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YEL\DOCUMENTACIÓN ENVIAR X E-MAIL\TARIFAS Y PRECIOS\"/>
    </mc:Choice>
  </mc:AlternateContent>
  <xr:revisionPtr revIDLastSave="0" documentId="8_{4BA86446-1138-4038-8453-FD4D44BB5094}" xr6:coauthVersionLast="47" xr6:coauthVersionMax="47" xr10:uidLastSave="{00000000-0000-0000-0000-000000000000}"/>
  <bookViews>
    <workbookView xWindow="11475" yWindow="75" windowWidth="14865" windowHeight="15450" tabRatio="715" firstSheet="3" activeTab="3" xr2:uid="{96EB1892-09F4-4AB8-880A-F045617800B0}"/>
  </bookViews>
  <sheets>
    <sheet name="profitherm suelo radiante" sheetId="1" state="hidden" r:id="rId1"/>
    <sheet name="alpex muticapa" sheetId="3" state="hidden" r:id="rId2"/>
    <sheet name="profiair ventilación" sheetId="2" state="hidden" r:id="rId3"/>
    <sheet name="lista de precios" sheetId="8" r:id="rId4"/>
    <sheet name="Sheet1" sheetId="11" r:id="rId5"/>
    <sheet name="precios de plancha" sheetId="9" state="hidden" r:id="rId6"/>
    <sheet name="OFERTA SUELO RADIANTE POR CANTI" sheetId="10" state="hidden" r:id="rId7"/>
  </sheets>
  <definedNames>
    <definedName name="_xlnm._FilterDatabase" localSheetId="1" hidden="1">'alpex muticapa'!$A$5:$J$384</definedName>
    <definedName name="_xlnm._FilterDatabase" localSheetId="2" hidden="1">'profiair ventilación'!$A$5:$I$267</definedName>
    <definedName name="_xlnm._FilterDatabase" localSheetId="0" hidden="1">'profitherm suelo radiante'!$B$5:$J$268</definedName>
    <definedName name="_xlnm.Print_Area" localSheetId="1">'alpex muticapa'!$A$1:$K$387</definedName>
    <definedName name="_xlnm.Print_Area" localSheetId="3">'lista de precios'!$A$1:$F$834</definedName>
    <definedName name="_xlnm.Print_Area" localSheetId="6">'OFERTA SUELO RADIANTE POR CANTI'!$A$1:$S$86</definedName>
    <definedName name="_xlnm.Print_Area" localSheetId="5">'precios de plancha'!$C$49:$I$80</definedName>
    <definedName name="_xlnm.Print_Area" localSheetId="2">'profiair ventilación'!$A$1:$J$247</definedName>
    <definedName name="_xlnm.Print_Area" localSheetId="0">'profitherm suelo radiante'!$A$1:$K$268</definedName>
    <definedName name="_xlnm.Print_Titles" localSheetId="1">'alpex muticapa'!$1:$5</definedName>
    <definedName name="_xlnm.Print_Titles" localSheetId="3">'lista de precios'!$1:$5</definedName>
    <definedName name="_xlnm.Print_Titles" localSheetId="6">'OFERTA SUELO RADIANTE POR CANTI'!$1:$2</definedName>
    <definedName name="_xlnm.Print_Titles" localSheetId="2">'profiair ventilación'!$1:$5</definedName>
    <definedName name="_xlnm.Print_Titles" localSheetId="0">'profitherm suelo radiante'!$1:$5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91" i="1" l="1"/>
  <c r="C190" i="1"/>
  <c r="C188" i="1"/>
  <c r="C187" i="1"/>
  <c r="C49" i="1"/>
  <c r="C249" i="1" l="1"/>
  <c r="E48" i="1" l="1"/>
  <c r="C48" i="1"/>
  <c r="C47" i="1"/>
  <c r="C194" i="1"/>
  <c r="C192" i="1"/>
  <c r="C193" i="1"/>
  <c r="C189" i="1"/>
  <c r="C175" i="1"/>
  <c r="C176" i="1"/>
  <c r="C177" i="1"/>
  <c r="C178" i="1"/>
  <c r="C179" i="1"/>
  <c r="C180" i="1"/>
  <c r="C181" i="1"/>
  <c r="C182" i="1"/>
  <c r="C183" i="1"/>
  <c r="C184" i="1"/>
  <c r="C185" i="1"/>
  <c r="C186" i="1"/>
  <c r="C23" i="1" l="1"/>
  <c r="C20" i="1"/>
  <c r="C18" i="1"/>
  <c r="C19" i="1"/>
  <c r="C21" i="1"/>
  <c r="C22" i="1"/>
  <c r="C17" i="1"/>
  <c r="E46" i="1"/>
  <c r="E44" i="1"/>
  <c r="E42" i="1"/>
  <c r="C46" i="1" l="1"/>
  <c r="C45" i="1"/>
  <c r="C43" i="1"/>
  <c r="C41" i="1"/>
  <c r="C44" i="1"/>
  <c r="C42" i="1"/>
  <c r="C165" i="1"/>
  <c r="E251" i="1" l="1"/>
  <c r="D41" i="9"/>
  <c r="D39" i="9"/>
  <c r="D37" i="9"/>
  <c r="D35" i="9"/>
  <c r="D33" i="9"/>
  <c r="D31" i="9"/>
  <c r="D27" i="9"/>
  <c r="T59" i="9" l="1"/>
  <c r="T58" i="9"/>
  <c r="T57" i="9"/>
  <c r="T56" i="9"/>
  <c r="T55" i="9"/>
  <c r="T54" i="9"/>
  <c r="T53" i="9"/>
  <c r="T52" i="9" l="1"/>
  <c r="D82" i="10"/>
  <c r="A82" i="10"/>
  <c r="D81" i="10"/>
  <c r="A81" i="10"/>
  <c r="A66" i="10"/>
  <c r="L65" i="10"/>
  <c r="O65" i="10"/>
  <c r="R65" i="10"/>
  <c r="A65" i="10"/>
  <c r="D65" i="10"/>
  <c r="S65" i="10" s="1"/>
  <c r="A64" i="10"/>
  <c r="A63" i="10"/>
  <c r="D62" i="10"/>
  <c r="A62" i="10"/>
  <c r="A61" i="10"/>
  <c r="A60" i="10"/>
  <c r="A57" i="10"/>
  <c r="D57" i="10"/>
  <c r="A58" i="10"/>
  <c r="D58" i="10"/>
  <c r="A59" i="10"/>
  <c r="A56" i="10"/>
  <c r="A39" i="10"/>
  <c r="D39" i="10"/>
  <c r="A40" i="10"/>
  <c r="D40" i="10"/>
  <c r="A41" i="10"/>
  <c r="D41" i="10"/>
  <c r="A42" i="10"/>
  <c r="A43" i="10"/>
  <c r="A44" i="10"/>
  <c r="A45" i="10"/>
  <c r="A46" i="10"/>
  <c r="D46" i="10"/>
  <c r="A47" i="10"/>
  <c r="D47" i="10"/>
  <c r="A48" i="10"/>
  <c r="D48" i="10"/>
  <c r="A49" i="10"/>
  <c r="A50" i="10"/>
  <c r="A51" i="10"/>
  <c r="A52" i="10"/>
  <c r="A53" i="10"/>
  <c r="A54" i="10"/>
  <c r="A32" i="10"/>
  <c r="D32" i="10"/>
  <c r="A33" i="10"/>
  <c r="A34" i="10"/>
  <c r="A35" i="10"/>
  <c r="A36" i="10"/>
  <c r="A37" i="10"/>
  <c r="A38" i="10"/>
  <c r="D31" i="10"/>
  <c r="A31" i="10"/>
  <c r="A23" i="10"/>
  <c r="D23" i="10"/>
  <c r="A24" i="10"/>
  <c r="D24" i="10"/>
  <c r="A25" i="10"/>
  <c r="A26" i="10"/>
  <c r="A27" i="10"/>
  <c r="A28" i="10"/>
  <c r="A29" i="10"/>
  <c r="D22" i="10"/>
  <c r="A22" i="10"/>
  <c r="A11" i="10"/>
  <c r="A12" i="10"/>
  <c r="A13" i="10"/>
  <c r="A14" i="10"/>
  <c r="A15" i="10"/>
  <c r="A16" i="10"/>
  <c r="A17" i="10"/>
  <c r="A18" i="10"/>
  <c r="A19" i="10"/>
  <c r="A20" i="10"/>
  <c r="A21" i="10"/>
  <c r="D21" i="10"/>
  <c r="G10" i="10"/>
  <c r="F10" i="10" s="1"/>
  <c r="E10" i="10" s="1"/>
  <c r="A10" i="10"/>
  <c r="D9" i="10"/>
  <c r="A9" i="10"/>
  <c r="D8" i="10"/>
  <c r="A8" i="10"/>
  <c r="D6" i="10"/>
  <c r="A6" i="10"/>
  <c r="B192" i="2"/>
  <c r="B137" i="2"/>
  <c r="B189" i="2"/>
  <c r="B175" i="2"/>
  <c r="B176" i="2"/>
  <c r="B174" i="2"/>
  <c r="B173" i="2"/>
  <c r="B172" i="2"/>
  <c r="B68" i="2"/>
  <c r="B67" i="2"/>
  <c r="B77" i="2"/>
  <c r="B167" i="2"/>
  <c r="B81" i="10"/>
  <c r="B82" i="10"/>
  <c r="P65" i="10" l="1"/>
  <c r="M65" i="10"/>
  <c r="D52" i="3"/>
  <c r="T8" i="9" l="1"/>
  <c r="T9" i="9"/>
  <c r="AF9" i="9" s="1"/>
  <c r="T6" i="9"/>
  <c r="AF6" i="9" s="1"/>
  <c r="T7" i="9"/>
  <c r="AF7" i="9" s="1"/>
  <c r="AD9" i="9"/>
  <c r="AC9" i="9"/>
  <c r="X9" i="9"/>
  <c r="V9" i="9"/>
  <c r="U9" i="9" s="1"/>
  <c r="R9" i="9"/>
  <c r="AF8" i="9"/>
  <c r="AA9" i="9"/>
  <c r="W8" i="9"/>
  <c r="W9" i="9" s="1"/>
  <c r="U8" i="9"/>
  <c r="AC8" i="9"/>
  <c r="R8" i="9"/>
  <c r="AD7" i="9"/>
  <c r="X7" i="9"/>
  <c r="V7" i="9"/>
  <c r="U7" i="9"/>
  <c r="R7" i="9"/>
  <c r="AA7" i="9"/>
  <c r="W6" i="9"/>
  <c r="W7" i="9" s="1"/>
  <c r="U6" i="9"/>
  <c r="R6" i="9"/>
  <c r="AD5" i="9"/>
  <c r="X5" i="9"/>
  <c r="V5" i="9"/>
  <c r="U5" i="9" s="1"/>
  <c r="R5" i="9"/>
  <c r="AA4" i="9"/>
  <c r="AA5" i="9" s="1"/>
  <c r="W4" i="9"/>
  <c r="W5" i="9" s="1"/>
  <c r="U4" i="9"/>
  <c r="T4" i="9"/>
  <c r="AF4" i="9" s="1"/>
  <c r="R4" i="9"/>
  <c r="T5" i="9" l="1"/>
  <c r="AF5" i="9" s="1"/>
  <c r="AC4" i="9"/>
  <c r="AC6" i="9"/>
  <c r="AC7" i="9"/>
  <c r="AC5" i="9" l="1"/>
  <c r="B65" i="10"/>
  <c r="G212" i="2"/>
  <c r="F212" i="2" s="1"/>
  <c r="E212" i="2" s="1"/>
  <c r="D212" i="2" s="1"/>
  <c r="B212" i="2"/>
  <c r="G191" i="2"/>
  <c r="F191" i="2" s="1"/>
  <c r="E191" i="2" s="1"/>
  <c r="D191" i="2" s="1"/>
  <c r="B191" i="2"/>
  <c r="G190" i="2"/>
  <c r="F190" i="2" s="1"/>
  <c r="E190" i="2" s="1"/>
  <c r="D190" i="2" s="1"/>
  <c r="B190" i="2"/>
  <c r="G182" i="2"/>
  <c r="F182" i="2" s="1"/>
  <c r="E182" i="2" s="1"/>
  <c r="B182" i="2"/>
  <c r="G180" i="2"/>
  <c r="F180" i="2" s="1"/>
  <c r="E180" i="2" s="1"/>
  <c r="B180" i="2"/>
  <c r="G178" i="2"/>
  <c r="F178" i="2" s="1"/>
  <c r="E178" i="2" s="1"/>
  <c r="B178" i="2"/>
  <c r="G176" i="2"/>
  <c r="F176" i="2" s="1"/>
  <c r="E176" i="2" s="1"/>
  <c r="G76" i="2"/>
  <c r="F76" i="2" s="1"/>
  <c r="E76" i="2" s="1"/>
  <c r="B76" i="2"/>
  <c r="G75" i="2"/>
  <c r="F75" i="2" s="1"/>
  <c r="E75" i="2" s="1"/>
  <c r="B75" i="2"/>
  <c r="G74" i="2"/>
  <c r="F74" i="2" s="1"/>
  <c r="E74" i="2" s="1"/>
  <c r="B74" i="2"/>
  <c r="G73" i="2"/>
  <c r="F73" i="2" s="1"/>
  <c r="E73" i="2" s="1"/>
  <c r="B73" i="2"/>
  <c r="G72" i="2"/>
  <c r="F72" i="2" s="1"/>
  <c r="E72" i="2" s="1"/>
  <c r="B72" i="2"/>
  <c r="G71" i="2"/>
  <c r="F71" i="2" s="1"/>
  <c r="E71" i="2" s="1"/>
  <c r="B71" i="2"/>
  <c r="G70" i="2"/>
  <c r="F70" i="2" s="1"/>
  <c r="E70" i="2" s="1"/>
  <c r="B70" i="2"/>
  <c r="G69" i="2"/>
  <c r="F69" i="2" s="1"/>
  <c r="E69" i="2" s="1"/>
  <c r="B69" i="2"/>
  <c r="G68" i="2"/>
  <c r="F68" i="2" s="1"/>
  <c r="E68" i="2" s="1"/>
  <c r="G67" i="2"/>
  <c r="F67" i="2" s="1"/>
  <c r="E67" i="2" s="1"/>
  <c r="D227" i="2"/>
  <c r="D228" i="2"/>
  <c r="D230" i="2"/>
  <c r="D250" i="2"/>
  <c r="D25" i="2"/>
  <c r="D26" i="2"/>
  <c r="D27" i="2"/>
  <c r="D44" i="2"/>
  <c r="D52" i="2"/>
  <c r="D334" i="3" l="1"/>
  <c r="D335"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263" i="3"/>
  <c r="D250" i="3"/>
  <c r="D249" i="3"/>
  <c r="D256" i="3" l="1"/>
  <c r="D257" i="3"/>
  <c r="D258" i="3"/>
  <c r="D259" i="3"/>
  <c r="D260" i="3"/>
  <c r="D261" i="3"/>
  <c r="D262" i="3"/>
  <c r="D255" i="3"/>
  <c r="D252" i="3"/>
  <c r="D251" i="3"/>
  <c r="D236" i="3"/>
  <c r="D232" i="3"/>
  <c r="D233" i="3"/>
  <c r="D234" i="3"/>
  <c r="D235" i="3"/>
  <c r="D237" i="3"/>
  <c r="D231" i="3"/>
  <c r="D230" i="3"/>
  <c r="D29" i="3"/>
  <c r="D44" i="3"/>
  <c r="D45" i="3"/>
  <c r="D46" i="3"/>
  <c r="D47" i="3"/>
  <c r="D196" i="3"/>
  <c r="D369" i="3"/>
  <c r="D373" i="3"/>
  <c r="C61" i="1" l="1"/>
  <c r="C63" i="1"/>
  <c r="C59" i="1"/>
  <c r="S74" i="10"/>
  <c r="S76" i="10"/>
  <c r="S77" i="10"/>
  <c r="S78" i="10"/>
  <c r="S79" i="10"/>
  <c r="S81" i="10"/>
  <c r="S82" i="10"/>
  <c r="P74" i="10"/>
  <c r="P76" i="10"/>
  <c r="P77" i="10"/>
  <c r="P78" i="10"/>
  <c r="P79" i="10"/>
  <c r="P81" i="10"/>
  <c r="P82" i="10"/>
  <c r="M74" i="10"/>
  <c r="M76" i="10"/>
  <c r="M77" i="10"/>
  <c r="M78" i="10"/>
  <c r="M79" i="10"/>
  <c r="M81" i="10"/>
  <c r="M82" i="10"/>
  <c r="S67" i="10"/>
  <c r="S69" i="10"/>
  <c r="S70" i="10"/>
  <c r="S71" i="10"/>
  <c r="S72" i="10"/>
  <c r="S73" i="10"/>
  <c r="P67" i="10"/>
  <c r="P69" i="10"/>
  <c r="P70" i="10"/>
  <c r="P71" i="10"/>
  <c r="P72" i="10"/>
  <c r="P73" i="10"/>
  <c r="M67" i="10"/>
  <c r="M69" i="10"/>
  <c r="M70" i="10"/>
  <c r="M71" i="10"/>
  <c r="M72" i="10"/>
  <c r="M73" i="10"/>
  <c r="R66" i="10"/>
  <c r="O66" i="10"/>
  <c r="O67" i="10"/>
  <c r="L66" i="10"/>
  <c r="L60" i="10"/>
  <c r="O60" i="10"/>
  <c r="R60" i="10"/>
  <c r="L61" i="10"/>
  <c r="O61" i="10"/>
  <c r="R61" i="10"/>
  <c r="L62" i="10"/>
  <c r="M62" i="10"/>
  <c r="O62" i="10"/>
  <c r="P62" i="10"/>
  <c r="R62" i="10"/>
  <c r="S62" i="10"/>
  <c r="L63" i="10"/>
  <c r="O63" i="10"/>
  <c r="R63" i="10"/>
  <c r="L64" i="10"/>
  <c r="O64" i="10"/>
  <c r="R64" i="10"/>
  <c r="L57" i="10"/>
  <c r="M57" i="10"/>
  <c r="O57" i="10"/>
  <c r="P57" i="10"/>
  <c r="R57" i="10"/>
  <c r="S57" i="10"/>
  <c r="L58" i="10"/>
  <c r="M58" i="10"/>
  <c r="O58" i="10"/>
  <c r="P58" i="10"/>
  <c r="R58" i="10"/>
  <c r="S58" i="10"/>
  <c r="L59" i="10"/>
  <c r="O59" i="10"/>
  <c r="R59" i="10"/>
  <c r="G82" i="10"/>
  <c r="F82" i="10" s="1"/>
  <c r="E82" i="10" s="1"/>
  <c r="G81" i="10"/>
  <c r="F81" i="10" s="1"/>
  <c r="E81" i="10" s="1"/>
  <c r="G80" i="10"/>
  <c r="F80" i="10" s="1"/>
  <c r="E80" i="10" s="1"/>
  <c r="D80" i="10" s="1"/>
  <c r="P80" i="10" s="1"/>
  <c r="B80" i="10"/>
  <c r="G79" i="10"/>
  <c r="F79" i="10" s="1"/>
  <c r="E79" i="10" s="1"/>
  <c r="B79" i="10"/>
  <c r="G78" i="10"/>
  <c r="F78" i="10" s="1"/>
  <c r="E78" i="10" s="1"/>
  <c r="B78" i="10"/>
  <c r="G77" i="10"/>
  <c r="F77" i="10" s="1"/>
  <c r="E77" i="10" s="1"/>
  <c r="B77" i="10"/>
  <c r="G76" i="10"/>
  <c r="F76" i="10" s="1"/>
  <c r="E76" i="10" s="1"/>
  <c r="B76" i="10"/>
  <c r="G75" i="10"/>
  <c r="F75" i="10" s="1"/>
  <c r="E75" i="10" s="1"/>
  <c r="D75" i="10" s="1"/>
  <c r="S75" i="10" s="1"/>
  <c r="B75" i="10"/>
  <c r="G74" i="10"/>
  <c r="F74" i="10" s="1"/>
  <c r="E74" i="10" s="1"/>
  <c r="B74" i="10"/>
  <c r="B73" i="10"/>
  <c r="G72" i="10"/>
  <c r="F72" i="10" s="1"/>
  <c r="E72" i="10" s="1"/>
  <c r="B72" i="10"/>
  <c r="G71" i="10"/>
  <c r="F71" i="10" s="1"/>
  <c r="E71" i="10" s="1"/>
  <c r="B71" i="10"/>
  <c r="G70" i="10"/>
  <c r="F70" i="10" s="1"/>
  <c r="E70" i="10" s="1"/>
  <c r="B70" i="10"/>
  <c r="G69" i="10"/>
  <c r="F69" i="10" s="1"/>
  <c r="E69" i="10" s="1"/>
  <c r="B69" i="10"/>
  <c r="G68" i="10"/>
  <c r="F68" i="10" s="1"/>
  <c r="E68" i="10" s="1"/>
  <c r="D68" i="10" s="1"/>
  <c r="P68" i="10" s="1"/>
  <c r="B68" i="10"/>
  <c r="G67" i="10"/>
  <c r="F67" i="10" s="1"/>
  <c r="E67" i="10" s="1"/>
  <c r="B67" i="10"/>
  <c r="G66" i="10"/>
  <c r="F66" i="10" s="1"/>
  <c r="E66" i="10" s="1"/>
  <c r="G64" i="10"/>
  <c r="F64" i="10" s="1"/>
  <c r="E64" i="10" s="1"/>
  <c r="R56" i="10"/>
  <c r="O56" i="10"/>
  <c r="L56" i="10"/>
  <c r="G62" i="10"/>
  <c r="F62" i="10" s="1"/>
  <c r="E62" i="10" s="1"/>
  <c r="G61" i="10"/>
  <c r="F61" i="10" s="1"/>
  <c r="E61" i="10" s="1"/>
  <c r="G59" i="10"/>
  <c r="F59" i="10" s="1"/>
  <c r="E59" i="10" s="1"/>
  <c r="G58" i="10"/>
  <c r="F58" i="10" s="1"/>
  <c r="E58" i="10" s="1"/>
  <c r="G57" i="10"/>
  <c r="F57" i="10" s="1"/>
  <c r="E57" i="10" s="1"/>
  <c r="G56" i="10"/>
  <c r="F56" i="10" s="1"/>
  <c r="E56" i="10" s="1"/>
  <c r="G60" i="10"/>
  <c r="F60" i="10" s="1"/>
  <c r="E60" i="10" s="1"/>
  <c r="P24" i="10"/>
  <c r="P31" i="10"/>
  <c r="P32" i="10"/>
  <c r="P39" i="10"/>
  <c r="P40" i="10"/>
  <c r="P41" i="10"/>
  <c r="P46" i="10"/>
  <c r="P47" i="10"/>
  <c r="P48" i="10"/>
  <c r="S24" i="10"/>
  <c r="S31" i="10"/>
  <c r="S32" i="10"/>
  <c r="S39" i="10"/>
  <c r="S40" i="10"/>
  <c r="S41" i="10"/>
  <c r="S46" i="10"/>
  <c r="S47" i="10"/>
  <c r="S48" i="10"/>
  <c r="M24" i="10"/>
  <c r="M31" i="10"/>
  <c r="M32" i="10"/>
  <c r="M39" i="10"/>
  <c r="M40" i="10"/>
  <c r="M41" i="10"/>
  <c r="M46" i="10"/>
  <c r="M47" i="10"/>
  <c r="M48" i="10"/>
  <c r="S22" i="10"/>
  <c r="S23" i="10"/>
  <c r="P22" i="10"/>
  <c r="P23" i="10"/>
  <c r="M22" i="10"/>
  <c r="M23" i="10"/>
  <c r="S21" i="10"/>
  <c r="G54" i="10"/>
  <c r="F54" i="10" s="1"/>
  <c r="E54" i="10" s="1"/>
  <c r="G53" i="10"/>
  <c r="F53" i="10" s="1"/>
  <c r="E53" i="10" s="1"/>
  <c r="G52" i="10"/>
  <c r="F52" i="10" s="1"/>
  <c r="E52" i="10" s="1"/>
  <c r="G51" i="10"/>
  <c r="F51" i="10" s="1"/>
  <c r="E51" i="10" s="1"/>
  <c r="G50" i="10"/>
  <c r="F50" i="10" s="1"/>
  <c r="E50" i="10" s="1"/>
  <c r="G49" i="10"/>
  <c r="F49" i="10" s="1"/>
  <c r="E49" i="10" s="1"/>
  <c r="G48" i="10"/>
  <c r="F48" i="10" s="1"/>
  <c r="E48" i="10" s="1"/>
  <c r="G47" i="10"/>
  <c r="F47" i="10" s="1"/>
  <c r="E47" i="10" s="1"/>
  <c r="G46" i="10"/>
  <c r="F46" i="10" s="1"/>
  <c r="E46" i="10" s="1"/>
  <c r="G45" i="10"/>
  <c r="F45" i="10" s="1"/>
  <c r="E45" i="10" s="1"/>
  <c r="G44" i="10"/>
  <c r="F44" i="10" s="1"/>
  <c r="E44" i="10" s="1"/>
  <c r="G43" i="10"/>
  <c r="F43" i="10" s="1"/>
  <c r="E43" i="10" s="1"/>
  <c r="G42" i="10"/>
  <c r="F42" i="10" s="1"/>
  <c r="E42" i="10" s="1"/>
  <c r="G41" i="10"/>
  <c r="F41" i="10" s="1"/>
  <c r="E41" i="10" s="1"/>
  <c r="G40" i="10"/>
  <c r="F40" i="10" s="1"/>
  <c r="E40" i="10" s="1"/>
  <c r="G39" i="10"/>
  <c r="F39" i="10" s="1"/>
  <c r="E39" i="10" s="1"/>
  <c r="G38" i="10"/>
  <c r="F38" i="10" s="1"/>
  <c r="E38" i="10" s="1"/>
  <c r="G37" i="10"/>
  <c r="F37" i="10" s="1"/>
  <c r="E37" i="10" s="1"/>
  <c r="G36" i="10"/>
  <c r="F36" i="10" s="1"/>
  <c r="E36" i="10" s="1"/>
  <c r="G35" i="10"/>
  <c r="F35" i="10" s="1"/>
  <c r="E35" i="10" s="1"/>
  <c r="G34" i="10"/>
  <c r="F34" i="10" s="1"/>
  <c r="E34" i="10" s="1"/>
  <c r="G33" i="10"/>
  <c r="F33" i="10" s="1"/>
  <c r="E33" i="10" s="1"/>
  <c r="G32" i="10"/>
  <c r="F32" i="10" s="1"/>
  <c r="E32" i="10" s="1"/>
  <c r="G31" i="10"/>
  <c r="F31" i="10" s="1"/>
  <c r="E31" i="10" s="1"/>
  <c r="G29" i="10"/>
  <c r="F29" i="10" s="1"/>
  <c r="E29" i="10" s="1"/>
  <c r="G28" i="10"/>
  <c r="F28" i="10" s="1"/>
  <c r="E28" i="10" s="1"/>
  <c r="G27" i="10"/>
  <c r="F27" i="10" s="1"/>
  <c r="E27" i="10" s="1"/>
  <c r="G26" i="10"/>
  <c r="F26" i="10" s="1"/>
  <c r="E26" i="10" s="1"/>
  <c r="G25" i="10"/>
  <c r="F25" i="10" s="1"/>
  <c r="E25" i="10" s="1"/>
  <c r="G24" i="10"/>
  <c r="F24" i="10" s="1"/>
  <c r="E24" i="10" s="1"/>
  <c r="G23" i="10"/>
  <c r="F23" i="10" s="1"/>
  <c r="E23" i="10" s="1"/>
  <c r="G22" i="10"/>
  <c r="F22" i="10" s="1"/>
  <c r="E22" i="10" s="1"/>
  <c r="P21" i="10"/>
  <c r="M21" i="10"/>
  <c r="G21" i="10"/>
  <c r="F21" i="10" s="1"/>
  <c r="E21" i="10" s="1"/>
  <c r="G20" i="10"/>
  <c r="F20" i="10" s="1"/>
  <c r="E20" i="10" s="1"/>
  <c r="G19" i="10"/>
  <c r="F19" i="10" s="1"/>
  <c r="E19" i="10" s="1"/>
  <c r="G18" i="10"/>
  <c r="F18" i="10" s="1"/>
  <c r="E18" i="10" s="1"/>
  <c r="G17" i="10"/>
  <c r="F17" i="10" s="1"/>
  <c r="E17" i="10" s="1"/>
  <c r="G16" i="10"/>
  <c r="F16" i="10" s="1"/>
  <c r="E16" i="10" s="1"/>
  <c r="G15" i="10"/>
  <c r="F15" i="10" s="1"/>
  <c r="E15" i="10" s="1"/>
  <c r="G14" i="10"/>
  <c r="F14" i="10" s="1"/>
  <c r="E14" i="10" s="1"/>
  <c r="G13" i="10"/>
  <c r="F13" i="10" s="1"/>
  <c r="E13" i="10" s="1"/>
  <c r="G12" i="10"/>
  <c r="F12" i="10" s="1"/>
  <c r="E12" i="10" s="1"/>
  <c r="G11" i="10"/>
  <c r="F11" i="10" s="1"/>
  <c r="E11" i="10" s="1"/>
  <c r="S85" i="10"/>
  <c r="P85" i="10"/>
  <c r="M85" i="10"/>
  <c r="F84" i="10"/>
  <c r="E84" i="10" s="1"/>
  <c r="B85" i="10"/>
  <c r="S8" i="10"/>
  <c r="S9" i="10"/>
  <c r="P8" i="10"/>
  <c r="P9" i="10"/>
  <c r="M8" i="10"/>
  <c r="M9" i="10"/>
  <c r="G9" i="10"/>
  <c r="F9" i="10" s="1"/>
  <c r="E9" i="10" s="1"/>
  <c r="G7" i="10"/>
  <c r="F7" i="10" s="1"/>
  <c r="E7" i="10" s="1"/>
  <c r="D7" i="10" s="1"/>
  <c r="S7" i="10" s="1"/>
  <c r="B7" i="10"/>
  <c r="G6" i="10"/>
  <c r="F6" i="10" s="1"/>
  <c r="E6" i="10" s="1"/>
  <c r="S6" i="10" s="1"/>
  <c r="D40" i="9"/>
  <c r="D36" i="9"/>
  <c r="D32" i="9"/>
  <c r="D29" i="9"/>
  <c r="D28" i="9"/>
  <c r="M80" i="10" l="1"/>
  <c r="P75" i="10"/>
  <c r="M75" i="10"/>
  <c r="S80" i="10"/>
  <c r="M68" i="10"/>
  <c r="S68" i="10"/>
  <c r="M7" i="10"/>
  <c r="P7" i="10"/>
  <c r="M6" i="10"/>
  <c r="P6" i="10"/>
  <c r="E52" i="1"/>
  <c r="D30" i="9" s="1"/>
  <c r="C220" i="1"/>
  <c r="C173" i="1"/>
  <c r="N39" i="9"/>
  <c r="K39" i="9"/>
  <c r="K40" i="9" s="1"/>
  <c r="N42" i="9"/>
  <c r="K42" i="9"/>
  <c r="N40" i="9"/>
  <c r="N38" i="9"/>
  <c r="K38" i="9"/>
  <c r="N35" i="9"/>
  <c r="N36" i="9" s="1"/>
  <c r="K35" i="9"/>
  <c r="K36" i="9" s="1"/>
  <c r="N28" i="9"/>
  <c r="N34" i="9"/>
  <c r="K34" i="9"/>
  <c r="N32" i="9"/>
  <c r="K32" i="9"/>
  <c r="N30" i="9"/>
  <c r="K30" i="9"/>
  <c r="K28" i="9"/>
  <c r="H178" i="1"/>
  <c r="G178" i="1" s="1"/>
  <c r="F178" i="1" s="1"/>
  <c r="H177" i="1"/>
  <c r="G177" i="1" s="1"/>
  <c r="F177" i="1" s="1"/>
  <c r="H176" i="1"/>
  <c r="G176" i="1" s="1"/>
  <c r="F176" i="1" s="1"/>
  <c r="H175" i="1"/>
  <c r="G175" i="1" s="1"/>
  <c r="F175" i="1" s="1"/>
  <c r="N15" i="9" l="1"/>
  <c r="K15" i="9" s="1"/>
  <c r="N12" i="9"/>
  <c r="K12" i="9" s="1"/>
  <c r="K13" i="9" s="1"/>
  <c r="N7" i="9"/>
  <c r="N9" i="9"/>
  <c r="N11" i="9"/>
  <c r="N5" i="9"/>
  <c r="K6" i="9"/>
  <c r="K7" i="9" s="1"/>
  <c r="K8" i="9"/>
  <c r="K9" i="9" s="1"/>
  <c r="K10" i="9"/>
  <c r="K11" i="9" s="1"/>
  <c r="K14" i="9"/>
  <c r="K4" i="9"/>
  <c r="K5" i="9" s="1"/>
  <c r="F29" i="9"/>
  <c r="H29" i="9"/>
  <c r="F33" i="9"/>
  <c r="H33" i="9"/>
  <c r="M27" i="9" l="1"/>
  <c r="P27" i="9"/>
  <c r="M35" i="9"/>
  <c r="P35" i="9"/>
  <c r="M33" i="9"/>
  <c r="P33" i="9"/>
  <c r="M39" i="9"/>
  <c r="P39" i="9"/>
  <c r="M41" i="9"/>
  <c r="P41" i="9"/>
  <c r="M37" i="9"/>
  <c r="P37" i="9"/>
  <c r="M29" i="9"/>
  <c r="P29" i="9"/>
  <c r="M31" i="9"/>
  <c r="P31" i="9"/>
  <c r="N13" i="9"/>
  <c r="I62" i="1"/>
  <c r="H62" i="1"/>
  <c r="G62" i="1"/>
  <c r="F62" i="1" s="1"/>
  <c r="E62" i="1"/>
  <c r="C62" i="1"/>
  <c r="F61" i="1"/>
  <c r="I58" i="1"/>
  <c r="H58" i="1"/>
  <c r="G58" i="1"/>
  <c r="F58" i="1" s="1"/>
  <c r="E58" i="1"/>
  <c r="C58" i="1"/>
  <c r="F57" i="1"/>
  <c r="I54" i="1"/>
  <c r="G54" i="1"/>
  <c r="F54" i="1" s="1"/>
  <c r="E54" i="1"/>
  <c r="C54" i="1"/>
  <c r="H53" i="1"/>
  <c r="H54" i="1" s="1"/>
  <c r="F53" i="1"/>
  <c r="C53" i="1"/>
  <c r="I50" i="1"/>
  <c r="G50" i="1"/>
  <c r="F50" i="1" s="1"/>
  <c r="E50" i="1"/>
  <c r="C50" i="1"/>
  <c r="H49" i="1"/>
  <c r="H50" i="1" s="1"/>
  <c r="F49" i="1"/>
  <c r="M28" i="9" l="1"/>
  <c r="P28" i="9"/>
  <c r="M36" i="9"/>
  <c r="P36" i="9"/>
  <c r="M40" i="9"/>
  <c r="P40" i="9"/>
  <c r="M32" i="9"/>
  <c r="P32" i="9"/>
  <c r="B53" i="9"/>
  <c r="B54" i="9"/>
  <c r="B55" i="9"/>
  <c r="A52" i="9"/>
  <c r="B52" i="9"/>
  <c r="D14" i="9"/>
  <c r="D12" i="9"/>
  <c r="D10" i="9"/>
  <c r="D8" i="9"/>
  <c r="D6" i="9"/>
  <c r="D4" i="9"/>
  <c r="P4" i="9" l="1"/>
  <c r="M4" i="9"/>
  <c r="P12" i="9"/>
  <c r="M12" i="9"/>
  <c r="P6" i="9"/>
  <c r="M6" i="9"/>
  <c r="P14" i="9"/>
  <c r="M14" i="9"/>
  <c r="P10" i="9"/>
  <c r="M10" i="9"/>
  <c r="P8" i="9"/>
  <c r="M8" i="9"/>
  <c r="C212" i="1"/>
  <c r="C213" i="1" l="1"/>
  <c r="C211" i="1"/>
  <c r="C33" i="1"/>
  <c r="C31" i="1"/>
  <c r="C29" i="1"/>
  <c r="C27" i="1"/>
  <c r="C26" i="1"/>
  <c r="C70" i="1"/>
  <c r="B8" i="10" s="1"/>
  <c r="C224" i="1" l="1"/>
  <c r="C226" i="1"/>
  <c r="C225" i="1"/>
  <c r="C150" i="1" l="1"/>
  <c r="C207" i="1"/>
  <c r="H245" i="3"/>
  <c r="G245" i="3" s="1"/>
  <c r="F245" i="3" s="1"/>
  <c r="E245" i="3" s="1"/>
  <c r="D245" i="3" s="1"/>
  <c r="H227" i="3" l="1"/>
  <c r="G227" i="3" s="1"/>
  <c r="F227" i="3" s="1"/>
  <c r="E227" i="3" s="1"/>
  <c r="D227" i="3" s="1"/>
  <c r="H229" i="3"/>
  <c r="G229" i="3" s="1"/>
  <c r="F229" i="3" s="1"/>
  <c r="E229" i="3" s="1"/>
  <c r="D229" i="3" s="1"/>
  <c r="H230" i="3"/>
  <c r="G230" i="3" s="1"/>
  <c r="F230" i="3" s="1"/>
  <c r="E230" i="3" s="1"/>
  <c r="H228" i="3"/>
  <c r="G228" i="3" s="1"/>
  <c r="F228" i="3" s="1"/>
  <c r="E228" i="3" s="1"/>
  <c r="D228" i="3" s="1"/>
  <c r="E40" i="1" l="1"/>
  <c r="E38" i="1"/>
  <c r="E36" i="1"/>
  <c r="E34" i="1"/>
  <c r="E32" i="1"/>
  <c r="E28" i="1"/>
  <c r="E207" i="1"/>
  <c r="E147" i="1"/>
  <c r="D5" i="9"/>
  <c r="D15" i="9"/>
  <c r="D13" i="9"/>
  <c r="D11" i="9"/>
  <c r="D9" i="9"/>
  <c r="D7" i="9"/>
  <c r="P9" i="9" l="1"/>
  <c r="M9" i="9"/>
  <c r="P5" i="9"/>
  <c r="M5" i="9"/>
  <c r="P11" i="9"/>
  <c r="M11" i="9"/>
  <c r="P13" i="9"/>
  <c r="M13" i="9"/>
  <c r="P7" i="9"/>
  <c r="M7" i="9"/>
  <c r="P15" i="9"/>
  <c r="M15" i="9"/>
  <c r="B4" i="9"/>
  <c r="B5" i="9"/>
  <c r="B6" i="9"/>
  <c r="B7" i="9"/>
  <c r="B8" i="9"/>
  <c r="B9" i="9"/>
  <c r="B10" i="9"/>
  <c r="B11" i="9"/>
  <c r="B12" i="9"/>
  <c r="B13" i="9"/>
  <c r="B14" i="9"/>
  <c r="B15" i="9"/>
  <c r="B27" i="9"/>
  <c r="B28" i="9"/>
  <c r="B31" i="9"/>
  <c r="B32" i="9"/>
  <c r="B36" i="9"/>
  <c r="B40" i="9"/>
  <c r="H40" i="9"/>
  <c r="G40" i="9"/>
  <c r="F40" i="9"/>
  <c r="E40" i="9" s="1"/>
  <c r="E39" i="9"/>
  <c r="H36" i="9"/>
  <c r="G36" i="9"/>
  <c r="F36" i="9"/>
  <c r="E36" i="9" s="1"/>
  <c r="E35" i="9"/>
  <c r="H32" i="9"/>
  <c r="F32" i="9"/>
  <c r="E32" i="9" s="1"/>
  <c r="G31" i="9"/>
  <c r="G32" i="9" s="1"/>
  <c r="E31" i="9"/>
  <c r="H28" i="9"/>
  <c r="F28" i="9"/>
  <c r="E28" i="9" s="1"/>
  <c r="G27" i="9"/>
  <c r="G28" i="9" s="1"/>
  <c r="E27" i="9"/>
  <c r="H15" i="9"/>
  <c r="F15" i="9"/>
  <c r="E15" i="9" s="1"/>
  <c r="G14" i="9"/>
  <c r="G15" i="9" s="1"/>
  <c r="E14" i="9"/>
  <c r="H13" i="9"/>
  <c r="F13" i="9"/>
  <c r="E13" i="9" s="1"/>
  <c r="G12" i="9"/>
  <c r="G13" i="9" s="1"/>
  <c r="E12" i="9"/>
  <c r="H11" i="9"/>
  <c r="F11" i="9"/>
  <c r="E11" i="9" s="1"/>
  <c r="G10" i="9"/>
  <c r="G11" i="9" s="1"/>
  <c r="E10" i="9"/>
  <c r="H9" i="9"/>
  <c r="F9" i="9"/>
  <c r="E9" i="9" s="1"/>
  <c r="G8" i="9"/>
  <c r="G9" i="9" s="1"/>
  <c r="E8" i="9"/>
  <c r="H7" i="9"/>
  <c r="F7" i="9"/>
  <c r="E7" i="9" s="1"/>
  <c r="G6" i="9"/>
  <c r="G7" i="9" s="1"/>
  <c r="E6" i="9"/>
  <c r="H5" i="9"/>
  <c r="F5" i="9"/>
  <c r="E5" i="9" s="1"/>
  <c r="G4" i="9"/>
  <c r="G5" i="9" s="1"/>
  <c r="E4" i="9"/>
  <c r="B185" i="2"/>
  <c r="B171" i="2"/>
  <c r="B170" i="2"/>
  <c r="B250" i="2"/>
  <c r="B16" i="2"/>
  <c r="B15" i="2"/>
  <c r="B25" i="2" l="1"/>
  <c r="B26" i="2"/>
  <c r="E14" i="2"/>
  <c r="D14" i="2" s="1"/>
  <c r="E15" i="2"/>
  <c r="D15" i="2" s="1"/>
  <c r="E16" i="2"/>
  <c r="B27" i="2" l="1"/>
  <c r="E104" i="2" l="1"/>
  <c r="D104" i="2" s="1"/>
  <c r="E105" i="2"/>
  <c r="D105" i="2" s="1"/>
  <c r="E106" i="2"/>
  <c r="D106" i="2" s="1"/>
  <c r="E107" i="2"/>
  <c r="D107" i="2" s="1"/>
  <c r="E108" i="2"/>
  <c r="D108" i="2" s="1"/>
  <c r="E109" i="2"/>
  <c r="D109" i="2" s="1"/>
  <c r="E110" i="2"/>
  <c r="D110" i="2" s="1"/>
  <c r="E111" i="2"/>
  <c r="D111" i="2" s="1"/>
  <c r="E112" i="2"/>
  <c r="D112" i="2" s="1"/>
  <c r="E113" i="2"/>
  <c r="D113" i="2" s="1"/>
  <c r="E114" i="2"/>
  <c r="D114" i="2" s="1"/>
  <c r="E115" i="2"/>
  <c r="D115" i="2" s="1"/>
  <c r="E116" i="2"/>
  <c r="D116" i="2" s="1"/>
  <c r="E117" i="2"/>
  <c r="D117" i="2" s="1"/>
  <c r="E118" i="2"/>
  <c r="D118" i="2" s="1"/>
  <c r="E119" i="2"/>
  <c r="D119" i="2" s="1"/>
  <c r="E120" i="2"/>
  <c r="D120" i="2" s="1"/>
  <c r="E121" i="2"/>
  <c r="D121" i="2" s="1"/>
  <c r="E122" i="2"/>
  <c r="D122" i="2" s="1"/>
  <c r="E143" i="2"/>
  <c r="D143" i="2" s="1"/>
  <c r="E144" i="2"/>
  <c r="E145" i="2"/>
  <c r="D145" i="2" s="1"/>
  <c r="E40" i="2"/>
  <c r="D40" i="2" s="1"/>
  <c r="E41" i="2"/>
  <c r="D41" i="2" s="1"/>
  <c r="E42" i="2"/>
  <c r="D42" i="2" s="1"/>
  <c r="E43" i="2"/>
  <c r="D43" i="2" s="1"/>
  <c r="E261" i="2"/>
  <c r="D261" i="2" s="1"/>
  <c r="E20" i="2"/>
  <c r="D20" i="2" s="1"/>
  <c r="E147" i="3" l="1"/>
  <c r="D147" i="3" s="1"/>
  <c r="E148" i="3"/>
  <c r="D148" i="3" s="1"/>
  <c r="E149" i="3"/>
  <c r="D149" i="3" s="1"/>
  <c r="E150" i="3"/>
  <c r="D150" i="3" s="1"/>
  <c r="E151" i="3"/>
  <c r="D151" i="3" s="1"/>
  <c r="E238" i="3"/>
  <c r="D238" i="3" s="1"/>
  <c r="E239" i="3"/>
  <c r="D239" i="3" s="1"/>
  <c r="E240" i="3"/>
  <c r="D240" i="3" s="1"/>
  <c r="E241" i="3"/>
  <c r="D241" i="3" s="1"/>
  <c r="E242" i="3"/>
  <c r="D242" i="3" s="1"/>
  <c r="E324" i="3"/>
  <c r="E325" i="3"/>
  <c r="E328" i="3"/>
  <c r="E329" i="3"/>
  <c r="E331" i="3"/>
  <c r="E332" i="3"/>
  <c r="E372" i="3"/>
  <c r="D372" i="3" s="1"/>
  <c r="E382" i="3"/>
  <c r="D382" i="3" s="1"/>
  <c r="E383" i="3"/>
  <c r="D383" i="3" s="1"/>
  <c r="E384" i="3"/>
  <c r="D384" i="3" s="1"/>
  <c r="F233" i="1"/>
  <c r="F234" i="1"/>
  <c r="F235" i="1"/>
  <c r="F236" i="1"/>
  <c r="F237" i="1"/>
  <c r="F238" i="1"/>
  <c r="F239" i="1"/>
  <c r="F240" i="1"/>
  <c r="F241" i="1"/>
  <c r="F242" i="1"/>
  <c r="F243" i="1"/>
  <c r="F244" i="1"/>
  <c r="F245" i="1"/>
  <c r="F246" i="1"/>
  <c r="F247" i="1"/>
  <c r="F232" i="1"/>
  <c r="F37" i="1"/>
  <c r="F39" i="1"/>
  <c r="F51" i="1"/>
  <c r="F55" i="1"/>
  <c r="F59" i="1"/>
  <c r="E60" i="1" s="1"/>
  <c r="F63" i="1"/>
  <c r="E64" i="1" s="1"/>
  <c r="D42" i="9" s="1"/>
  <c r="F69" i="1"/>
  <c r="E69" i="1" s="1"/>
  <c r="F35" i="1"/>
  <c r="F33" i="1"/>
  <c r="F31" i="1"/>
  <c r="F29" i="1"/>
  <c r="E29" i="1" s="1"/>
  <c r="E30" i="1" s="1"/>
  <c r="F27" i="1"/>
  <c r="F13" i="1"/>
  <c r="E13" i="1" s="1"/>
  <c r="F23" i="1"/>
  <c r="E23" i="1" s="1"/>
  <c r="F24" i="1"/>
  <c r="E24" i="1" s="1"/>
  <c r="F25" i="1"/>
  <c r="E25" i="1" s="1"/>
  <c r="F26" i="1"/>
  <c r="E26" i="1" s="1"/>
  <c r="D38" i="9" l="1"/>
  <c r="M42" i="9"/>
  <c r="P42" i="9"/>
  <c r="M38" i="9"/>
  <c r="P38" i="9"/>
  <c r="E56" i="1"/>
  <c r="D34" i="9" s="1"/>
  <c r="E33" i="9"/>
  <c r="E29" i="9"/>
  <c r="G34" i="1"/>
  <c r="F34" i="1" s="1"/>
  <c r="G64" i="1"/>
  <c r="F64" i="1" s="1"/>
  <c r="G60" i="1"/>
  <c r="F60" i="1" s="1"/>
  <c r="G56" i="1"/>
  <c r="F56" i="1" s="1"/>
  <c r="G52" i="1"/>
  <c r="F52" i="1" s="1"/>
  <c r="M30" i="9" l="1"/>
  <c r="P30" i="9"/>
  <c r="M34" i="9"/>
  <c r="P34" i="9"/>
  <c r="B230" i="2"/>
  <c r="B229" i="2"/>
  <c r="C170" i="1" l="1"/>
  <c r="G110" i="1" l="1"/>
  <c r="F110" i="1" s="1"/>
  <c r="I32" i="1" l="1"/>
  <c r="C32" i="1"/>
  <c r="I40" i="1"/>
  <c r="C40" i="1"/>
  <c r="I64" i="1"/>
  <c r="H64" i="1"/>
  <c r="C64" i="1"/>
  <c r="I60" i="1"/>
  <c r="H60" i="1"/>
  <c r="C60" i="1"/>
  <c r="I56" i="1"/>
  <c r="C56" i="1"/>
  <c r="I52" i="1"/>
  <c r="C52" i="1"/>
  <c r="I38" i="1"/>
  <c r="C38" i="1"/>
  <c r="I36" i="1"/>
  <c r="C36" i="1"/>
  <c r="I34" i="1"/>
  <c r="C34" i="1"/>
  <c r="I30" i="1"/>
  <c r="C30" i="1"/>
  <c r="I28" i="1"/>
  <c r="C28" i="1"/>
  <c r="B262" i="2"/>
  <c r="B145" i="2"/>
  <c r="B122" i="2"/>
  <c r="B120" i="2"/>
  <c r="B118" i="2"/>
  <c r="B116" i="2"/>
  <c r="B115" i="2"/>
  <c r="B114" i="2"/>
  <c r="B112" i="2"/>
  <c r="B111" i="2"/>
  <c r="B110" i="2"/>
  <c r="B109" i="2"/>
  <c r="B108" i="2"/>
  <c r="B107" i="2"/>
  <c r="B106" i="2"/>
  <c r="B105" i="2"/>
  <c r="B104" i="2"/>
  <c r="B50" i="2"/>
  <c r="B23" i="2"/>
  <c r="B22" i="2"/>
  <c r="B7" i="2"/>
  <c r="B6" i="2"/>
  <c r="C257" i="1"/>
  <c r="H257" i="1"/>
  <c r="G257" i="1" s="1"/>
  <c r="F257" i="1" s="1"/>
  <c r="E257" i="1" s="1"/>
  <c r="G217" i="1"/>
  <c r="F217" i="1" s="1"/>
  <c r="G223" i="1"/>
  <c r="F223" i="1" s="1"/>
  <c r="G227" i="1"/>
  <c r="F227" i="1" s="1"/>
  <c r="E227" i="1" s="1"/>
  <c r="G149" i="1"/>
  <c r="F149" i="1" s="1"/>
  <c r="E149" i="1" s="1"/>
  <c r="G150" i="1"/>
  <c r="F150" i="1" s="1"/>
  <c r="G76" i="1"/>
  <c r="F76" i="1" s="1"/>
  <c r="G243" i="3"/>
  <c r="F243" i="3" s="1"/>
  <c r="E243" i="3" s="1"/>
  <c r="D243" i="3" s="1"/>
  <c r="F340" i="3"/>
  <c r="E340" i="3" s="1"/>
  <c r="D340" i="3" s="1"/>
  <c r="G188" i="2" l="1"/>
  <c r="F188" i="2" s="1"/>
  <c r="B188" i="2"/>
  <c r="B261" i="2"/>
  <c r="B113" i="2"/>
  <c r="B117" i="2"/>
  <c r="B119" i="2"/>
  <c r="B121" i="2"/>
  <c r="B143" i="2"/>
  <c r="B144" i="2"/>
  <c r="B52" i="2"/>
  <c r="B45" i="2"/>
  <c r="B44" i="2"/>
  <c r="B43" i="2"/>
  <c r="B41" i="2"/>
  <c r="B42" i="2"/>
  <c r="B40" i="2"/>
  <c r="B14" i="2"/>
  <c r="B13" i="2"/>
  <c r="F158" i="2"/>
  <c r="F196" i="2"/>
  <c r="H6" i="1"/>
  <c r="G6" i="1" s="1"/>
  <c r="F6" i="1" s="1"/>
  <c r="E6" i="1" s="1"/>
  <c r="G6" i="2"/>
  <c r="F6" i="2" s="1"/>
  <c r="E6" i="2" l="1"/>
  <c r="D6" i="2" s="1"/>
  <c r="E196" i="2"/>
  <c r="D196" i="2" s="1"/>
  <c r="E158" i="2"/>
  <c r="D158" i="2" s="1"/>
  <c r="E188" i="2"/>
  <c r="D188" i="2" s="1"/>
  <c r="H163" i="1"/>
  <c r="C163" i="1"/>
  <c r="H162" i="1"/>
  <c r="C162" i="1"/>
  <c r="H161" i="1"/>
  <c r="C161" i="1"/>
  <c r="H160" i="1"/>
  <c r="C160" i="1"/>
  <c r="H159" i="1"/>
  <c r="C159" i="1"/>
  <c r="H158" i="1"/>
  <c r="C158" i="1"/>
  <c r="H157" i="1"/>
  <c r="C157" i="1"/>
  <c r="H156" i="1"/>
  <c r="C156" i="1"/>
  <c r="H155" i="1"/>
  <c r="C155" i="1"/>
  <c r="H154" i="1"/>
  <c r="C154" i="1"/>
  <c r="H153" i="1"/>
  <c r="C153" i="1"/>
  <c r="C149" i="1"/>
  <c r="H148" i="1"/>
  <c r="C148" i="1"/>
  <c r="C110" i="1"/>
  <c r="C24" i="1"/>
  <c r="C25" i="1"/>
  <c r="H14" i="1"/>
  <c r="C14" i="1"/>
  <c r="G148" i="1" l="1"/>
  <c r="F148" i="1" s="1"/>
  <c r="E148" i="1" s="1"/>
  <c r="G153" i="1"/>
  <c r="F153" i="1" s="1"/>
  <c r="E153" i="1" s="1"/>
  <c r="G157" i="1"/>
  <c r="F157" i="1" s="1"/>
  <c r="E157" i="1" s="1"/>
  <c r="G159" i="1"/>
  <c r="F159" i="1" s="1"/>
  <c r="E159" i="1" s="1"/>
  <c r="G161" i="1"/>
  <c r="F161" i="1" s="1"/>
  <c r="E161" i="1" s="1"/>
  <c r="G163" i="1"/>
  <c r="F163" i="1" s="1"/>
  <c r="E163" i="1" s="1"/>
  <c r="G14" i="1"/>
  <c r="F14" i="1" s="1"/>
  <c r="E14" i="1" s="1"/>
  <c r="G154" i="1"/>
  <c r="F154" i="1" s="1"/>
  <c r="E154" i="1" s="1"/>
  <c r="G156" i="1"/>
  <c r="F156" i="1" s="1"/>
  <c r="E156" i="1" s="1"/>
  <c r="G158" i="1"/>
  <c r="F158" i="1" s="1"/>
  <c r="E158" i="1" s="1"/>
  <c r="G160" i="1"/>
  <c r="F160" i="1" s="1"/>
  <c r="E160" i="1" s="1"/>
  <c r="G162" i="1"/>
  <c r="F162" i="1" s="1"/>
  <c r="E162" i="1" s="1"/>
  <c r="G155" i="1"/>
  <c r="F155" i="1" s="1"/>
  <c r="E155" i="1" s="1"/>
  <c r="H266" i="1"/>
  <c r="G266" i="1" s="1"/>
  <c r="F266" i="1" s="1"/>
  <c r="E266" i="1" s="1"/>
  <c r="H265" i="1"/>
  <c r="G265" i="1" s="1"/>
  <c r="F265" i="1" s="1"/>
  <c r="E265" i="1" s="1"/>
  <c r="C217" i="1"/>
  <c r="H375" i="3" l="1"/>
  <c r="G221" i="2"/>
  <c r="G222" i="2"/>
  <c r="G223" i="2"/>
  <c r="G224" i="2"/>
  <c r="G225" i="2"/>
  <c r="G226" i="2"/>
  <c r="G375" i="3" l="1"/>
  <c r="F375" i="3" s="1"/>
  <c r="E375" i="3" s="1"/>
  <c r="D375" i="3" s="1"/>
  <c r="F223" i="2"/>
  <c r="F226" i="2"/>
  <c r="F222" i="2"/>
  <c r="F225" i="2"/>
  <c r="F221" i="2"/>
  <c r="F224" i="2"/>
  <c r="C223" i="1"/>
  <c r="H39" i="1"/>
  <c r="H40" i="1" s="1"/>
  <c r="H31" i="1"/>
  <c r="H32" i="1" s="1"/>
  <c r="H29" i="1"/>
  <c r="H30" i="1" s="1"/>
  <c r="H27" i="1"/>
  <c r="H28" i="1" s="1"/>
  <c r="H112" i="1"/>
  <c r="H113" i="1"/>
  <c r="H114" i="1"/>
  <c r="H115" i="1"/>
  <c r="H116" i="1"/>
  <c r="H117" i="1"/>
  <c r="H118" i="1"/>
  <c r="H127" i="1"/>
  <c r="H128" i="1"/>
  <c r="H129" i="1"/>
  <c r="H130" i="1"/>
  <c r="H131" i="1"/>
  <c r="H132" i="1"/>
  <c r="H133" i="1"/>
  <c r="H134" i="1"/>
  <c r="H119" i="1"/>
  <c r="H120" i="1"/>
  <c r="H121" i="1"/>
  <c r="H122" i="1"/>
  <c r="H123" i="1"/>
  <c r="H124" i="1"/>
  <c r="H125" i="1"/>
  <c r="H126" i="1"/>
  <c r="H135" i="1"/>
  <c r="H136" i="1"/>
  <c r="H137" i="1"/>
  <c r="H138" i="1"/>
  <c r="H139" i="1"/>
  <c r="H140" i="1"/>
  <c r="H141" i="1"/>
  <c r="H142" i="1"/>
  <c r="H109" i="1"/>
  <c r="G109" i="1" s="1"/>
  <c r="F109" i="1" s="1"/>
  <c r="H111" i="1"/>
  <c r="H164" i="1"/>
  <c r="G164" i="1" s="1"/>
  <c r="F164" i="1" s="1"/>
  <c r="E164" i="1" s="1"/>
  <c r="D64" i="10" s="1"/>
  <c r="H166" i="1"/>
  <c r="G166" i="1" s="1"/>
  <c r="F166" i="1" s="1"/>
  <c r="E166" i="1" s="1"/>
  <c r="D66" i="10" s="1"/>
  <c r="H167" i="1"/>
  <c r="G167" i="1" s="1"/>
  <c r="F167" i="1" s="1"/>
  <c r="H108" i="1"/>
  <c r="G108" i="1" s="1"/>
  <c r="F108" i="1" s="1"/>
  <c r="E108" i="1" s="1"/>
  <c r="D59" i="10" s="1"/>
  <c r="H95" i="1"/>
  <c r="G95" i="1" s="1"/>
  <c r="F95" i="1" s="1"/>
  <c r="H96" i="1"/>
  <c r="G96" i="1" s="1"/>
  <c r="F96" i="1" s="1"/>
  <c r="H97" i="1"/>
  <c r="G97" i="1" s="1"/>
  <c r="F97" i="1" s="1"/>
  <c r="H98" i="1"/>
  <c r="G98" i="1" s="1"/>
  <c r="F98" i="1" s="1"/>
  <c r="H99" i="1"/>
  <c r="G99" i="1" s="1"/>
  <c r="F99" i="1" s="1"/>
  <c r="H100" i="1"/>
  <c r="G100" i="1" s="1"/>
  <c r="F100" i="1" s="1"/>
  <c r="H101" i="1"/>
  <c r="G101" i="1" s="1"/>
  <c r="F101" i="1" s="1"/>
  <c r="H102" i="1"/>
  <c r="G102" i="1" s="1"/>
  <c r="F102" i="1" s="1"/>
  <c r="H103" i="1"/>
  <c r="G103" i="1" s="1"/>
  <c r="F103" i="1" s="1"/>
  <c r="H104" i="1"/>
  <c r="G104" i="1" s="1"/>
  <c r="F104" i="1" s="1"/>
  <c r="H82" i="1"/>
  <c r="G82" i="1" s="1"/>
  <c r="F82" i="1" s="1"/>
  <c r="E82" i="1" s="1"/>
  <c r="D10" i="10" s="1"/>
  <c r="H83" i="1"/>
  <c r="G83" i="1" s="1"/>
  <c r="F83" i="1" s="1"/>
  <c r="E83" i="1" s="1"/>
  <c r="D11" i="10" s="1"/>
  <c r="H84" i="1"/>
  <c r="G84" i="1" s="1"/>
  <c r="F84" i="1" s="1"/>
  <c r="E84" i="1" s="1"/>
  <c r="D12" i="10" s="1"/>
  <c r="H85" i="1"/>
  <c r="G85" i="1" s="1"/>
  <c r="F85" i="1" s="1"/>
  <c r="E85" i="1" s="1"/>
  <c r="D13" i="10" s="1"/>
  <c r="H86" i="1"/>
  <c r="G86" i="1" s="1"/>
  <c r="F86" i="1" s="1"/>
  <c r="E86" i="1" s="1"/>
  <c r="D14" i="10" s="1"/>
  <c r="H87" i="1"/>
  <c r="G87" i="1" s="1"/>
  <c r="F87" i="1" s="1"/>
  <c r="E87" i="1" s="1"/>
  <c r="D15" i="10" s="1"/>
  <c r="H88" i="1"/>
  <c r="G88" i="1" s="1"/>
  <c r="F88" i="1" s="1"/>
  <c r="E88" i="1" s="1"/>
  <c r="D16" i="10" s="1"/>
  <c r="H89" i="1"/>
  <c r="G89" i="1" s="1"/>
  <c r="F89" i="1" s="1"/>
  <c r="E89" i="1" s="1"/>
  <c r="D17" i="10" s="1"/>
  <c r="H90" i="1"/>
  <c r="G90" i="1" s="1"/>
  <c r="F90" i="1" s="1"/>
  <c r="E90" i="1" s="1"/>
  <c r="D18" i="10" s="1"/>
  <c r="H91" i="1"/>
  <c r="G91" i="1" s="1"/>
  <c r="F91" i="1" s="1"/>
  <c r="E91" i="1" s="1"/>
  <c r="D19" i="10" s="1"/>
  <c r="H92" i="1"/>
  <c r="G92" i="1" s="1"/>
  <c r="F92" i="1" s="1"/>
  <c r="E92" i="1" s="1"/>
  <c r="D20" i="10" s="1"/>
  <c r="H151" i="1"/>
  <c r="H152" i="1"/>
  <c r="H93" i="1"/>
  <c r="G93" i="1" s="1"/>
  <c r="F93" i="1" s="1"/>
  <c r="H107" i="1"/>
  <c r="G107" i="1" s="1"/>
  <c r="F107" i="1" s="1"/>
  <c r="H94" i="1"/>
  <c r="G94" i="1" s="1"/>
  <c r="F94" i="1" s="1"/>
  <c r="H55" i="1"/>
  <c r="G33" i="9" s="1"/>
  <c r="H33" i="1"/>
  <c r="H34" i="1" s="1"/>
  <c r="H35" i="1"/>
  <c r="H36" i="1" s="1"/>
  <c r="H37" i="1"/>
  <c r="H38" i="1" s="1"/>
  <c r="H267" i="1"/>
  <c r="G267" i="1" s="1"/>
  <c r="F267" i="1" s="1"/>
  <c r="E267" i="1" s="1"/>
  <c r="H184" i="1"/>
  <c r="G184" i="1" s="1"/>
  <c r="F184" i="1" s="1"/>
  <c r="H185" i="1"/>
  <c r="G185" i="1" s="1"/>
  <c r="F185" i="1" s="1"/>
  <c r="H186" i="1"/>
  <c r="G186" i="1" s="1"/>
  <c r="F186" i="1" s="1"/>
  <c r="H181" i="1"/>
  <c r="G181" i="1" s="1"/>
  <c r="F181" i="1" s="1"/>
  <c r="H182" i="1"/>
  <c r="G182" i="1" s="1"/>
  <c r="F182" i="1" s="1"/>
  <c r="E182" i="1" s="1"/>
  <c r="H183" i="1"/>
  <c r="G183" i="1" s="1"/>
  <c r="F183" i="1" s="1"/>
  <c r="H173" i="1"/>
  <c r="G173" i="1" s="1"/>
  <c r="F173" i="1" s="1"/>
  <c r="H174" i="1"/>
  <c r="G174" i="1" s="1"/>
  <c r="F174" i="1" s="1"/>
  <c r="E174" i="1" s="1"/>
  <c r="H18" i="1"/>
  <c r="H19" i="1"/>
  <c r="H20" i="1"/>
  <c r="H21" i="1"/>
  <c r="H22" i="1"/>
  <c r="H16" i="1"/>
  <c r="H15" i="1"/>
  <c r="H17" i="1"/>
  <c r="H7" i="1"/>
  <c r="H8" i="1"/>
  <c r="H9" i="1"/>
  <c r="H10" i="1"/>
  <c r="H11" i="1"/>
  <c r="H12" i="1"/>
  <c r="G234" i="2"/>
  <c r="B234" i="2"/>
  <c r="G233" i="2"/>
  <c r="B233" i="2"/>
  <c r="G232" i="2"/>
  <c r="B232" i="2"/>
  <c r="G231" i="2"/>
  <c r="B231" i="2"/>
  <c r="G229" i="2"/>
  <c r="G228" i="2"/>
  <c r="B228" i="2"/>
  <c r="G227" i="2"/>
  <c r="B227" i="2"/>
  <c r="B226" i="2"/>
  <c r="B225" i="2"/>
  <c r="B224" i="2"/>
  <c r="B223" i="2"/>
  <c r="B222" i="2"/>
  <c r="B221" i="2"/>
  <c r="G216" i="2"/>
  <c r="B216" i="2"/>
  <c r="G215" i="2"/>
  <c r="B215" i="2"/>
  <c r="G217" i="2"/>
  <c r="B217" i="2"/>
  <c r="G213" i="2"/>
  <c r="G214" i="2"/>
  <c r="G263" i="2"/>
  <c r="G264" i="2"/>
  <c r="G218" i="2"/>
  <c r="G219" i="2"/>
  <c r="G220" i="2"/>
  <c r="G265" i="2"/>
  <c r="G28" i="2"/>
  <c r="G29" i="2"/>
  <c r="G30" i="2"/>
  <c r="G7" i="2"/>
  <c r="G8" i="2"/>
  <c r="G9" i="2"/>
  <c r="G10" i="2"/>
  <c r="G11" i="2"/>
  <c r="G12" i="2"/>
  <c r="G13" i="2"/>
  <c r="G17" i="2"/>
  <c r="G18" i="2"/>
  <c r="G19" i="2"/>
  <c r="G251" i="2"/>
  <c r="G20" i="2"/>
  <c r="G21" i="2"/>
  <c r="G22" i="2"/>
  <c r="G23" i="2"/>
  <c r="G24" i="2"/>
  <c r="G31" i="2"/>
  <c r="G32" i="2"/>
  <c r="G33" i="2"/>
  <c r="G235" i="2"/>
  <c r="F235" i="2" s="1"/>
  <c r="G236" i="2"/>
  <c r="F236" i="2" s="1"/>
  <c r="G237" i="2"/>
  <c r="F237" i="2" s="1"/>
  <c r="G34" i="2"/>
  <c r="G35" i="2"/>
  <c r="G36" i="2"/>
  <c r="G37" i="2"/>
  <c r="G38" i="2"/>
  <c r="G39" i="2"/>
  <c r="G238" i="2"/>
  <c r="F238" i="2" s="1"/>
  <c r="G46" i="2"/>
  <c r="G47" i="2"/>
  <c r="G48" i="2"/>
  <c r="G49" i="2"/>
  <c r="G50" i="2"/>
  <c r="G51" i="2"/>
  <c r="G53" i="2"/>
  <c r="G54" i="2"/>
  <c r="G55" i="2"/>
  <c r="G56" i="2"/>
  <c r="G57" i="2"/>
  <c r="G58" i="2"/>
  <c r="G59" i="2"/>
  <c r="G60" i="2"/>
  <c r="G61" i="2"/>
  <c r="G62" i="2"/>
  <c r="G63" i="2"/>
  <c r="G64" i="2"/>
  <c r="G65" i="2"/>
  <c r="G66" i="2"/>
  <c r="G78" i="2"/>
  <c r="G79" i="2"/>
  <c r="G252" i="2"/>
  <c r="G80" i="2"/>
  <c r="G81" i="2"/>
  <c r="G253" i="2"/>
  <c r="G82" i="2"/>
  <c r="G83" i="2"/>
  <c r="G254" i="2"/>
  <c r="G84" i="2"/>
  <c r="G85" i="2"/>
  <c r="G86" i="2"/>
  <c r="G87" i="2"/>
  <c r="G88" i="2"/>
  <c r="G89" i="2"/>
  <c r="G90" i="2"/>
  <c r="G91" i="2"/>
  <c r="G92" i="2"/>
  <c r="G93" i="2"/>
  <c r="G94" i="2"/>
  <c r="G95" i="2"/>
  <c r="G96" i="2"/>
  <c r="G97" i="2"/>
  <c r="G98" i="2"/>
  <c r="G99" i="2"/>
  <c r="G100" i="2"/>
  <c r="G101" i="2"/>
  <c r="G102" i="2"/>
  <c r="G103" i="2"/>
  <c r="G123" i="2"/>
  <c r="G124" i="2"/>
  <c r="G125" i="2"/>
  <c r="G126" i="2"/>
  <c r="G127" i="2"/>
  <c r="G128" i="2"/>
  <c r="G129" i="2"/>
  <c r="G130" i="2"/>
  <c r="G131" i="2"/>
  <c r="G132" i="2"/>
  <c r="G133" i="2"/>
  <c r="G134" i="2"/>
  <c r="G135" i="2"/>
  <c r="G136" i="2"/>
  <c r="G137" i="2"/>
  <c r="G138" i="2"/>
  <c r="G139" i="2"/>
  <c r="G140" i="2"/>
  <c r="G141" i="2"/>
  <c r="G142" i="2"/>
  <c r="G239" i="2"/>
  <c r="F239" i="2" s="1"/>
  <c r="G240" i="2"/>
  <c r="F240" i="2" s="1"/>
  <c r="G146" i="2"/>
  <c r="G147" i="2"/>
  <c r="G148" i="2"/>
  <c r="G149" i="2"/>
  <c r="G150" i="2"/>
  <c r="G151" i="2"/>
  <c r="G152" i="2"/>
  <c r="G153" i="2"/>
  <c r="G154" i="2"/>
  <c r="G255" i="2"/>
  <c r="G256" i="2"/>
  <c r="G257" i="2"/>
  <c r="G155" i="2"/>
  <c r="G156" i="2"/>
  <c r="G157" i="2"/>
  <c r="G159" i="2"/>
  <c r="G160" i="2"/>
  <c r="G161" i="2"/>
  <c r="G162" i="2"/>
  <c r="G163" i="2"/>
  <c r="G164" i="2"/>
  <c r="G241" i="2"/>
  <c r="F241" i="2" s="1"/>
  <c r="G242" i="2"/>
  <c r="F242" i="2" s="1"/>
  <c r="G243" i="2"/>
  <c r="F243" i="2" s="1"/>
  <c r="G165" i="2"/>
  <c r="G166" i="2"/>
  <c r="G258" i="2"/>
  <c r="G259" i="2"/>
  <c r="G260" i="2"/>
  <c r="G168" i="2"/>
  <c r="G169" i="2"/>
  <c r="G170" i="2"/>
  <c r="G171" i="2"/>
  <c r="G174" i="2"/>
  <c r="G175" i="2"/>
  <c r="G177" i="2"/>
  <c r="G179" i="2"/>
  <c r="G181" i="2"/>
  <c r="G183" i="2"/>
  <c r="G184" i="2"/>
  <c r="G185" i="2"/>
  <c r="G186" i="2"/>
  <c r="G187" i="2"/>
  <c r="G262" i="2"/>
  <c r="G193" i="2"/>
  <c r="G194" i="2"/>
  <c r="G195" i="2"/>
  <c r="G197" i="2"/>
  <c r="G198" i="2"/>
  <c r="G199" i="2"/>
  <c r="G200" i="2"/>
  <c r="G201" i="2"/>
  <c r="G202" i="2"/>
  <c r="G203" i="2"/>
  <c r="G204" i="2"/>
  <c r="G205" i="2"/>
  <c r="G206" i="2"/>
  <c r="G207" i="2"/>
  <c r="G208" i="2"/>
  <c r="G209" i="2"/>
  <c r="G210" i="2"/>
  <c r="G211" i="2"/>
  <c r="G244" i="2"/>
  <c r="F244" i="2" s="1"/>
  <c r="G245" i="2"/>
  <c r="F245" i="2" s="1"/>
  <c r="G246" i="2"/>
  <c r="F246" i="2" s="1"/>
  <c r="G247" i="2"/>
  <c r="F247" i="2" s="1"/>
  <c r="G248" i="2"/>
  <c r="F248" i="2" s="1"/>
  <c r="G249" i="2"/>
  <c r="F249" i="2" s="1"/>
  <c r="G250" i="2"/>
  <c r="F250" i="2" s="1"/>
  <c r="H206" i="3"/>
  <c r="H207" i="3"/>
  <c r="H208" i="3"/>
  <c r="H209" i="3"/>
  <c r="H210" i="3"/>
  <c r="H211" i="3"/>
  <c r="H212" i="3"/>
  <c r="H213" i="3"/>
  <c r="H214" i="3"/>
  <c r="H215" i="3"/>
  <c r="H216" i="3"/>
  <c r="H217" i="3"/>
  <c r="H218" i="3"/>
  <c r="H219" i="3"/>
  <c r="H220" i="3"/>
  <c r="H221" i="3"/>
  <c r="H222" i="3"/>
  <c r="H231" i="3"/>
  <c r="H232" i="3"/>
  <c r="H233" i="3"/>
  <c r="H234" i="3"/>
  <c r="M18" i="10" l="1"/>
  <c r="S18" i="10"/>
  <c r="P18" i="10"/>
  <c r="S14" i="10"/>
  <c r="M14" i="10"/>
  <c r="P14" i="10"/>
  <c r="M10" i="10"/>
  <c r="P10" i="10"/>
  <c r="S10" i="10"/>
  <c r="S17" i="10"/>
  <c r="M17" i="10"/>
  <c r="P17" i="10"/>
  <c r="M13" i="10"/>
  <c r="S13" i="10"/>
  <c r="P13" i="10"/>
  <c r="P66" i="10"/>
  <c r="M66" i="10"/>
  <c r="S66" i="10"/>
  <c r="P20" i="10"/>
  <c r="M20" i="10"/>
  <c r="S20" i="10"/>
  <c r="S16" i="10"/>
  <c r="M16" i="10"/>
  <c r="P16" i="10"/>
  <c r="S12" i="10"/>
  <c r="P12" i="10"/>
  <c r="M12" i="10"/>
  <c r="M64" i="10"/>
  <c r="S64" i="10"/>
  <c r="P64" i="10"/>
  <c r="P19" i="10"/>
  <c r="S19" i="10"/>
  <c r="M19" i="10"/>
  <c r="S15" i="10"/>
  <c r="M15" i="10"/>
  <c r="P15" i="10"/>
  <c r="P11" i="10"/>
  <c r="S11" i="10"/>
  <c r="M11" i="10"/>
  <c r="S59" i="10"/>
  <c r="P59" i="10"/>
  <c r="M59" i="10"/>
  <c r="E249" i="2"/>
  <c r="D249" i="2" s="1"/>
  <c r="E238" i="2"/>
  <c r="D238" i="2" s="1"/>
  <c r="E224" i="2"/>
  <c r="D224" i="2" s="1"/>
  <c r="E248" i="2"/>
  <c r="D248" i="2" s="1"/>
  <c r="E246" i="2"/>
  <c r="D246" i="2" s="1"/>
  <c r="E237" i="2"/>
  <c r="D237" i="2" s="1"/>
  <c r="E222" i="2"/>
  <c r="D222" i="2" s="1"/>
  <c r="E221" i="2"/>
  <c r="D221" i="2" s="1"/>
  <c r="E223" i="2"/>
  <c r="D223" i="2" s="1"/>
  <c r="E245" i="2"/>
  <c r="D245" i="2" s="1"/>
  <c r="E243" i="2"/>
  <c r="D243" i="2" s="1"/>
  <c r="E236" i="2"/>
  <c r="D236" i="2" s="1"/>
  <c r="E226" i="2"/>
  <c r="D226" i="2" s="1"/>
  <c r="E244" i="2"/>
  <c r="D244" i="2" s="1"/>
  <c r="E242" i="2"/>
  <c r="D242" i="2" s="1"/>
  <c r="E240" i="2"/>
  <c r="D240" i="2" s="1"/>
  <c r="E235" i="2"/>
  <c r="D235" i="2" s="1"/>
  <c r="E247" i="2"/>
  <c r="D247" i="2" s="1"/>
  <c r="E241" i="2"/>
  <c r="D241" i="2" s="1"/>
  <c r="E239" i="2"/>
  <c r="D239" i="2" s="1"/>
  <c r="E225" i="2"/>
  <c r="D225" i="2" s="1"/>
  <c r="H56" i="1"/>
  <c r="G38" i="1"/>
  <c r="F38" i="1" s="1"/>
  <c r="G28" i="1"/>
  <c r="F28" i="1" s="1"/>
  <c r="G36" i="1"/>
  <c r="F36" i="1" s="1"/>
  <c r="G30" i="1"/>
  <c r="F30" i="1" s="1"/>
  <c r="G32" i="1"/>
  <c r="F32" i="1" s="1"/>
  <c r="G40" i="1"/>
  <c r="F40" i="1" s="1"/>
  <c r="G8" i="1"/>
  <c r="F8" i="1" s="1"/>
  <c r="E8" i="1" s="1"/>
  <c r="G141" i="1"/>
  <c r="F141" i="1" s="1"/>
  <c r="E141" i="1" s="1"/>
  <c r="D53" i="10" s="1"/>
  <c r="G11" i="1"/>
  <c r="F11" i="1" s="1"/>
  <c r="E11" i="1" s="1"/>
  <c r="G7" i="1"/>
  <c r="F7" i="1" s="1"/>
  <c r="E7" i="1" s="1"/>
  <c r="G18" i="1"/>
  <c r="F18" i="1" s="1"/>
  <c r="G111" i="1"/>
  <c r="F111" i="1" s="1"/>
  <c r="G124" i="1"/>
  <c r="F124" i="1" s="1"/>
  <c r="E124" i="1" s="1"/>
  <c r="D36" i="10" s="1"/>
  <c r="G112" i="1"/>
  <c r="F112" i="1" s="1"/>
  <c r="G9" i="1"/>
  <c r="F9" i="1" s="1"/>
  <c r="E9" i="1" s="1"/>
  <c r="G15" i="1"/>
  <c r="F15" i="1" s="1"/>
  <c r="E15" i="1" s="1"/>
  <c r="G20" i="1"/>
  <c r="F20" i="1" s="1"/>
  <c r="G151" i="1"/>
  <c r="F151" i="1" s="1"/>
  <c r="G142" i="1"/>
  <c r="F142" i="1" s="1"/>
  <c r="E142" i="1" s="1"/>
  <c r="D54" i="10" s="1"/>
  <c r="G138" i="1"/>
  <c r="F138" i="1" s="1"/>
  <c r="E138" i="1" s="1"/>
  <c r="D50" i="10" s="1"/>
  <c r="G126" i="1"/>
  <c r="F126" i="1" s="1"/>
  <c r="E126" i="1" s="1"/>
  <c r="D38" i="10" s="1"/>
  <c r="G122" i="1"/>
  <c r="F122" i="1" s="1"/>
  <c r="E122" i="1" s="1"/>
  <c r="D34" i="10" s="1"/>
  <c r="G134" i="1"/>
  <c r="F134" i="1" s="1"/>
  <c r="G130" i="1"/>
  <c r="F130" i="1" s="1"/>
  <c r="E130" i="1" s="1"/>
  <c r="D42" i="10" s="1"/>
  <c r="G118" i="1"/>
  <c r="F118" i="1" s="1"/>
  <c r="E118" i="1" s="1"/>
  <c r="D29" i="10" s="1"/>
  <c r="G114" i="1"/>
  <c r="F114" i="1" s="1"/>
  <c r="E114" i="1" s="1"/>
  <c r="D25" i="10" s="1"/>
  <c r="G16" i="1"/>
  <c r="F16" i="1" s="1"/>
  <c r="E16" i="1" s="1"/>
  <c r="G140" i="1"/>
  <c r="F140" i="1" s="1"/>
  <c r="E140" i="1" s="1"/>
  <c r="D52" i="10" s="1"/>
  <c r="G120" i="1"/>
  <c r="F120" i="1" s="1"/>
  <c r="G128" i="1"/>
  <c r="F128" i="1" s="1"/>
  <c r="G116" i="1"/>
  <c r="F116" i="1" s="1"/>
  <c r="E116" i="1" s="1"/>
  <c r="D27" i="10" s="1"/>
  <c r="G12" i="1"/>
  <c r="F12" i="1" s="1"/>
  <c r="E12" i="1" s="1"/>
  <c r="G19" i="1"/>
  <c r="F19" i="1" s="1"/>
  <c r="G137" i="1"/>
  <c r="F137" i="1" s="1"/>
  <c r="E137" i="1" s="1"/>
  <c r="D49" i="10" s="1"/>
  <c r="G125" i="1"/>
  <c r="F125" i="1" s="1"/>
  <c r="E125" i="1" s="1"/>
  <c r="D37" i="10" s="1"/>
  <c r="G121" i="1"/>
  <c r="F121" i="1" s="1"/>
  <c r="E121" i="1" s="1"/>
  <c r="D33" i="10" s="1"/>
  <c r="G133" i="1"/>
  <c r="F133" i="1" s="1"/>
  <c r="E133" i="1" s="1"/>
  <c r="D45" i="10" s="1"/>
  <c r="G129" i="1"/>
  <c r="F129" i="1" s="1"/>
  <c r="G117" i="1"/>
  <c r="F117" i="1" s="1"/>
  <c r="E117" i="1" s="1"/>
  <c r="D28" i="10" s="1"/>
  <c r="G113" i="1"/>
  <c r="F113" i="1" s="1"/>
  <c r="G22" i="1"/>
  <c r="F22" i="1" s="1"/>
  <c r="G136" i="1"/>
  <c r="F136" i="1" s="1"/>
  <c r="G132" i="1"/>
  <c r="F132" i="1" s="1"/>
  <c r="E132" i="1" s="1"/>
  <c r="D44" i="10" s="1"/>
  <c r="G10" i="1"/>
  <c r="F10" i="1" s="1"/>
  <c r="E10" i="1" s="1"/>
  <c r="G17" i="1"/>
  <c r="F17" i="1" s="1"/>
  <c r="G21" i="1"/>
  <c r="F21" i="1" s="1"/>
  <c r="G152" i="1"/>
  <c r="F152" i="1" s="1"/>
  <c r="G139" i="1"/>
  <c r="F139" i="1" s="1"/>
  <c r="E139" i="1" s="1"/>
  <c r="D51" i="10" s="1"/>
  <c r="G135" i="1"/>
  <c r="F135" i="1" s="1"/>
  <c r="G123" i="1"/>
  <c r="F123" i="1" s="1"/>
  <c r="E123" i="1" s="1"/>
  <c r="D35" i="10" s="1"/>
  <c r="G119" i="1"/>
  <c r="F119" i="1" s="1"/>
  <c r="G131" i="1"/>
  <c r="F131" i="1" s="1"/>
  <c r="E131" i="1" s="1"/>
  <c r="D43" i="10" s="1"/>
  <c r="G127" i="1"/>
  <c r="F127" i="1" s="1"/>
  <c r="G115" i="1"/>
  <c r="F115" i="1" s="1"/>
  <c r="E115" i="1" s="1"/>
  <c r="D26" i="10" s="1"/>
  <c r="F208" i="2"/>
  <c r="F204" i="2"/>
  <c r="F200" i="2"/>
  <c r="F195" i="2"/>
  <c r="F187" i="2"/>
  <c r="F183" i="2"/>
  <c r="F175" i="2"/>
  <c r="F169" i="2"/>
  <c r="F258" i="2"/>
  <c r="F162" i="2"/>
  <c r="F157" i="2"/>
  <c r="F257" i="2"/>
  <c r="F153" i="2"/>
  <c r="F149" i="2"/>
  <c r="F140" i="2"/>
  <c r="F136" i="2"/>
  <c r="F132" i="2"/>
  <c r="F128" i="2"/>
  <c r="F124" i="2"/>
  <c r="F101" i="2"/>
  <c r="F97" i="2"/>
  <c r="F93" i="2"/>
  <c r="F89" i="2"/>
  <c r="F85" i="2"/>
  <c r="F82" i="2"/>
  <c r="F252" i="2"/>
  <c r="F65" i="2"/>
  <c r="F61" i="2"/>
  <c r="F57" i="2"/>
  <c r="F53" i="2"/>
  <c r="F48" i="2"/>
  <c r="F39" i="2"/>
  <c r="F35" i="2"/>
  <c r="F24" i="2"/>
  <c r="F17" i="2"/>
  <c r="E17" i="2" s="1"/>
  <c r="D17" i="2" s="1"/>
  <c r="F10" i="2"/>
  <c r="E10" i="2" s="1"/>
  <c r="D10" i="2" s="1"/>
  <c r="F30" i="2"/>
  <c r="F220" i="2"/>
  <c r="F263" i="2"/>
  <c r="F217" i="2"/>
  <c r="F216" i="2"/>
  <c r="F227" i="2"/>
  <c r="F229" i="2"/>
  <c r="F232" i="2"/>
  <c r="F234" i="2"/>
  <c r="F209" i="2"/>
  <c r="F205" i="2"/>
  <c r="F201" i="2"/>
  <c r="F197" i="2"/>
  <c r="F262" i="2"/>
  <c r="F184" i="2"/>
  <c r="F177" i="2"/>
  <c r="F170" i="2"/>
  <c r="F259" i="2"/>
  <c r="F163" i="2"/>
  <c r="F159" i="2"/>
  <c r="F154" i="2"/>
  <c r="F150" i="2"/>
  <c r="F146" i="2"/>
  <c r="F141" i="2"/>
  <c r="F137" i="2"/>
  <c r="F133" i="2"/>
  <c r="F129" i="2"/>
  <c r="F125" i="2"/>
  <c r="F102" i="2"/>
  <c r="F98" i="2"/>
  <c r="F94" i="2"/>
  <c r="F90" i="2"/>
  <c r="F86" i="2"/>
  <c r="F83" i="2"/>
  <c r="F80" i="2"/>
  <c r="F66" i="2"/>
  <c r="F62" i="2"/>
  <c r="F58" i="2"/>
  <c r="F54" i="2"/>
  <c r="F49" i="2"/>
  <c r="F36" i="2"/>
  <c r="F31" i="2"/>
  <c r="F21" i="2"/>
  <c r="F18" i="2"/>
  <c r="E18" i="2" s="1"/>
  <c r="D18" i="2" s="1"/>
  <c r="F11" i="2"/>
  <c r="E11" i="2" s="1"/>
  <c r="D11" i="2" s="1"/>
  <c r="F7" i="2"/>
  <c r="F265" i="2"/>
  <c r="F264" i="2"/>
  <c r="F211" i="2"/>
  <c r="E211" i="2" s="1"/>
  <c r="D211" i="2" s="1"/>
  <c r="F207" i="2"/>
  <c r="F203" i="2"/>
  <c r="F199" i="2"/>
  <c r="F194" i="2"/>
  <c r="F186" i="2"/>
  <c r="F181" i="2"/>
  <c r="F174" i="2"/>
  <c r="F168" i="2"/>
  <c r="F166" i="2"/>
  <c r="F161" i="2"/>
  <c r="F156" i="2"/>
  <c r="F256" i="2"/>
  <c r="F152" i="2"/>
  <c r="F148" i="2"/>
  <c r="F139" i="2"/>
  <c r="F135" i="2"/>
  <c r="F131" i="2"/>
  <c r="F127" i="2"/>
  <c r="F123" i="2"/>
  <c r="F100" i="2"/>
  <c r="F96" i="2"/>
  <c r="F92" i="2"/>
  <c r="F88" i="2"/>
  <c r="F84" i="2"/>
  <c r="F253" i="2"/>
  <c r="F79" i="2"/>
  <c r="F64" i="2"/>
  <c r="F60" i="2"/>
  <c r="F56" i="2"/>
  <c r="F51" i="2"/>
  <c r="F47" i="2"/>
  <c r="F38" i="2"/>
  <c r="F34" i="2"/>
  <c r="F33" i="2"/>
  <c r="F23" i="2"/>
  <c r="F251" i="2"/>
  <c r="E251" i="2" s="1"/>
  <c r="D251" i="2" s="1"/>
  <c r="F13" i="2"/>
  <c r="E13" i="2" s="1"/>
  <c r="D13" i="2" s="1"/>
  <c r="F9" i="2"/>
  <c r="E9" i="2" s="1"/>
  <c r="D9" i="2" s="1"/>
  <c r="F29" i="2"/>
  <c r="F219" i="2"/>
  <c r="F214" i="2"/>
  <c r="F210" i="2"/>
  <c r="F206" i="2"/>
  <c r="F202" i="2"/>
  <c r="F198" i="2"/>
  <c r="F193" i="2"/>
  <c r="F185" i="2"/>
  <c r="F179" i="2"/>
  <c r="F171" i="2"/>
  <c r="F260" i="2"/>
  <c r="F165" i="2"/>
  <c r="F164" i="2"/>
  <c r="F160" i="2"/>
  <c r="F155" i="2"/>
  <c r="F255" i="2"/>
  <c r="F151" i="2"/>
  <c r="F147" i="2"/>
  <c r="F142" i="2"/>
  <c r="F138" i="2"/>
  <c r="F134" i="2"/>
  <c r="F130" i="2"/>
  <c r="F126" i="2"/>
  <c r="F103" i="2"/>
  <c r="F99" i="2"/>
  <c r="F95" i="2"/>
  <c r="F91" i="2"/>
  <c r="F87" i="2"/>
  <c r="F254" i="2"/>
  <c r="F81" i="2"/>
  <c r="F78" i="2"/>
  <c r="F63" i="2"/>
  <c r="F59" i="2"/>
  <c r="F55" i="2"/>
  <c r="F50" i="2"/>
  <c r="F46" i="2"/>
  <c r="F37" i="2"/>
  <c r="F32" i="2"/>
  <c r="F22" i="2"/>
  <c r="F19" i="2"/>
  <c r="E19" i="2" s="1"/>
  <c r="F12" i="2"/>
  <c r="E12" i="2" s="1"/>
  <c r="D12" i="2" s="1"/>
  <c r="F8" i="2"/>
  <c r="E8" i="2" s="1"/>
  <c r="D8" i="2" s="1"/>
  <c r="F28" i="2"/>
  <c r="F218" i="2"/>
  <c r="F213" i="2"/>
  <c r="F215" i="2"/>
  <c r="F228" i="2"/>
  <c r="F231" i="2"/>
  <c r="F233" i="2"/>
  <c r="G220" i="3"/>
  <c r="F220" i="3" s="1"/>
  <c r="E220" i="3" s="1"/>
  <c r="D220" i="3" s="1"/>
  <c r="G208" i="3"/>
  <c r="F208" i="3" s="1"/>
  <c r="E208" i="3" s="1"/>
  <c r="D208" i="3" s="1"/>
  <c r="G216" i="3"/>
  <c r="F216" i="3" s="1"/>
  <c r="E216" i="3" s="1"/>
  <c r="D216" i="3" s="1"/>
  <c r="G232" i="3"/>
  <c r="F232" i="3" s="1"/>
  <c r="E232" i="3" s="1"/>
  <c r="G212" i="3"/>
  <c r="F212" i="3" s="1"/>
  <c r="E212" i="3" s="1"/>
  <c r="D212" i="3" s="1"/>
  <c r="G233" i="3"/>
  <c r="F233" i="3" s="1"/>
  <c r="E233" i="3" s="1"/>
  <c r="G221" i="3"/>
  <c r="F221" i="3" s="1"/>
  <c r="E221" i="3" s="1"/>
  <c r="D221" i="3" s="1"/>
  <c r="G213" i="3"/>
  <c r="F213" i="3" s="1"/>
  <c r="E213" i="3" s="1"/>
  <c r="D213" i="3" s="1"/>
  <c r="G209" i="3"/>
  <c r="F209" i="3" s="1"/>
  <c r="E209" i="3" s="1"/>
  <c r="D209" i="3" s="1"/>
  <c r="G231" i="3"/>
  <c r="F231" i="3" s="1"/>
  <c r="E231" i="3" s="1"/>
  <c r="G219" i="3"/>
  <c r="F219" i="3" s="1"/>
  <c r="E219" i="3" s="1"/>
  <c r="D219" i="3" s="1"/>
  <c r="G215" i="3"/>
  <c r="F215" i="3" s="1"/>
  <c r="E215" i="3" s="1"/>
  <c r="D215" i="3" s="1"/>
  <c r="G211" i="3"/>
  <c r="F211" i="3" s="1"/>
  <c r="E211" i="3" s="1"/>
  <c r="D211" i="3" s="1"/>
  <c r="G217" i="3"/>
  <c r="F217" i="3" s="1"/>
  <c r="E217" i="3" s="1"/>
  <c r="D217" i="3" s="1"/>
  <c r="G234" i="3"/>
  <c r="F234" i="3" s="1"/>
  <c r="E234" i="3" s="1"/>
  <c r="G222" i="3"/>
  <c r="F222" i="3" s="1"/>
  <c r="E222" i="3" s="1"/>
  <c r="D222" i="3" s="1"/>
  <c r="G218" i="3"/>
  <c r="F218" i="3" s="1"/>
  <c r="E218" i="3" s="1"/>
  <c r="D218" i="3" s="1"/>
  <c r="G214" i="3"/>
  <c r="F214" i="3" s="1"/>
  <c r="E214" i="3" s="1"/>
  <c r="D214" i="3" s="1"/>
  <c r="G210" i="3"/>
  <c r="F210" i="3" s="1"/>
  <c r="E210" i="3" s="1"/>
  <c r="D210" i="3" s="1"/>
  <c r="G206" i="3"/>
  <c r="F206" i="3" s="1"/>
  <c r="E206" i="3" s="1"/>
  <c r="D206" i="3" s="1"/>
  <c r="G207" i="3"/>
  <c r="F207" i="3" s="1"/>
  <c r="E207" i="3" s="1"/>
  <c r="D207" i="3" s="1"/>
  <c r="P45" i="10" l="1"/>
  <c r="M45" i="10"/>
  <c r="S45" i="10"/>
  <c r="P38" i="10"/>
  <c r="M38" i="10"/>
  <c r="S38" i="10"/>
  <c r="S36" i="10"/>
  <c r="M36" i="10"/>
  <c r="P36" i="10"/>
  <c r="M43" i="10"/>
  <c r="P43" i="10"/>
  <c r="S43" i="10"/>
  <c r="S51" i="10"/>
  <c r="M51" i="10"/>
  <c r="P51" i="10"/>
  <c r="P33" i="10"/>
  <c r="S33" i="10"/>
  <c r="M33" i="10"/>
  <c r="M52" i="10"/>
  <c r="S52" i="10"/>
  <c r="P52" i="10"/>
  <c r="M42" i="10"/>
  <c r="P42" i="10"/>
  <c r="S42" i="10"/>
  <c r="P50" i="10"/>
  <c r="M50" i="10"/>
  <c r="S50" i="10"/>
  <c r="P53" i="10"/>
  <c r="S53" i="10"/>
  <c r="M53" i="10"/>
  <c r="S29" i="10"/>
  <c r="P29" i="10"/>
  <c r="M29" i="10"/>
  <c r="S44" i="10"/>
  <c r="M44" i="10"/>
  <c r="P44" i="10"/>
  <c r="P28" i="10"/>
  <c r="S28" i="10"/>
  <c r="M28" i="10"/>
  <c r="P37" i="10"/>
  <c r="M37" i="10"/>
  <c r="S37" i="10"/>
  <c r="M27" i="10"/>
  <c r="P27" i="10"/>
  <c r="S27" i="10"/>
  <c r="P54" i="10"/>
  <c r="S54" i="10"/>
  <c r="M54" i="10"/>
  <c r="S26" i="10"/>
  <c r="P26" i="10"/>
  <c r="M26" i="10"/>
  <c r="M35" i="10"/>
  <c r="P35" i="10"/>
  <c r="S35" i="10"/>
  <c r="M49" i="10"/>
  <c r="P49" i="10"/>
  <c r="S49" i="10"/>
  <c r="P25" i="10"/>
  <c r="S25" i="10"/>
  <c r="M25" i="10"/>
  <c r="M34" i="10"/>
  <c r="S34" i="10"/>
  <c r="P34" i="10"/>
  <c r="E83" i="2"/>
  <c r="D83" i="2" s="1"/>
  <c r="E163" i="2"/>
  <c r="D163" i="2" s="1"/>
  <c r="E184" i="2"/>
  <c r="D184" i="2" s="1"/>
  <c r="E201" i="2"/>
  <c r="D201" i="2" s="1"/>
  <c r="E232" i="2"/>
  <c r="D232" i="2" s="1"/>
  <c r="E217" i="2"/>
  <c r="D217" i="2" s="1"/>
  <c r="E39" i="2"/>
  <c r="D39" i="2" s="1"/>
  <c r="E61" i="2"/>
  <c r="D61" i="2" s="1"/>
  <c r="E85" i="2"/>
  <c r="E101" i="2"/>
  <c r="D101" i="2" s="1"/>
  <c r="E136" i="2"/>
  <c r="E257" i="2"/>
  <c r="D257" i="2" s="1"/>
  <c r="E169" i="2"/>
  <c r="E208" i="2"/>
  <c r="D208" i="2" s="1"/>
  <c r="E231" i="2"/>
  <c r="D231" i="2" s="1"/>
  <c r="E46" i="2"/>
  <c r="D46" i="2" s="1"/>
  <c r="E87" i="2"/>
  <c r="D87" i="2" s="1"/>
  <c r="E255" i="2"/>
  <c r="D255" i="2" s="1"/>
  <c r="E185" i="2"/>
  <c r="D185" i="2" s="1"/>
  <c r="E202" i="2"/>
  <c r="D202" i="2" s="1"/>
  <c r="E38" i="2"/>
  <c r="D38" i="2" s="1"/>
  <c r="E84" i="2"/>
  <c r="D84" i="2" s="1"/>
  <c r="E256" i="2"/>
  <c r="D256" i="2" s="1"/>
  <c r="E7" i="2"/>
  <c r="D7" i="2" s="1"/>
  <c r="E31" i="2"/>
  <c r="D31" i="2" s="1"/>
  <c r="E98" i="2"/>
  <c r="D98" i="2" s="1"/>
  <c r="E133" i="2"/>
  <c r="D133" i="2" s="1"/>
  <c r="E28" i="2"/>
  <c r="D28" i="2" s="1"/>
  <c r="E50" i="2"/>
  <c r="D50" i="2" s="1"/>
  <c r="E126" i="2"/>
  <c r="E155" i="2"/>
  <c r="D155" i="2" s="1"/>
  <c r="E29" i="2"/>
  <c r="D29" i="2" s="1"/>
  <c r="E47" i="2"/>
  <c r="D47" i="2" s="1"/>
  <c r="E123" i="2"/>
  <c r="D123" i="2" s="1"/>
  <c r="E156" i="2"/>
  <c r="D156" i="2" s="1"/>
  <c r="E194" i="2"/>
  <c r="E36" i="2"/>
  <c r="D36" i="2" s="1"/>
  <c r="E86" i="2"/>
  <c r="D86" i="2" s="1"/>
  <c r="E137" i="2"/>
  <c r="D137" i="2" s="1"/>
  <c r="E262" i="2"/>
  <c r="D262" i="2" s="1"/>
  <c r="E229" i="2"/>
  <c r="D229" i="2" s="1"/>
  <c r="E65" i="2"/>
  <c r="D65" i="2" s="1"/>
  <c r="E124" i="2"/>
  <c r="E140" i="2"/>
  <c r="E175" i="2"/>
  <c r="D175" i="2" s="1"/>
  <c r="E81" i="2"/>
  <c r="D81" i="2" s="1"/>
  <c r="E130" i="2"/>
  <c r="E160" i="2"/>
  <c r="D160" i="2" s="1"/>
  <c r="E193" i="2"/>
  <c r="D193" i="2" s="1"/>
  <c r="E210" i="2"/>
  <c r="D210" i="2" s="1"/>
  <c r="E33" i="2"/>
  <c r="D33" i="2" s="1"/>
  <c r="E51" i="2"/>
  <c r="D51" i="2" s="1"/>
  <c r="E79" i="2"/>
  <c r="D79" i="2" s="1"/>
  <c r="E92" i="2"/>
  <c r="D92" i="2" s="1"/>
  <c r="E127" i="2"/>
  <c r="D127" i="2" s="1"/>
  <c r="E148" i="2"/>
  <c r="D148" i="2" s="1"/>
  <c r="E161" i="2"/>
  <c r="D161" i="2" s="1"/>
  <c r="E181" i="2"/>
  <c r="D181" i="2" s="1"/>
  <c r="E199" i="2"/>
  <c r="D199" i="2" s="1"/>
  <c r="E264" i="2"/>
  <c r="D264" i="2" s="1"/>
  <c r="E49" i="2"/>
  <c r="D49" i="2" s="1"/>
  <c r="E66" i="2"/>
  <c r="D66" i="2" s="1"/>
  <c r="E90" i="2"/>
  <c r="D90" i="2" s="1"/>
  <c r="E125" i="2"/>
  <c r="D125" i="2" s="1"/>
  <c r="E141" i="2"/>
  <c r="D141" i="2" s="1"/>
  <c r="E170" i="2"/>
  <c r="E209" i="2"/>
  <c r="D209" i="2" s="1"/>
  <c r="E220" i="2"/>
  <c r="D220" i="2" s="1"/>
  <c r="E24" i="2"/>
  <c r="D24" i="2" s="1"/>
  <c r="E53" i="2"/>
  <c r="E252" i="2"/>
  <c r="D252" i="2" s="1"/>
  <c r="E93" i="2"/>
  <c r="D93" i="2" s="1"/>
  <c r="E128" i="2"/>
  <c r="E149" i="2"/>
  <c r="D149" i="2" s="1"/>
  <c r="E162" i="2"/>
  <c r="D162" i="2" s="1"/>
  <c r="E183" i="2"/>
  <c r="D183" i="2" s="1"/>
  <c r="E200" i="2"/>
  <c r="D200" i="2" s="1"/>
  <c r="E218" i="2"/>
  <c r="D218" i="2" s="1"/>
  <c r="E63" i="2"/>
  <c r="D63" i="2" s="1"/>
  <c r="E103" i="2"/>
  <c r="D103" i="2" s="1"/>
  <c r="E138" i="2"/>
  <c r="E165" i="2"/>
  <c r="D165" i="2" s="1"/>
  <c r="E219" i="2"/>
  <c r="D219" i="2" s="1"/>
  <c r="E60" i="2"/>
  <c r="D60" i="2" s="1"/>
  <c r="E100" i="2"/>
  <c r="D100" i="2" s="1"/>
  <c r="E135" i="2"/>
  <c r="D135" i="2" s="1"/>
  <c r="E168" i="2"/>
  <c r="D168" i="2" s="1"/>
  <c r="E207" i="2"/>
  <c r="D207" i="2" s="1"/>
  <c r="E58" i="2"/>
  <c r="D58" i="2" s="1"/>
  <c r="E150" i="2"/>
  <c r="D150" i="2" s="1"/>
  <c r="E22" i="2"/>
  <c r="D22" i="2" s="1"/>
  <c r="E78" i="2"/>
  <c r="D78" i="2" s="1"/>
  <c r="E91" i="2"/>
  <c r="D91" i="2" s="1"/>
  <c r="E142" i="2"/>
  <c r="D142" i="2" s="1"/>
  <c r="E260" i="2"/>
  <c r="D260" i="2" s="1"/>
  <c r="E206" i="2"/>
  <c r="D206" i="2" s="1"/>
  <c r="E23" i="2"/>
  <c r="D23" i="2" s="1"/>
  <c r="E64" i="2"/>
  <c r="D64" i="2" s="1"/>
  <c r="E88" i="2"/>
  <c r="D88" i="2" s="1"/>
  <c r="E139" i="2"/>
  <c r="D139" i="2" s="1"/>
  <c r="E174" i="2"/>
  <c r="D174" i="2" s="1"/>
  <c r="E62" i="2"/>
  <c r="D62" i="2" s="1"/>
  <c r="E102" i="2"/>
  <c r="D102" i="2" s="1"/>
  <c r="E154" i="2"/>
  <c r="D154" i="2" s="1"/>
  <c r="E259" i="2"/>
  <c r="D259" i="2" s="1"/>
  <c r="E205" i="2"/>
  <c r="D205" i="2" s="1"/>
  <c r="E263" i="2"/>
  <c r="D263" i="2" s="1"/>
  <c r="E48" i="2"/>
  <c r="D48" i="2" s="1"/>
  <c r="E89" i="2"/>
  <c r="D89" i="2" s="1"/>
  <c r="E157" i="2"/>
  <c r="D157" i="2" s="1"/>
  <c r="E195" i="2"/>
  <c r="E215" i="2"/>
  <c r="D215" i="2" s="1"/>
  <c r="E32" i="2"/>
  <c r="D32" i="2" s="1"/>
  <c r="E55" i="2"/>
  <c r="D55" i="2" s="1"/>
  <c r="E95" i="2"/>
  <c r="D95" i="2" s="1"/>
  <c r="E147" i="2"/>
  <c r="D147" i="2" s="1"/>
  <c r="E171" i="2"/>
  <c r="E233" i="2"/>
  <c r="D233" i="2" s="1"/>
  <c r="E213" i="2"/>
  <c r="E37" i="2"/>
  <c r="D37" i="2" s="1"/>
  <c r="E59" i="2"/>
  <c r="D59" i="2" s="1"/>
  <c r="E254" i="2"/>
  <c r="D254" i="2" s="1"/>
  <c r="E99" i="2"/>
  <c r="D99" i="2" s="1"/>
  <c r="E134" i="2"/>
  <c r="D134" i="2" s="1"/>
  <c r="E151" i="2"/>
  <c r="D151" i="2" s="1"/>
  <c r="E164" i="2"/>
  <c r="D164" i="2" s="1"/>
  <c r="E179" i="2"/>
  <c r="E198" i="2"/>
  <c r="D198" i="2" s="1"/>
  <c r="E214" i="2"/>
  <c r="D214" i="2" s="1"/>
  <c r="E34" i="2"/>
  <c r="D34" i="2" s="1"/>
  <c r="E56" i="2"/>
  <c r="D56" i="2" s="1"/>
  <c r="E253" i="2"/>
  <c r="D253" i="2" s="1"/>
  <c r="E96" i="2"/>
  <c r="D96" i="2" s="1"/>
  <c r="E131" i="2"/>
  <c r="D131" i="2" s="1"/>
  <c r="E152" i="2"/>
  <c r="D152" i="2" s="1"/>
  <c r="E166" i="2"/>
  <c r="D166" i="2" s="1"/>
  <c r="E186" i="2"/>
  <c r="D186" i="2" s="1"/>
  <c r="E203" i="2"/>
  <c r="D203" i="2" s="1"/>
  <c r="E265" i="2"/>
  <c r="D265" i="2" s="1"/>
  <c r="E21" i="2"/>
  <c r="D21" i="2" s="1"/>
  <c r="E54" i="2"/>
  <c r="D54" i="2" s="1"/>
  <c r="E80" i="2"/>
  <c r="D80" i="2" s="1"/>
  <c r="E94" i="2"/>
  <c r="D94" i="2" s="1"/>
  <c r="E129" i="2"/>
  <c r="D129" i="2" s="1"/>
  <c r="E146" i="2"/>
  <c r="D146" i="2" s="1"/>
  <c r="E159" i="2"/>
  <c r="E177" i="2"/>
  <c r="D177" i="2" s="1"/>
  <c r="E197" i="2"/>
  <c r="D197" i="2" s="1"/>
  <c r="E234" i="2"/>
  <c r="D234" i="2" s="1"/>
  <c r="E216" i="2"/>
  <c r="D216" i="2" s="1"/>
  <c r="E30" i="2"/>
  <c r="D30" i="2" s="1"/>
  <c r="E35" i="2"/>
  <c r="D35" i="2" s="1"/>
  <c r="E57" i="2"/>
  <c r="D57" i="2" s="1"/>
  <c r="E82" i="2"/>
  <c r="D82" i="2" s="1"/>
  <c r="E97" i="2"/>
  <c r="D97" i="2" s="1"/>
  <c r="E132" i="2"/>
  <c r="E153" i="2"/>
  <c r="D153" i="2" s="1"/>
  <c r="E258" i="2"/>
  <c r="D258" i="2" s="1"/>
  <c r="E187" i="2"/>
  <c r="D187" i="2" s="1"/>
  <c r="E204" i="2"/>
  <c r="D204" i="2" s="1"/>
  <c r="C12" i="1"/>
  <c r="C10" i="1"/>
  <c r="C11" i="1"/>
  <c r="C9" i="1"/>
  <c r="C8" i="1"/>
  <c r="C7" i="1"/>
  <c r="B265" i="2" l="1"/>
  <c r="B220" i="2"/>
  <c r="B219" i="2"/>
  <c r="B218" i="2"/>
  <c r="B264" i="2"/>
  <c r="B263" i="2"/>
  <c r="B214" i="2"/>
  <c r="B213" i="2"/>
  <c r="B211" i="2"/>
  <c r="B210" i="2"/>
  <c r="B209" i="2"/>
  <c r="B208" i="2"/>
  <c r="B207" i="2"/>
  <c r="B205" i="2"/>
  <c r="B204" i="2"/>
  <c r="B203" i="2"/>
  <c r="B202" i="2"/>
  <c r="B201" i="2"/>
  <c r="B200" i="2"/>
  <c r="B199" i="2"/>
  <c r="B198" i="2"/>
  <c r="B197" i="2"/>
  <c r="B196" i="2"/>
  <c r="B195" i="2"/>
  <c r="B194" i="2"/>
  <c r="B193" i="2"/>
  <c r="B187" i="2"/>
  <c r="B186" i="2"/>
  <c r="B184" i="2"/>
  <c r="B183" i="2"/>
  <c r="B181" i="2"/>
  <c r="B179" i="2"/>
  <c r="B177" i="2"/>
  <c r="B169" i="2"/>
  <c r="B168" i="2"/>
  <c r="B260" i="2"/>
  <c r="B259" i="2"/>
  <c r="B258" i="2"/>
  <c r="B166" i="2"/>
  <c r="B165" i="2"/>
  <c r="B242" i="2"/>
  <c r="B243" i="2"/>
  <c r="B241" i="2"/>
  <c r="B163" i="2"/>
  <c r="B164" i="2"/>
  <c r="B162" i="2"/>
  <c r="B160" i="2"/>
  <c r="B161" i="2"/>
  <c r="B159" i="2"/>
  <c r="B158" i="2"/>
  <c r="B157" i="2"/>
  <c r="B156" i="2"/>
  <c r="B155" i="2"/>
  <c r="B257" i="2"/>
  <c r="B256" i="2"/>
  <c r="B255" i="2"/>
  <c r="B154" i="2"/>
  <c r="B153" i="2"/>
  <c r="B152" i="2"/>
  <c r="B151" i="2"/>
  <c r="B149" i="2"/>
  <c r="B148" i="2"/>
  <c r="B147" i="2"/>
  <c r="B146" i="2"/>
  <c r="B240" i="2"/>
  <c r="B239" i="2"/>
  <c r="B142" i="2"/>
  <c r="B141" i="2"/>
  <c r="B140" i="2"/>
  <c r="B139" i="2"/>
  <c r="B138" i="2"/>
  <c r="B136" i="2"/>
  <c r="B135" i="2"/>
  <c r="B134" i="2"/>
  <c r="B133" i="2"/>
  <c r="B132" i="2"/>
  <c r="B130" i="2"/>
  <c r="B129" i="2"/>
  <c r="B128" i="2"/>
  <c r="B127" i="2"/>
  <c r="B125" i="2"/>
  <c r="B124" i="2"/>
  <c r="B126" i="2"/>
  <c r="B123" i="2"/>
  <c r="B103" i="2"/>
  <c r="B102" i="2"/>
  <c r="B101" i="2"/>
  <c r="B100" i="2"/>
  <c r="B99" i="2"/>
  <c r="B97" i="2"/>
  <c r="B98" i="2"/>
  <c r="B96" i="2"/>
  <c r="B95" i="2"/>
  <c r="B94" i="2"/>
  <c r="B93" i="2"/>
  <c r="B92" i="2"/>
  <c r="B91" i="2"/>
  <c r="B90" i="2"/>
  <c r="B89" i="2"/>
  <c r="B88" i="2"/>
  <c r="B87" i="2"/>
  <c r="B85" i="2"/>
  <c r="B84" i="2"/>
  <c r="B253" i="2"/>
  <c r="B82" i="2"/>
  <c r="B83" i="2"/>
  <c r="B254" i="2"/>
  <c r="B81" i="2"/>
  <c r="B80" i="2"/>
  <c r="B252" i="2"/>
  <c r="B79" i="2"/>
  <c r="B78" i="2"/>
  <c r="B66" i="2"/>
  <c r="B65" i="2"/>
  <c r="B64" i="2"/>
  <c r="B63" i="2"/>
  <c r="B62" i="2"/>
  <c r="B61" i="2"/>
  <c r="B60" i="2"/>
  <c r="B59" i="2"/>
  <c r="B58" i="2"/>
  <c r="B57" i="2"/>
  <c r="B56" i="2"/>
  <c r="B55" i="2"/>
  <c r="B54" i="2"/>
  <c r="B53" i="2"/>
  <c r="B51" i="2"/>
  <c r="B48" i="2"/>
  <c r="B49" i="2"/>
  <c r="B47" i="2"/>
  <c r="B38" i="2"/>
  <c r="B39" i="2"/>
  <c r="B37" i="2"/>
  <c r="B36" i="2"/>
  <c r="B35" i="2"/>
  <c r="B34" i="2"/>
  <c r="B236" i="2"/>
  <c r="B237" i="2"/>
  <c r="B235" i="2"/>
  <c r="B32" i="2"/>
  <c r="B33" i="2"/>
  <c r="B31" i="2"/>
  <c r="B21" i="2"/>
  <c r="B20" i="2"/>
  <c r="B251" i="2"/>
  <c r="B19" i="2"/>
  <c r="B18" i="2"/>
  <c r="B12" i="2"/>
  <c r="B11" i="2"/>
  <c r="B10" i="2"/>
  <c r="B9" i="2"/>
  <c r="B8" i="2"/>
  <c r="B17" i="2"/>
  <c r="B24" i="2"/>
  <c r="B28" i="2"/>
  <c r="B29" i="2"/>
  <c r="B30" i="2"/>
  <c r="B238" i="2"/>
  <c r="B46" i="2"/>
  <c r="B86" i="2"/>
  <c r="B131" i="2"/>
  <c r="B150" i="2"/>
  <c r="B206" i="2"/>
  <c r="B244" i="2"/>
  <c r="B245" i="2"/>
  <c r="B246" i="2"/>
  <c r="B247" i="2"/>
  <c r="B248" i="2"/>
  <c r="B249" i="2"/>
  <c r="H377" i="3" l="1"/>
  <c r="H378" i="3"/>
  <c r="H379" i="3"/>
  <c r="H380" i="3"/>
  <c r="H381" i="3"/>
  <c r="H376" i="3"/>
  <c r="H337" i="3"/>
  <c r="H338" i="3"/>
  <c r="H339"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4" i="3"/>
  <c r="H336"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7" i="3"/>
  <c r="H198" i="3"/>
  <c r="H199" i="3"/>
  <c r="H200" i="3"/>
  <c r="H235" i="3"/>
  <c r="H236" i="3"/>
  <c r="H237" i="3"/>
  <c r="H244"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30" i="3"/>
  <c r="H326" i="3"/>
  <c r="H327" i="3"/>
  <c r="H333" i="3"/>
  <c r="H334" i="3"/>
  <c r="H335" i="3"/>
  <c r="H48" i="3"/>
  <c r="H7" i="3"/>
  <c r="H8" i="3"/>
  <c r="H9" i="3"/>
  <c r="H10" i="3"/>
  <c r="H11" i="3"/>
  <c r="H12" i="3"/>
  <c r="H13" i="3"/>
  <c r="H14" i="3"/>
  <c r="H15" i="3"/>
  <c r="H16" i="3"/>
  <c r="H17" i="3"/>
  <c r="H18" i="3"/>
  <c r="H19" i="3"/>
  <c r="H20" i="3"/>
  <c r="H21" i="3"/>
  <c r="H22" i="3"/>
  <c r="H23" i="3"/>
  <c r="H24" i="3"/>
  <c r="H25" i="3"/>
  <c r="H26" i="3"/>
  <c r="H27" i="3"/>
  <c r="H28" i="3"/>
  <c r="H29" i="3"/>
  <c r="H30" i="3"/>
  <c r="H31" i="3"/>
  <c r="H32" i="3"/>
  <c r="H33" i="3"/>
  <c r="H6" i="3"/>
  <c r="C109" i="1"/>
  <c r="C141" i="1"/>
  <c r="B53" i="10" s="1"/>
  <c r="C140" i="1"/>
  <c r="B52" i="10" s="1"/>
  <c r="C142" i="1"/>
  <c r="B54" i="10" s="1"/>
  <c r="C136" i="1"/>
  <c r="B48" i="10" s="1"/>
  <c r="C137" i="1"/>
  <c r="B49" i="10" s="1"/>
  <c r="C138" i="1"/>
  <c r="B50" i="10" s="1"/>
  <c r="C139" i="1"/>
  <c r="B51" i="10" s="1"/>
  <c r="C135" i="1"/>
  <c r="B47" i="10" s="1"/>
  <c r="C126" i="1"/>
  <c r="B38" i="10" s="1"/>
  <c r="C125" i="1"/>
  <c r="B37" i="10" s="1"/>
  <c r="C124" i="1"/>
  <c r="B36" i="10" s="1"/>
  <c r="C123" i="1"/>
  <c r="B35" i="10" s="1"/>
  <c r="C120" i="1"/>
  <c r="B32" i="10" s="1"/>
  <c r="C121" i="1"/>
  <c r="B33" i="10" s="1"/>
  <c r="C122" i="1"/>
  <c r="B34" i="10" s="1"/>
  <c r="C119" i="1"/>
  <c r="B31" i="10" s="1"/>
  <c r="C128" i="1"/>
  <c r="B40" i="10" s="1"/>
  <c r="C129" i="1"/>
  <c r="B41" i="10" s="1"/>
  <c r="C130" i="1"/>
  <c r="B42" i="10" s="1"/>
  <c r="C127" i="1"/>
  <c r="B39" i="10" s="1"/>
  <c r="C112" i="1"/>
  <c r="B23" i="10" s="1"/>
  <c r="C113" i="1"/>
  <c r="B24" i="10" s="1"/>
  <c r="C114" i="1"/>
  <c r="B25" i="10" s="1"/>
  <c r="C111" i="1"/>
  <c r="B22" i="10" s="1"/>
  <c r="C167" i="1"/>
  <c r="C108" i="1"/>
  <c r="B59" i="10" s="1"/>
  <c r="C107" i="1"/>
  <c r="B58" i="10" s="1"/>
  <c r="C152" i="1"/>
  <c r="B62" i="10" s="1"/>
  <c r="C151" i="1"/>
  <c r="C39" i="1"/>
  <c r="C55" i="1"/>
  <c r="C51" i="1"/>
  <c r="C37" i="1"/>
  <c r="C35" i="1"/>
  <c r="H256" i="1"/>
  <c r="G256" i="1" s="1"/>
  <c r="F256" i="1" s="1"/>
  <c r="E256" i="1" s="1"/>
  <c r="H258" i="1"/>
  <c r="G258" i="1" s="1"/>
  <c r="F258" i="1" s="1"/>
  <c r="E258" i="1" s="1"/>
  <c r="H259" i="1"/>
  <c r="G259" i="1" s="1"/>
  <c r="F259" i="1" s="1"/>
  <c r="E259" i="1" s="1"/>
  <c r="H260" i="1"/>
  <c r="G260" i="1" s="1"/>
  <c r="F260" i="1" s="1"/>
  <c r="E260" i="1" s="1"/>
  <c r="H261" i="1"/>
  <c r="G261" i="1" s="1"/>
  <c r="F261" i="1" s="1"/>
  <c r="E261" i="1" s="1"/>
  <c r="H255" i="1"/>
  <c r="G255" i="1" s="1"/>
  <c r="F255" i="1" s="1"/>
  <c r="E255" i="1" s="1"/>
  <c r="C252" i="1"/>
  <c r="C253" i="1"/>
  <c r="C254" i="1"/>
  <c r="C209" i="1"/>
  <c r="C208" i="1"/>
  <c r="C268" i="1"/>
  <c r="C219" i="1"/>
  <c r="C218" i="1"/>
  <c r="C216" i="1"/>
  <c r="C215" i="1"/>
  <c r="C214" i="1"/>
  <c r="C263" i="1"/>
  <c r="C171" i="1"/>
  <c r="C80" i="1"/>
  <c r="C79" i="1"/>
  <c r="C78" i="1"/>
  <c r="C76" i="1"/>
  <c r="C144" i="1"/>
  <c r="B60" i="10" s="1"/>
  <c r="C145" i="1"/>
  <c r="C146" i="1"/>
  <c r="C15" i="1"/>
  <c r="C16" i="1"/>
  <c r="B6" i="10"/>
  <c r="C143" i="1"/>
  <c r="C71" i="1"/>
  <c r="B9" i="10" s="1"/>
  <c r="C248" i="1"/>
  <c r="B63" i="10" s="1"/>
  <c r="C74" i="1"/>
  <c r="B61" i="10" s="1"/>
  <c r="C73" i="1"/>
  <c r="C75" i="1"/>
  <c r="C72" i="1"/>
  <c r="C147" i="1"/>
  <c r="C105" i="1"/>
  <c r="B56" i="10" s="1"/>
  <c r="C106" i="1"/>
  <c r="B57" i="10" s="1"/>
  <c r="C172" i="1"/>
  <c r="C168" i="1"/>
  <c r="C77" i="1"/>
  <c r="C174" i="1"/>
  <c r="C169" i="1"/>
  <c r="C262" i="1"/>
  <c r="C264" i="1"/>
  <c r="C267" i="1"/>
  <c r="C195" i="1"/>
  <c r="C196" i="1"/>
  <c r="C197" i="1"/>
  <c r="C265" i="1"/>
  <c r="C266" i="1"/>
  <c r="C255" i="1"/>
  <c r="C256" i="1"/>
  <c r="C258" i="1"/>
  <c r="C259" i="1"/>
  <c r="C260" i="1"/>
  <c r="C261" i="1"/>
  <c r="C198" i="1"/>
  <c r="C199" i="1"/>
  <c r="C200" i="1"/>
  <c r="C201" i="1"/>
  <c r="C202" i="1"/>
  <c r="C203" i="1"/>
  <c r="C204" i="1"/>
  <c r="C205" i="1"/>
  <c r="C206" i="1"/>
  <c r="C228" i="1"/>
  <c r="C229" i="1"/>
  <c r="C230" i="1"/>
  <c r="C231" i="1"/>
  <c r="C210" i="1"/>
  <c r="C69" i="1"/>
  <c r="C94" i="1"/>
  <c r="C95" i="1"/>
  <c r="C96" i="1"/>
  <c r="C97" i="1"/>
  <c r="C98" i="1"/>
  <c r="C99" i="1"/>
  <c r="C100" i="1"/>
  <c r="C101" i="1"/>
  <c r="C102" i="1"/>
  <c r="C103" i="1"/>
  <c r="C104" i="1"/>
  <c r="C82" i="1"/>
  <c r="B10" i="10" s="1"/>
  <c r="C83" i="1"/>
  <c r="B11" i="10" s="1"/>
  <c r="C84" i="1"/>
  <c r="B12" i="10" s="1"/>
  <c r="C85" i="1"/>
  <c r="B13" i="10" s="1"/>
  <c r="C86" i="1"/>
  <c r="B14" i="10" s="1"/>
  <c r="C87" i="1"/>
  <c r="B15" i="10" s="1"/>
  <c r="C88" i="1"/>
  <c r="B16" i="10" s="1"/>
  <c r="C89" i="1"/>
  <c r="B17" i="10" s="1"/>
  <c r="C90" i="1"/>
  <c r="B18" i="10" s="1"/>
  <c r="C91" i="1"/>
  <c r="B19" i="10" s="1"/>
  <c r="C92" i="1"/>
  <c r="B20" i="10" s="1"/>
  <c r="C93" i="1"/>
  <c r="B21" i="10" s="1"/>
  <c r="C164" i="1"/>
  <c r="B64" i="10" s="1"/>
  <c r="C166" i="1"/>
  <c r="B66" i="10" s="1"/>
  <c r="C115" i="1"/>
  <c r="B26" i="10" s="1"/>
  <c r="C116" i="1"/>
  <c r="B27" i="10" s="1"/>
  <c r="C117" i="1"/>
  <c r="B28" i="10" s="1"/>
  <c r="C118" i="1"/>
  <c r="B29" i="10" s="1"/>
  <c r="C131" i="1"/>
  <c r="B43" i="10" s="1"/>
  <c r="C132" i="1"/>
  <c r="B44" i="10" s="1"/>
  <c r="C133" i="1"/>
  <c r="B45" i="10" s="1"/>
  <c r="C134" i="1"/>
  <c r="B46" i="10" s="1"/>
  <c r="C81" i="1"/>
  <c r="C221" i="1"/>
  <c r="C222" i="1"/>
  <c r="C227" i="1"/>
  <c r="C65" i="1"/>
  <c r="C66" i="1"/>
  <c r="C67" i="1"/>
  <c r="C68" i="1"/>
  <c r="C6" i="1"/>
  <c r="G22" i="3" l="1"/>
  <c r="F22" i="3" s="1"/>
  <c r="G128" i="3"/>
  <c r="F128" i="3" s="1"/>
  <c r="E128" i="3" s="1"/>
  <c r="D128" i="3" s="1"/>
  <c r="G84" i="3"/>
  <c r="F84" i="3" s="1"/>
  <c r="E84" i="3" s="1"/>
  <c r="D84" i="3" s="1"/>
  <c r="G338" i="3"/>
  <c r="F338" i="3" s="1"/>
  <c r="E338" i="3" s="1"/>
  <c r="D338" i="3" s="1"/>
  <c r="G13" i="3"/>
  <c r="F13" i="3" s="1"/>
  <c r="E13" i="3" s="1"/>
  <c r="D13" i="3" s="1"/>
  <c r="G271" i="3"/>
  <c r="F271" i="3" s="1"/>
  <c r="E271" i="3" s="1"/>
  <c r="G188" i="3"/>
  <c r="F188" i="3" s="1"/>
  <c r="E188" i="3" s="1"/>
  <c r="D188" i="3" s="1"/>
  <c r="G139" i="3"/>
  <c r="F139" i="3" s="1"/>
  <c r="E139" i="3" s="1"/>
  <c r="D139" i="3" s="1"/>
  <c r="G107" i="3"/>
  <c r="F107" i="3" s="1"/>
  <c r="E107" i="3" s="1"/>
  <c r="D107" i="3" s="1"/>
  <c r="G91" i="3"/>
  <c r="F91" i="3" s="1"/>
  <c r="E91" i="3" s="1"/>
  <c r="D91" i="3" s="1"/>
  <c r="G71" i="3"/>
  <c r="F71" i="3" s="1"/>
  <c r="E71" i="3" s="1"/>
  <c r="D71" i="3" s="1"/>
  <c r="G55" i="3"/>
  <c r="F55" i="3" s="1"/>
  <c r="E55" i="3" s="1"/>
  <c r="D55" i="3" s="1"/>
  <c r="G365" i="3"/>
  <c r="F365" i="3" s="1"/>
  <c r="E365" i="3" s="1"/>
  <c r="D365" i="3" s="1"/>
  <c r="G361" i="3"/>
  <c r="F361" i="3" s="1"/>
  <c r="E361" i="3" s="1"/>
  <c r="D361" i="3" s="1"/>
  <c r="G353" i="3"/>
  <c r="F353" i="3" s="1"/>
  <c r="E353" i="3" s="1"/>
  <c r="D353" i="3" s="1"/>
  <c r="G349" i="3"/>
  <c r="F349" i="3" s="1"/>
  <c r="E349" i="3" s="1"/>
  <c r="D349" i="3" s="1"/>
  <c r="G345" i="3"/>
  <c r="F345" i="3" s="1"/>
  <c r="E345" i="3" s="1"/>
  <c r="D345" i="3" s="1"/>
  <c r="G341" i="3"/>
  <c r="F341" i="3" s="1"/>
  <c r="E341" i="3" s="1"/>
  <c r="D341" i="3" s="1"/>
  <c r="G379" i="3"/>
  <c r="F379" i="3" s="1"/>
  <c r="E379" i="3" s="1"/>
  <c r="D379" i="3" s="1"/>
  <c r="G32" i="3"/>
  <c r="F32" i="3" s="1"/>
  <c r="E32" i="3" s="1"/>
  <c r="D32" i="3" s="1"/>
  <c r="G28" i="3"/>
  <c r="F28" i="3" s="1"/>
  <c r="E28" i="3" s="1"/>
  <c r="D28" i="3" s="1"/>
  <c r="G24" i="3"/>
  <c r="F24" i="3" s="1"/>
  <c r="E24" i="3" s="1"/>
  <c r="D24" i="3" s="1"/>
  <c r="G20" i="3"/>
  <c r="F20" i="3" s="1"/>
  <c r="G16" i="3"/>
  <c r="F16" i="3" s="1"/>
  <c r="E16" i="3" s="1"/>
  <c r="D16" i="3" s="1"/>
  <c r="G12" i="3"/>
  <c r="F12" i="3" s="1"/>
  <c r="E12" i="3" s="1"/>
  <c r="D12" i="3" s="1"/>
  <c r="G8" i="3"/>
  <c r="F8" i="3" s="1"/>
  <c r="E8" i="3" s="1"/>
  <c r="D8" i="3" s="1"/>
  <c r="G334" i="3"/>
  <c r="F334" i="3" s="1"/>
  <c r="E334" i="3" s="1"/>
  <c r="G278" i="3"/>
  <c r="F278" i="3" s="1"/>
  <c r="E278" i="3" s="1"/>
  <c r="G274" i="3"/>
  <c r="F274" i="3" s="1"/>
  <c r="E274" i="3" s="1"/>
  <c r="G270" i="3"/>
  <c r="F270" i="3" s="1"/>
  <c r="E270" i="3" s="1"/>
  <c r="G266" i="3"/>
  <c r="F266" i="3" s="1"/>
  <c r="E266" i="3" s="1"/>
  <c r="G262" i="3"/>
  <c r="F262" i="3" s="1"/>
  <c r="E262" i="3" s="1"/>
  <c r="G258" i="3"/>
  <c r="F258" i="3" s="1"/>
  <c r="E258" i="3" s="1"/>
  <c r="G254" i="3"/>
  <c r="F254" i="3" s="1"/>
  <c r="E254" i="3" s="1"/>
  <c r="D254" i="3" s="1"/>
  <c r="G250" i="3"/>
  <c r="F250" i="3" s="1"/>
  <c r="E250" i="3" s="1"/>
  <c r="G246" i="3"/>
  <c r="F246" i="3" s="1"/>
  <c r="E246" i="3" s="1"/>
  <c r="G237" i="3"/>
  <c r="F237" i="3" s="1"/>
  <c r="E237" i="3" s="1"/>
  <c r="G200" i="3"/>
  <c r="F200" i="3" s="1"/>
  <c r="E200" i="3" s="1"/>
  <c r="D200" i="3" s="1"/>
  <c r="G191" i="3"/>
  <c r="F191" i="3" s="1"/>
  <c r="E191" i="3" s="1"/>
  <c r="D191" i="3" s="1"/>
  <c r="G187" i="3"/>
  <c r="F187" i="3" s="1"/>
  <c r="E187" i="3" s="1"/>
  <c r="D187" i="3" s="1"/>
  <c r="G183" i="3"/>
  <c r="F183" i="3" s="1"/>
  <c r="E183" i="3" s="1"/>
  <c r="D183" i="3" s="1"/>
  <c r="G179" i="3"/>
  <c r="F179" i="3" s="1"/>
  <c r="E179" i="3" s="1"/>
  <c r="D179" i="3" s="1"/>
  <c r="G175" i="3"/>
  <c r="F175" i="3" s="1"/>
  <c r="E175" i="3" s="1"/>
  <c r="D175" i="3" s="1"/>
  <c r="G171" i="3"/>
  <c r="F171" i="3" s="1"/>
  <c r="E171" i="3" s="1"/>
  <c r="D171" i="3" s="1"/>
  <c r="G167" i="3"/>
  <c r="F167" i="3" s="1"/>
  <c r="E167" i="3" s="1"/>
  <c r="D167" i="3" s="1"/>
  <c r="G163" i="3"/>
  <c r="F163" i="3" s="1"/>
  <c r="E163" i="3" s="1"/>
  <c r="D163" i="3" s="1"/>
  <c r="G159" i="3"/>
  <c r="F159" i="3" s="1"/>
  <c r="E159" i="3" s="1"/>
  <c r="D159" i="3" s="1"/>
  <c r="G155" i="3"/>
  <c r="F155" i="3" s="1"/>
  <c r="E155" i="3" s="1"/>
  <c r="D155" i="3" s="1"/>
  <c r="G146" i="3"/>
  <c r="F146" i="3" s="1"/>
  <c r="E146" i="3" s="1"/>
  <c r="D146" i="3" s="1"/>
  <c r="G142" i="3"/>
  <c r="F142" i="3" s="1"/>
  <c r="E142" i="3" s="1"/>
  <c r="D142" i="3" s="1"/>
  <c r="G138" i="3"/>
  <c r="F138" i="3" s="1"/>
  <c r="E138" i="3" s="1"/>
  <c r="D138" i="3" s="1"/>
  <c r="G134" i="3"/>
  <c r="F134" i="3" s="1"/>
  <c r="E134" i="3" s="1"/>
  <c r="D134" i="3" s="1"/>
  <c r="G130" i="3"/>
  <c r="F130" i="3" s="1"/>
  <c r="E130" i="3" s="1"/>
  <c r="D130" i="3" s="1"/>
  <c r="G126" i="3"/>
  <c r="F126" i="3" s="1"/>
  <c r="E126" i="3" s="1"/>
  <c r="D126" i="3" s="1"/>
  <c r="G122" i="3"/>
  <c r="F122" i="3" s="1"/>
  <c r="E122" i="3" s="1"/>
  <c r="D122" i="3" s="1"/>
  <c r="G118" i="3"/>
  <c r="F118" i="3" s="1"/>
  <c r="E118" i="3" s="1"/>
  <c r="D118" i="3" s="1"/>
  <c r="G114" i="3"/>
  <c r="F114" i="3" s="1"/>
  <c r="E114" i="3" s="1"/>
  <c r="D114" i="3" s="1"/>
  <c r="G110" i="3"/>
  <c r="F110" i="3" s="1"/>
  <c r="E110" i="3" s="1"/>
  <c r="D110" i="3" s="1"/>
  <c r="G106" i="3"/>
  <c r="F106" i="3" s="1"/>
  <c r="E106" i="3" s="1"/>
  <c r="D106" i="3" s="1"/>
  <c r="G102" i="3"/>
  <c r="F102" i="3" s="1"/>
  <c r="E102" i="3" s="1"/>
  <c r="D102" i="3" s="1"/>
  <c r="G98" i="3"/>
  <c r="F98" i="3" s="1"/>
  <c r="E98" i="3" s="1"/>
  <c r="D98" i="3" s="1"/>
  <c r="G94" i="3"/>
  <c r="F94" i="3" s="1"/>
  <c r="E94" i="3" s="1"/>
  <c r="D94" i="3" s="1"/>
  <c r="G90" i="3"/>
  <c r="F90" i="3" s="1"/>
  <c r="E90" i="3" s="1"/>
  <c r="D90" i="3" s="1"/>
  <c r="G86" i="3"/>
  <c r="F86" i="3" s="1"/>
  <c r="E86" i="3" s="1"/>
  <c r="D86" i="3" s="1"/>
  <c r="G82" i="3"/>
  <c r="F82" i="3" s="1"/>
  <c r="E82" i="3" s="1"/>
  <c r="G78" i="3"/>
  <c r="F78" i="3" s="1"/>
  <c r="E78" i="3" s="1"/>
  <c r="D78" i="3" s="1"/>
  <c r="G74" i="3"/>
  <c r="F74" i="3" s="1"/>
  <c r="E74" i="3" s="1"/>
  <c r="D74" i="3" s="1"/>
  <c r="G70" i="3"/>
  <c r="F70" i="3" s="1"/>
  <c r="E70" i="3" s="1"/>
  <c r="D70" i="3" s="1"/>
  <c r="G66" i="3"/>
  <c r="F66" i="3" s="1"/>
  <c r="E66" i="3" s="1"/>
  <c r="D66" i="3" s="1"/>
  <c r="G62" i="3"/>
  <c r="F62" i="3" s="1"/>
  <c r="E62" i="3" s="1"/>
  <c r="D62" i="3" s="1"/>
  <c r="G58" i="3"/>
  <c r="F58" i="3" s="1"/>
  <c r="E58" i="3" s="1"/>
  <c r="D58" i="3" s="1"/>
  <c r="G54" i="3"/>
  <c r="F54" i="3" s="1"/>
  <c r="E54" i="3" s="1"/>
  <c r="D54" i="3" s="1"/>
  <c r="G50" i="3"/>
  <c r="F50" i="3" s="1"/>
  <c r="E50" i="3" s="1"/>
  <c r="G374" i="3"/>
  <c r="F374" i="3" s="1"/>
  <c r="E374" i="3" s="1"/>
  <c r="D374" i="3" s="1"/>
  <c r="G368" i="3"/>
  <c r="F368" i="3" s="1"/>
  <c r="E368" i="3" s="1"/>
  <c r="D368" i="3" s="1"/>
  <c r="G364" i="3"/>
  <c r="F364" i="3" s="1"/>
  <c r="E364" i="3" s="1"/>
  <c r="D364" i="3" s="1"/>
  <c r="G360" i="3"/>
  <c r="F360" i="3" s="1"/>
  <c r="E360" i="3" s="1"/>
  <c r="D360" i="3" s="1"/>
  <c r="G356" i="3"/>
  <c r="F356" i="3" s="1"/>
  <c r="E356" i="3" s="1"/>
  <c r="D356" i="3" s="1"/>
  <c r="G352" i="3"/>
  <c r="F352" i="3" s="1"/>
  <c r="E352" i="3" s="1"/>
  <c r="D352" i="3" s="1"/>
  <c r="G348" i="3"/>
  <c r="F348" i="3" s="1"/>
  <c r="E348" i="3" s="1"/>
  <c r="D348" i="3" s="1"/>
  <c r="G344" i="3"/>
  <c r="F344" i="3" s="1"/>
  <c r="E344" i="3" s="1"/>
  <c r="D344" i="3" s="1"/>
  <c r="G376" i="3"/>
  <c r="F376" i="3" s="1"/>
  <c r="E376" i="3" s="1"/>
  <c r="D376" i="3" s="1"/>
  <c r="G378" i="3"/>
  <c r="F378" i="3" s="1"/>
  <c r="E378" i="3" s="1"/>
  <c r="D378" i="3" s="1"/>
  <c r="G6" i="3"/>
  <c r="G30" i="3"/>
  <c r="F30" i="3" s="1"/>
  <c r="E30" i="3" s="1"/>
  <c r="D30" i="3" s="1"/>
  <c r="G26" i="3"/>
  <c r="F26" i="3" s="1"/>
  <c r="E26" i="3" s="1"/>
  <c r="D26" i="3" s="1"/>
  <c r="G18" i="3"/>
  <c r="F18" i="3" s="1"/>
  <c r="E18" i="3" s="1"/>
  <c r="D18" i="3" s="1"/>
  <c r="G14" i="3"/>
  <c r="F14" i="3" s="1"/>
  <c r="E14" i="3" s="1"/>
  <c r="D14" i="3" s="1"/>
  <c r="G10" i="3"/>
  <c r="F10" i="3" s="1"/>
  <c r="E10" i="3" s="1"/>
  <c r="D10" i="3" s="1"/>
  <c r="G48" i="3"/>
  <c r="F48" i="3" s="1"/>
  <c r="E48" i="3" s="1"/>
  <c r="G280" i="3"/>
  <c r="F280" i="3" s="1"/>
  <c r="E280" i="3" s="1"/>
  <c r="G276" i="3"/>
  <c r="F276" i="3" s="1"/>
  <c r="E276" i="3" s="1"/>
  <c r="G272" i="3"/>
  <c r="F272" i="3" s="1"/>
  <c r="E272" i="3" s="1"/>
  <c r="G268" i="3"/>
  <c r="F268" i="3" s="1"/>
  <c r="E268" i="3" s="1"/>
  <c r="G264" i="3"/>
  <c r="F264" i="3" s="1"/>
  <c r="E264" i="3" s="1"/>
  <c r="G260" i="3"/>
  <c r="F260" i="3" s="1"/>
  <c r="E260" i="3" s="1"/>
  <c r="G256" i="3"/>
  <c r="F256" i="3" s="1"/>
  <c r="E256" i="3" s="1"/>
  <c r="G252" i="3"/>
  <c r="F252" i="3" s="1"/>
  <c r="E252" i="3" s="1"/>
  <c r="G248" i="3"/>
  <c r="F248" i="3" s="1"/>
  <c r="E248" i="3" s="1"/>
  <c r="G235" i="3"/>
  <c r="F235" i="3" s="1"/>
  <c r="E235" i="3" s="1"/>
  <c r="G198" i="3"/>
  <c r="F198" i="3" s="1"/>
  <c r="E198" i="3" s="1"/>
  <c r="D198" i="3" s="1"/>
  <c r="G189" i="3"/>
  <c r="F189" i="3" s="1"/>
  <c r="E189" i="3" s="1"/>
  <c r="D189" i="3" s="1"/>
  <c r="G185" i="3"/>
  <c r="F185" i="3" s="1"/>
  <c r="E185" i="3" s="1"/>
  <c r="D185" i="3" s="1"/>
  <c r="G181" i="3"/>
  <c r="F181" i="3" s="1"/>
  <c r="E181" i="3" s="1"/>
  <c r="D181" i="3" s="1"/>
  <c r="G177" i="3"/>
  <c r="F177" i="3" s="1"/>
  <c r="E177" i="3" s="1"/>
  <c r="D177" i="3" s="1"/>
  <c r="G173" i="3"/>
  <c r="F173" i="3" s="1"/>
  <c r="E173" i="3" s="1"/>
  <c r="D173" i="3" s="1"/>
  <c r="G169" i="3"/>
  <c r="F169" i="3" s="1"/>
  <c r="E169" i="3" s="1"/>
  <c r="D169" i="3" s="1"/>
  <c r="G165" i="3"/>
  <c r="F165" i="3" s="1"/>
  <c r="E165" i="3" s="1"/>
  <c r="D165" i="3" s="1"/>
  <c r="G161" i="3"/>
  <c r="F161" i="3" s="1"/>
  <c r="E161" i="3" s="1"/>
  <c r="D161" i="3" s="1"/>
  <c r="G157" i="3"/>
  <c r="F157" i="3" s="1"/>
  <c r="E157" i="3" s="1"/>
  <c r="D157" i="3" s="1"/>
  <c r="G153" i="3"/>
  <c r="F153" i="3" s="1"/>
  <c r="E153" i="3" s="1"/>
  <c r="D153" i="3" s="1"/>
  <c r="G144" i="3"/>
  <c r="F144" i="3" s="1"/>
  <c r="E144" i="3" s="1"/>
  <c r="D144" i="3" s="1"/>
  <c r="G140" i="3"/>
  <c r="F140" i="3" s="1"/>
  <c r="E140" i="3" s="1"/>
  <c r="D140" i="3" s="1"/>
  <c r="G136" i="3"/>
  <c r="F136" i="3" s="1"/>
  <c r="E136" i="3" s="1"/>
  <c r="D136" i="3" s="1"/>
  <c r="G132" i="3"/>
  <c r="F132" i="3" s="1"/>
  <c r="E132" i="3" s="1"/>
  <c r="D132" i="3" s="1"/>
  <c r="G124" i="3"/>
  <c r="F124" i="3" s="1"/>
  <c r="E124" i="3" s="1"/>
  <c r="D124" i="3" s="1"/>
  <c r="G120" i="3"/>
  <c r="F120" i="3" s="1"/>
  <c r="E120" i="3" s="1"/>
  <c r="D120" i="3" s="1"/>
  <c r="G116" i="3"/>
  <c r="F116" i="3" s="1"/>
  <c r="E116" i="3" s="1"/>
  <c r="D116" i="3" s="1"/>
  <c r="G112" i="3"/>
  <c r="F112" i="3" s="1"/>
  <c r="E112" i="3" s="1"/>
  <c r="D112" i="3" s="1"/>
  <c r="G108" i="3"/>
  <c r="F108" i="3" s="1"/>
  <c r="E108" i="3" s="1"/>
  <c r="D108" i="3" s="1"/>
  <c r="G104" i="3"/>
  <c r="F104" i="3" s="1"/>
  <c r="E104" i="3" s="1"/>
  <c r="D104" i="3" s="1"/>
  <c r="G100" i="3"/>
  <c r="F100" i="3" s="1"/>
  <c r="E100" i="3" s="1"/>
  <c r="D100" i="3" s="1"/>
  <c r="G96" i="3"/>
  <c r="F96" i="3" s="1"/>
  <c r="E96" i="3" s="1"/>
  <c r="D96" i="3" s="1"/>
  <c r="G92" i="3"/>
  <c r="F92" i="3" s="1"/>
  <c r="E92" i="3" s="1"/>
  <c r="D92" i="3" s="1"/>
  <c r="G88" i="3"/>
  <c r="F88" i="3" s="1"/>
  <c r="E88" i="3" s="1"/>
  <c r="D88" i="3" s="1"/>
  <c r="G80" i="3"/>
  <c r="F80" i="3" s="1"/>
  <c r="E80" i="3" s="1"/>
  <c r="D80" i="3" s="1"/>
  <c r="G76" i="3"/>
  <c r="F76" i="3" s="1"/>
  <c r="E76" i="3" s="1"/>
  <c r="D76" i="3" s="1"/>
  <c r="G72" i="3"/>
  <c r="F72" i="3" s="1"/>
  <c r="E72" i="3" s="1"/>
  <c r="D72" i="3" s="1"/>
  <c r="G68" i="3"/>
  <c r="F68" i="3" s="1"/>
  <c r="E68" i="3" s="1"/>
  <c r="D68" i="3" s="1"/>
  <c r="G64" i="3"/>
  <c r="F64" i="3" s="1"/>
  <c r="E64" i="3" s="1"/>
  <c r="D64" i="3" s="1"/>
  <c r="G60" i="3"/>
  <c r="F60" i="3" s="1"/>
  <c r="E60" i="3" s="1"/>
  <c r="D60" i="3" s="1"/>
  <c r="G56" i="3"/>
  <c r="F56" i="3" s="1"/>
  <c r="E56" i="3" s="1"/>
  <c r="D56" i="3" s="1"/>
  <c r="G52" i="3"/>
  <c r="F52" i="3" s="1"/>
  <c r="E52" i="3" s="1"/>
  <c r="G336" i="3"/>
  <c r="F336" i="3" s="1"/>
  <c r="E336" i="3" s="1"/>
  <c r="D336" i="3" s="1"/>
  <c r="G370" i="3"/>
  <c r="F370" i="3" s="1"/>
  <c r="E370" i="3" s="1"/>
  <c r="D370" i="3" s="1"/>
  <c r="G366" i="3"/>
  <c r="F366" i="3" s="1"/>
  <c r="E366" i="3" s="1"/>
  <c r="D366" i="3" s="1"/>
  <c r="G362" i="3"/>
  <c r="F362" i="3" s="1"/>
  <c r="E362" i="3" s="1"/>
  <c r="D362" i="3" s="1"/>
  <c r="G358" i="3"/>
  <c r="F358" i="3" s="1"/>
  <c r="E358" i="3" s="1"/>
  <c r="D358" i="3" s="1"/>
  <c r="G354" i="3"/>
  <c r="F354" i="3" s="1"/>
  <c r="E354" i="3" s="1"/>
  <c r="D354" i="3" s="1"/>
  <c r="G350" i="3"/>
  <c r="F350" i="3" s="1"/>
  <c r="E350" i="3" s="1"/>
  <c r="D350" i="3" s="1"/>
  <c r="G346" i="3"/>
  <c r="F346" i="3" s="1"/>
  <c r="E346" i="3" s="1"/>
  <c r="D346" i="3" s="1"/>
  <c r="G342" i="3"/>
  <c r="F342" i="3" s="1"/>
  <c r="E342" i="3" s="1"/>
  <c r="D342" i="3" s="1"/>
  <c r="G380" i="3"/>
  <c r="F380" i="3" s="1"/>
  <c r="E380" i="3" s="1"/>
  <c r="D380" i="3" s="1"/>
  <c r="G33" i="3"/>
  <c r="F33" i="3" s="1"/>
  <c r="E33" i="3" s="1"/>
  <c r="D33" i="3" s="1"/>
  <c r="G29" i="3"/>
  <c r="F29" i="3" s="1"/>
  <c r="G25" i="3"/>
  <c r="F25" i="3" s="1"/>
  <c r="E25" i="3" s="1"/>
  <c r="D25" i="3" s="1"/>
  <c r="G21" i="3"/>
  <c r="F21" i="3" s="1"/>
  <c r="G17" i="3"/>
  <c r="F17" i="3" s="1"/>
  <c r="E17" i="3" s="1"/>
  <c r="D17" i="3" s="1"/>
  <c r="G9" i="3"/>
  <c r="F9" i="3" s="1"/>
  <c r="E9" i="3" s="1"/>
  <c r="D9" i="3" s="1"/>
  <c r="G335" i="3"/>
  <c r="F335" i="3" s="1"/>
  <c r="E335" i="3" s="1"/>
  <c r="G279" i="3"/>
  <c r="F279" i="3" s="1"/>
  <c r="E279" i="3" s="1"/>
  <c r="G275" i="3"/>
  <c r="F275" i="3" s="1"/>
  <c r="E275" i="3" s="1"/>
  <c r="G267" i="3"/>
  <c r="F267" i="3" s="1"/>
  <c r="E267" i="3" s="1"/>
  <c r="G263" i="3"/>
  <c r="F263" i="3" s="1"/>
  <c r="E263" i="3" s="1"/>
  <c r="G259" i="3"/>
  <c r="F259" i="3" s="1"/>
  <c r="E259" i="3" s="1"/>
  <c r="G255" i="3"/>
  <c r="F255" i="3" s="1"/>
  <c r="E255" i="3" s="1"/>
  <c r="G251" i="3"/>
  <c r="F251" i="3" s="1"/>
  <c r="E251" i="3" s="1"/>
  <c r="G247" i="3"/>
  <c r="F247" i="3" s="1"/>
  <c r="E247" i="3" s="1"/>
  <c r="G197" i="3"/>
  <c r="F197" i="3" s="1"/>
  <c r="E197" i="3" s="1"/>
  <c r="D197" i="3" s="1"/>
  <c r="G184" i="3"/>
  <c r="F184" i="3" s="1"/>
  <c r="E184" i="3" s="1"/>
  <c r="D184" i="3" s="1"/>
  <c r="G180" i="3"/>
  <c r="F180" i="3" s="1"/>
  <c r="E180" i="3" s="1"/>
  <c r="D180" i="3" s="1"/>
  <c r="G176" i="3"/>
  <c r="F176" i="3" s="1"/>
  <c r="E176" i="3" s="1"/>
  <c r="D176" i="3" s="1"/>
  <c r="G172" i="3"/>
  <c r="F172" i="3" s="1"/>
  <c r="E172" i="3" s="1"/>
  <c r="D172" i="3" s="1"/>
  <c r="G168" i="3"/>
  <c r="F168" i="3" s="1"/>
  <c r="E168" i="3" s="1"/>
  <c r="D168" i="3" s="1"/>
  <c r="G164" i="3"/>
  <c r="F164" i="3" s="1"/>
  <c r="E164" i="3" s="1"/>
  <c r="D164" i="3" s="1"/>
  <c r="G160" i="3"/>
  <c r="F160" i="3" s="1"/>
  <c r="E160" i="3" s="1"/>
  <c r="D160" i="3" s="1"/>
  <c r="G156" i="3"/>
  <c r="F156" i="3" s="1"/>
  <c r="E156" i="3" s="1"/>
  <c r="D156" i="3" s="1"/>
  <c r="G152" i="3"/>
  <c r="F152" i="3" s="1"/>
  <c r="E152" i="3" s="1"/>
  <c r="D152" i="3" s="1"/>
  <c r="G143" i="3"/>
  <c r="F143" i="3" s="1"/>
  <c r="E143" i="3" s="1"/>
  <c r="D143" i="3" s="1"/>
  <c r="G135" i="3"/>
  <c r="F135" i="3" s="1"/>
  <c r="E135" i="3" s="1"/>
  <c r="D135" i="3" s="1"/>
  <c r="G131" i="3"/>
  <c r="F131" i="3" s="1"/>
  <c r="E131" i="3" s="1"/>
  <c r="D131" i="3" s="1"/>
  <c r="G127" i="3"/>
  <c r="F127" i="3" s="1"/>
  <c r="E127" i="3" s="1"/>
  <c r="D127" i="3" s="1"/>
  <c r="G123" i="3"/>
  <c r="F123" i="3" s="1"/>
  <c r="E123" i="3" s="1"/>
  <c r="D123" i="3" s="1"/>
  <c r="G119" i="3"/>
  <c r="F119" i="3" s="1"/>
  <c r="E119" i="3" s="1"/>
  <c r="D119" i="3" s="1"/>
  <c r="G115" i="3"/>
  <c r="F115" i="3" s="1"/>
  <c r="E115" i="3" s="1"/>
  <c r="D115" i="3" s="1"/>
  <c r="G111" i="3"/>
  <c r="F111" i="3" s="1"/>
  <c r="E111" i="3" s="1"/>
  <c r="D111" i="3" s="1"/>
  <c r="G103" i="3"/>
  <c r="F103" i="3" s="1"/>
  <c r="E103" i="3" s="1"/>
  <c r="D103" i="3" s="1"/>
  <c r="G99" i="3"/>
  <c r="F99" i="3" s="1"/>
  <c r="E99" i="3" s="1"/>
  <c r="D99" i="3" s="1"/>
  <c r="G95" i="3"/>
  <c r="F95" i="3" s="1"/>
  <c r="E95" i="3" s="1"/>
  <c r="D95" i="3" s="1"/>
  <c r="G87" i="3"/>
  <c r="F87" i="3" s="1"/>
  <c r="E87" i="3" s="1"/>
  <c r="D87" i="3" s="1"/>
  <c r="G83" i="3"/>
  <c r="F83" i="3" s="1"/>
  <c r="E83" i="3" s="1"/>
  <c r="D83" i="3" s="1"/>
  <c r="G79" i="3"/>
  <c r="F79" i="3" s="1"/>
  <c r="E79" i="3" s="1"/>
  <c r="D79" i="3" s="1"/>
  <c r="G75" i="3"/>
  <c r="F75" i="3" s="1"/>
  <c r="E75" i="3" s="1"/>
  <c r="D75" i="3" s="1"/>
  <c r="G67" i="3"/>
  <c r="F67" i="3" s="1"/>
  <c r="E67" i="3" s="1"/>
  <c r="D67" i="3" s="1"/>
  <c r="G63" i="3"/>
  <c r="F63" i="3" s="1"/>
  <c r="E63" i="3" s="1"/>
  <c r="D63" i="3" s="1"/>
  <c r="G59" i="3"/>
  <c r="F59" i="3" s="1"/>
  <c r="E59" i="3" s="1"/>
  <c r="D59" i="3" s="1"/>
  <c r="G51" i="3"/>
  <c r="F51" i="3" s="1"/>
  <c r="E51" i="3" s="1"/>
  <c r="D51" i="3" s="1"/>
  <c r="G369" i="3"/>
  <c r="F369" i="3" s="1"/>
  <c r="G357" i="3"/>
  <c r="F357" i="3" s="1"/>
  <c r="E357" i="3" s="1"/>
  <c r="D357" i="3" s="1"/>
  <c r="G337" i="3"/>
  <c r="F337" i="3" s="1"/>
  <c r="E337" i="3" s="1"/>
  <c r="D337" i="3" s="1"/>
  <c r="G31" i="3"/>
  <c r="F31" i="3" s="1"/>
  <c r="E31" i="3" s="1"/>
  <c r="D31" i="3" s="1"/>
  <c r="G27" i="3"/>
  <c r="F27" i="3" s="1"/>
  <c r="E27" i="3" s="1"/>
  <c r="D27" i="3" s="1"/>
  <c r="G23" i="3"/>
  <c r="F23" i="3" s="1"/>
  <c r="G19" i="3"/>
  <c r="F19" i="3" s="1"/>
  <c r="G15" i="3"/>
  <c r="F15" i="3" s="1"/>
  <c r="E15" i="3" s="1"/>
  <c r="D15" i="3" s="1"/>
  <c r="G11" i="3"/>
  <c r="F11" i="3" s="1"/>
  <c r="E11" i="3" s="1"/>
  <c r="D11" i="3" s="1"/>
  <c r="G7" i="3"/>
  <c r="F7" i="3" s="1"/>
  <c r="E7" i="3" s="1"/>
  <c r="D7" i="3" s="1"/>
  <c r="G277" i="3"/>
  <c r="F277" i="3" s="1"/>
  <c r="E277" i="3" s="1"/>
  <c r="G273" i="3"/>
  <c r="F273" i="3" s="1"/>
  <c r="E273" i="3" s="1"/>
  <c r="G269" i="3"/>
  <c r="F269" i="3" s="1"/>
  <c r="E269" i="3" s="1"/>
  <c r="G265" i="3"/>
  <c r="F265" i="3" s="1"/>
  <c r="E265" i="3" s="1"/>
  <c r="G261" i="3"/>
  <c r="F261" i="3" s="1"/>
  <c r="E261" i="3" s="1"/>
  <c r="G257" i="3"/>
  <c r="F257" i="3" s="1"/>
  <c r="E257" i="3" s="1"/>
  <c r="G253" i="3"/>
  <c r="F253" i="3" s="1"/>
  <c r="E253" i="3" s="1"/>
  <c r="G249" i="3"/>
  <c r="F249" i="3" s="1"/>
  <c r="E249" i="3" s="1"/>
  <c r="G244" i="3"/>
  <c r="F244" i="3" s="1"/>
  <c r="G236" i="3"/>
  <c r="F236" i="3" s="1"/>
  <c r="E236" i="3" s="1"/>
  <c r="G199" i="3"/>
  <c r="F199" i="3" s="1"/>
  <c r="E199" i="3" s="1"/>
  <c r="D199" i="3" s="1"/>
  <c r="G190" i="3"/>
  <c r="F190" i="3" s="1"/>
  <c r="E190" i="3" s="1"/>
  <c r="D190" i="3" s="1"/>
  <c r="G186" i="3"/>
  <c r="F186" i="3" s="1"/>
  <c r="E186" i="3" s="1"/>
  <c r="D186" i="3" s="1"/>
  <c r="G182" i="3"/>
  <c r="F182" i="3" s="1"/>
  <c r="E182" i="3" s="1"/>
  <c r="D182" i="3" s="1"/>
  <c r="G178" i="3"/>
  <c r="F178" i="3" s="1"/>
  <c r="E178" i="3" s="1"/>
  <c r="D178" i="3" s="1"/>
  <c r="G174" i="3"/>
  <c r="F174" i="3" s="1"/>
  <c r="E174" i="3" s="1"/>
  <c r="D174" i="3" s="1"/>
  <c r="G170" i="3"/>
  <c r="F170" i="3" s="1"/>
  <c r="E170" i="3" s="1"/>
  <c r="D170" i="3" s="1"/>
  <c r="G166" i="3"/>
  <c r="F166" i="3" s="1"/>
  <c r="E166" i="3" s="1"/>
  <c r="D166" i="3" s="1"/>
  <c r="G162" i="3"/>
  <c r="F162" i="3" s="1"/>
  <c r="E162" i="3" s="1"/>
  <c r="D162" i="3" s="1"/>
  <c r="G158" i="3"/>
  <c r="F158" i="3" s="1"/>
  <c r="E158" i="3" s="1"/>
  <c r="D158" i="3" s="1"/>
  <c r="G154" i="3"/>
  <c r="F154" i="3" s="1"/>
  <c r="E154" i="3" s="1"/>
  <c r="D154" i="3" s="1"/>
  <c r="G145" i="3"/>
  <c r="F145" i="3" s="1"/>
  <c r="E145" i="3" s="1"/>
  <c r="D145" i="3" s="1"/>
  <c r="G141" i="3"/>
  <c r="F141" i="3" s="1"/>
  <c r="E141" i="3" s="1"/>
  <c r="D141" i="3" s="1"/>
  <c r="G137" i="3"/>
  <c r="F137" i="3" s="1"/>
  <c r="E137" i="3" s="1"/>
  <c r="D137" i="3" s="1"/>
  <c r="G133" i="3"/>
  <c r="F133" i="3" s="1"/>
  <c r="E133" i="3" s="1"/>
  <c r="D133" i="3" s="1"/>
  <c r="G129" i="3"/>
  <c r="F129" i="3" s="1"/>
  <c r="E129" i="3" s="1"/>
  <c r="D129" i="3" s="1"/>
  <c r="G125" i="3"/>
  <c r="F125" i="3" s="1"/>
  <c r="E125" i="3" s="1"/>
  <c r="D125" i="3" s="1"/>
  <c r="G121" i="3"/>
  <c r="F121" i="3" s="1"/>
  <c r="E121" i="3" s="1"/>
  <c r="D121" i="3" s="1"/>
  <c r="G117" i="3"/>
  <c r="F117" i="3" s="1"/>
  <c r="E117" i="3" s="1"/>
  <c r="D117" i="3" s="1"/>
  <c r="G113" i="3"/>
  <c r="F113" i="3" s="1"/>
  <c r="E113" i="3" s="1"/>
  <c r="D113" i="3" s="1"/>
  <c r="G109" i="3"/>
  <c r="F109" i="3" s="1"/>
  <c r="E109" i="3" s="1"/>
  <c r="D109" i="3" s="1"/>
  <c r="G105" i="3"/>
  <c r="F105" i="3" s="1"/>
  <c r="E105" i="3" s="1"/>
  <c r="D105" i="3" s="1"/>
  <c r="G101" i="3"/>
  <c r="F101" i="3" s="1"/>
  <c r="E101" i="3" s="1"/>
  <c r="D101" i="3" s="1"/>
  <c r="G97" i="3"/>
  <c r="F97" i="3" s="1"/>
  <c r="E97" i="3" s="1"/>
  <c r="D97" i="3" s="1"/>
  <c r="G93" i="3"/>
  <c r="F93" i="3" s="1"/>
  <c r="E93" i="3" s="1"/>
  <c r="D93" i="3" s="1"/>
  <c r="G89" i="3"/>
  <c r="F89" i="3" s="1"/>
  <c r="E89" i="3" s="1"/>
  <c r="D89" i="3" s="1"/>
  <c r="G85" i="3"/>
  <c r="F85" i="3" s="1"/>
  <c r="E85" i="3" s="1"/>
  <c r="D85" i="3" s="1"/>
  <c r="G81" i="3"/>
  <c r="F81" i="3" s="1"/>
  <c r="E81" i="3" s="1"/>
  <c r="G77" i="3"/>
  <c r="F77" i="3" s="1"/>
  <c r="E77" i="3" s="1"/>
  <c r="D77" i="3" s="1"/>
  <c r="G73" i="3"/>
  <c r="F73" i="3" s="1"/>
  <c r="E73" i="3" s="1"/>
  <c r="D73" i="3" s="1"/>
  <c r="G69" i="3"/>
  <c r="F69" i="3" s="1"/>
  <c r="E69" i="3" s="1"/>
  <c r="D69" i="3" s="1"/>
  <c r="G65" i="3"/>
  <c r="F65" i="3" s="1"/>
  <c r="E65" i="3" s="1"/>
  <c r="D65" i="3" s="1"/>
  <c r="G61" i="3"/>
  <c r="F61" i="3" s="1"/>
  <c r="E61" i="3" s="1"/>
  <c r="D61" i="3" s="1"/>
  <c r="G57" i="3"/>
  <c r="F57" i="3" s="1"/>
  <c r="E57" i="3" s="1"/>
  <c r="D57" i="3" s="1"/>
  <c r="G53" i="3"/>
  <c r="F53" i="3" s="1"/>
  <c r="E53" i="3" s="1"/>
  <c r="D53" i="3" s="1"/>
  <c r="G49" i="3"/>
  <c r="F49" i="3" s="1"/>
  <c r="E49" i="3" s="1"/>
  <c r="G371" i="3"/>
  <c r="F371" i="3" s="1"/>
  <c r="E371" i="3" s="1"/>
  <c r="D371" i="3" s="1"/>
  <c r="G367" i="3"/>
  <c r="F367" i="3" s="1"/>
  <c r="E367" i="3" s="1"/>
  <c r="D367" i="3" s="1"/>
  <c r="G363" i="3"/>
  <c r="F363" i="3" s="1"/>
  <c r="E363" i="3" s="1"/>
  <c r="D363" i="3" s="1"/>
  <c r="G359" i="3"/>
  <c r="F359" i="3" s="1"/>
  <c r="E359" i="3" s="1"/>
  <c r="D359" i="3" s="1"/>
  <c r="G355" i="3"/>
  <c r="F355" i="3" s="1"/>
  <c r="E355" i="3" s="1"/>
  <c r="D355" i="3" s="1"/>
  <c r="G351" i="3"/>
  <c r="F351" i="3" s="1"/>
  <c r="E351" i="3" s="1"/>
  <c r="D351" i="3" s="1"/>
  <c r="G347" i="3"/>
  <c r="F347" i="3" s="1"/>
  <c r="E347" i="3" s="1"/>
  <c r="D347" i="3" s="1"/>
  <c r="G343" i="3"/>
  <c r="F343" i="3" s="1"/>
  <c r="E343" i="3" s="1"/>
  <c r="D343" i="3" s="1"/>
  <c r="G339" i="3"/>
  <c r="F339" i="3" s="1"/>
  <c r="E339" i="3" s="1"/>
  <c r="D339" i="3" s="1"/>
  <c r="G381" i="3"/>
  <c r="F381" i="3" s="1"/>
  <c r="E381" i="3" s="1"/>
  <c r="D381" i="3" s="1"/>
  <c r="G377" i="3"/>
  <c r="F377" i="3" s="1"/>
  <c r="E377" i="3" s="1"/>
  <c r="D377" i="3" s="1"/>
  <c r="G333" i="3"/>
  <c r="F333" i="3" s="1"/>
  <c r="E333" i="3" s="1"/>
  <c r="G330" i="3"/>
  <c r="F330" i="3" s="1"/>
  <c r="E330" i="3" s="1"/>
  <c r="G320" i="3"/>
  <c r="F320" i="3" s="1"/>
  <c r="E320" i="3" s="1"/>
  <c r="G316" i="3"/>
  <c r="F316" i="3" s="1"/>
  <c r="E316" i="3" s="1"/>
  <c r="G312" i="3"/>
  <c r="F312" i="3" s="1"/>
  <c r="E312" i="3" s="1"/>
  <c r="G308" i="3"/>
  <c r="F308" i="3" s="1"/>
  <c r="E308" i="3" s="1"/>
  <c r="G304" i="3"/>
  <c r="F304" i="3" s="1"/>
  <c r="E304" i="3" s="1"/>
  <c r="G300" i="3"/>
  <c r="F300" i="3" s="1"/>
  <c r="E300" i="3" s="1"/>
  <c r="G296" i="3"/>
  <c r="F296" i="3" s="1"/>
  <c r="E296" i="3" s="1"/>
  <c r="G292" i="3"/>
  <c r="F292" i="3" s="1"/>
  <c r="E292" i="3" s="1"/>
  <c r="G288" i="3"/>
  <c r="F288" i="3" s="1"/>
  <c r="E288" i="3" s="1"/>
  <c r="G284" i="3"/>
  <c r="F284" i="3" s="1"/>
  <c r="E284" i="3" s="1"/>
  <c r="G323" i="3"/>
  <c r="F323" i="3" s="1"/>
  <c r="E323" i="3" s="1"/>
  <c r="G319" i="3"/>
  <c r="F319" i="3" s="1"/>
  <c r="E319" i="3" s="1"/>
  <c r="G315" i="3"/>
  <c r="F315" i="3" s="1"/>
  <c r="E315" i="3" s="1"/>
  <c r="G311" i="3"/>
  <c r="F311" i="3" s="1"/>
  <c r="E311" i="3" s="1"/>
  <c r="G307" i="3"/>
  <c r="F307" i="3" s="1"/>
  <c r="E307" i="3" s="1"/>
  <c r="G303" i="3"/>
  <c r="F303" i="3" s="1"/>
  <c r="E303" i="3" s="1"/>
  <c r="G299" i="3"/>
  <c r="F299" i="3" s="1"/>
  <c r="E299" i="3" s="1"/>
  <c r="G295" i="3"/>
  <c r="F295" i="3" s="1"/>
  <c r="E295" i="3" s="1"/>
  <c r="G291" i="3"/>
  <c r="F291" i="3" s="1"/>
  <c r="E291" i="3" s="1"/>
  <c r="G287" i="3"/>
  <c r="F287" i="3" s="1"/>
  <c r="E287" i="3" s="1"/>
  <c r="G283" i="3"/>
  <c r="F283" i="3" s="1"/>
  <c r="E283" i="3" s="1"/>
  <c r="G327" i="3"/>
  <c r="F327" i="3" s="1"/>
  <c r="E327" i="3" s="1"/>
  <c r="G314" i="3"/>
  <c r="F314" i="3" s="1"/>
  <c r="E314" i="3" s="1"/>
  <c r="G306" i="3"/>
  <c r="F306" i="3" s="1"/>
  <c r="E306" i="3" s="1"/>
  <c r="G294" i="3"/>
  <c r="F294" i="3" s="1"/>
  <c r="E294" i="3" s="1"/>
  <c r="G286" i="3"/>
  <c r="F286" i="3" s="1"/>
  <c r="E286" i="3" s="1"/>
  <c r="G282" i="3"/>
  <c r="F282" i="3" s="1"/>
  <c r="E282" i="3" s="1"/>
  <c r="G322" i="3"/>
  <c r="F322" i="3" s="1"/>
  <c r="E322" i="3" s="1"/>
  <c r="G318" i="3"/>
  <c r="F318" i="3" s="1"/>
  <c r="E318" i="3" s="1"/>
  <c r="G310" i="3"/>
  <c r="F310" i="3" s="1"/>
  <c r="E310" i="3" s="1"/>
  <c r="G302" i="3"/>
  <c r="F302" i="3" s="1"/>
  <c r="E302" i="3" s="1"/>
  <c r="G298" i="3"/>
  <c r="F298" i="3" s="1"/>
  <c r="E298" i="3" s="1"/>
  <c r="G290" i="3"/>
  <c r="F290" i="3" s="1"/>
  <c r="E290" i="3" s="1"/>
  <c r="G326" i="3"/>
  <c r="F326" i="3" s="1"/>
  <c r="E326" i="3" s="1"/>
  <c r="G321" i="3"/>
  <c r="F321" i="3" s="1"/>
  <c r="E321" i="3" s="1"/>
  <c r="G317" i="3"/>
  <c r="F317" i="3" s="1"/>
  <c r="E317" i="3" s="1"/>
  <c r="G313" i="3"/>
  <c r="F313" i="3" s="1"/>
  <c r="E313" i="3" s="1"/>
  <c r="G309" i="3"/>
  <c r="F309" i="3" s="1"/>
  <c r="E309" i="3" s="1"/>
  <c r="G305" i="3"/>
  <c r="F305" i="3" s="1"/>
  <c r="E305" i="3" s="1"/>
  <c r="G301" i="3"/>
  <c r="F301" i="3" s="1"/>
  <c r="E301" i="3" s="1"/>
  <c r="G297" i="3"/>
  <c r="F297" i="3" s="1"/>
  <c r="E297" i="3" s="1"/>
  <c r="G293" i="3"/>
  <c r="F293" i="3" s="1"/>
  <c r="E293" i="3" s="1"/>
  <c r="G289" i="3"/>
  <c r="F289" i="3" s="1"/>
  <c r="E289" i="3" s="1"/>
  <c r="G285" i="3"/>
  <c r="F285" i="3" s="1"/>
  <c r="E285" i="3" s="1"/>
  <c r="G281" i="3"/>
  <c r="F281" i="3" s="1"/>
  <c r="E281" i="3" s="1"/>
  <c r="H69" i="1"/>
  <c r="H51" i="1"/>
  <c r="G29" i="9" s="1"/>
  <c r="H52" i="1" l="1"/>
  <c r="F6" i="3"/>
  <c r="E6" i="3" s="1"/>
  <c r="D6" i="3" s="1"/>
  <c r="H222" i="1"/>
  <c r="H221" i="1"/>
  <c r="G221" i="1" l="1"/>
  <c r="F221" i="1" s="1"/>
  <c r="E221" i="1" s="1"/>
  <c r="G222" i="1"/>
  <c r="F222" i="1" s="1"/>
  <c r="E222" i="1" s="1"/>
  <c r="H81" i="1"/>
  <c r="H65" i="1"/>
  <c r="H66" i="1"/>
  <c r="H67" i="1"/>
  <c r="H68" i="1"/>
  <c r="H199" i="1"/>
  <c r="H200" i="1"/>
  <c r="H201" i="1"/>
  <c r="H202" i="1"/>
  <c r="H203" i="1"/>
  <c r="H204" i="1"/>
  <c r="H205" i="1"/>
  <c r="H206" i="1"/>
  <c r="H228" i="1"/>
  <c r="H229" i="1"/>
  <c r="H230" i="1"/>
  <c r="H231" i="1"/>
  <c r="H210" i="1"/>
  <c r="H198" i="1"/>
  <c r="H214" i="1"/>
  <c r="H215" i="1"/>
  <c r="H216" i="1"/>
  <c r="H194" i="1"/>
  <c r="H195" i="1"/>
  <c r="H196" i="1"/>
  <c r="H197" i="1"/>
  <c r="H218" i="1"/>
  <c r="H219" i="1"/>
  <c r="H220" i="1"/>
  <c r="H268" i="1"/>
  <c r="G268" i="1" s="1"/>
  <c r="F268" i="1" s="1"/>
  <c r="E268" i="1" s="1"/>
  <c r="H208" i="1"/>
  <c r="H209" i="1"/>
  <c r="H211" i="1"/>
  <c r="H212" i="1"/>
  <c r="H213" i="1"/>
  <c r="H252" i="1"/>
  <c r="G252" i="1" s="1"/>
  <c r="F252" i="1" s="1"/>
  <c r="E252" i="1" s="1"/>
  <c r="H253" i="1"/>
  <c r="G253" i="1" s="1"/>
  <c r="F253" i="1" s="1"/>
  <c r="E253" i="1" s="1"/>
  <c r="H254" i="1"/>
  <c r="G254" i="1" s="1"/>
  <c r="F254" i="1" s="1"/>
  <c r="E254" i="1" s="1"/>
  <c r="H78" i="1"/>
  <c r="H79" i="1"/>
  <c r="H80" i="1"/>
  <c r="H179" i="1"/>
  <c r="G179" i="1" s="1"/>
  <c r="F179" i="1" s="1"/>
  <c r="E179" i="1" s="1"/>
  <c r="H180" i="1"/>
  <c r="G180" i="1" s="1"/>
  <c r="F180" i="1" s="1"/>
  <c r="H171" i="1"/>
  <c r="G171" i="1" s="1"/>
  <c r="F171" i="1" s="1"/>
  <c r="H169" i="1"/>
  <c r="G169" i="1" s="1"/>
  <c r="F169" i="1" s="1"/>
  <c r="H262" i="1"/>
  <c r="G262" i="1" s="1"/>
  <c r="F262" i="1" s="1"/>
  <c r="E262" i="1" s="1"/>
  <c r="H263" i="1"/>
  <c r="G263" i="1" s="1"/>
  <c r="F263" i="1" s="1"/>
  <c r="E263" i="1" s="1"/>
  <c r="H264" i="1"/>
  <c r="G264" i="1" s="1"/>
  <c r="F264" i="1" s="1"/>
  <c r="E264" i="1" s="1"/>
  <c r="H77" i="1"/>
  <c r="H105" i="1"/>
  <c r="G105" i="1" s="1"/>
  <c r="F105" i="1" s="1"/>
  <c r="E105" i="1" s="1"/>
  <c r="D56" i="10" s="1"/>
  <c r="H106" i="1"/>
  <c r="G106" i="1" s="1"/>
  <c r="F106" i="1" s="1"/>
  <c r="H170" i="1"/>
  <c r="G170" i="1" s="1"/>
  <c r="F170" i="1" s="1"/>
  <c r="H172" i="1"/>
  <c r="G172" i="1" s="1"/>
  <c r="F172" i="1" s="1"/>
  <c r="H168" i="1"/>
  <c r="G168" i="1" s="1"/>
  <c r="F168" i="1" s="1"/>
  <c r="E168" i="1" s="1"/>
  <c r="H143" i="1"/>
  <c r="H144" i="1"/>
  <c r="H145" i="1"/>
  <c r="H146" i="1"/>
  <c r="H73" i="1"/>
  <c r="H75" i="1"/>
  <c r="H72" i="1"/>
  <c r="H147" i="1"/>
  <c r="H248" i="1"/>
  <c r="H71" i="1"/>
  <c r="H74" i="1"/>
  <c r="M56" i="10" l="1"/>
  <c r="P56" i="10"/>
  <c r="S56" i="10"/>
  <c r="G248" i="1"/>
  <c r="F248" i="1" s="1"/>
  <c r="E248" i="1" s="1"/>
  <c r="D63" i="10" s="1"/>
  <c r="G145" i="1"/>
  <c r="F145" i="1" s="1"/>
  <c r="E145" i="1" s="1"/>
  <c r="G197" i="1"/>
  <c r="F197" i="1" s="1"/>
  <c r="E197" i="1" s="1"/>
  <c r="G216" i="1"/>
  <c r="F216" i="1" s="1"/>
  <c r="E216" i="1" s="1"/>
  <c r="G210" i="1"/>
  <c r="F210" i="1" s="1"/>
  <c r="G228" i="1"/>
  <c r="F228" i="1" s="1"/>
  <c r="E228" i="1" s="1"/>
  <c r="G204" i="1"/>
  <c r="F204" i="1" s="1"/>
  <c r="E204" i="1" s="1"/>
  <c r="G200" i="1"/>
  <c r="F200" i="1" s="1"/>
  <c r="E200" i="1" s="1"/>
  <c r="G66" i="1"/>
  <c r="F66" i="1" s="1"/>
  <c r="G74" i="1"/>
  <c r="F74" i="1" s="1"/>
  <c r="E74" i="1" s="1"/>
  <c r="D61" i="10" s="1"/>
  <c r="G71" i="1"/>
  <c r="F71" i="1" s="1"/>
  <c r="G75" i="1"/>
  <c r="F75" i="1" s="1"/>
  <c r="E75" i="1" s="1"/>
  <c r="G144" i="1"/>
  <c r="F144" i="1" s="1"/>
  <c r="E144" i="1" s="1"/>
  <c r="G79" i="1"/>
  <c r="F79" i="1" s="1"/>
  <c r="E79" i="1" s="1"/>
  <c r="G211" i="1"/>
  <c r="F211" i="1" s="1"/>
  <c r="E211" i="1" s="1"/>
  <c r="G220" i="1"/>
  <c r="F220" i="1" s="1"/>
  <c r="E220" i="1" s="1"/>
  <c r="G196" i="1"/>
  <c r="F196" i="1" s="1"/>
  <c r="E196" i="1" s="1"/>
  <c r="G215" i="1"/>
  <c r="F215" i="1" s="1"/>
  <c r="E215" i="1" s="1"/>
  <c r="G231" i="1"/>
  <c r="F231" i="1" s="1"/>
  <c r="E231" i="1" s="1"/>
  <c r="G203" i="1"/>
  <c r="F203" i="1" s="1"/>
  <c r="E203" i="1" s="1"/>
  <c r="G199" i="1"/>
  <c r="F199" i="1" s="1"/>
  <c r="E199" i="1" s="1"/>
  <c r="G65" i="1"/>
  <c r="F65" i="1" s="1"/>
  <c r="G72" i="1"/>
  <c r="F72" i="1" s="1"/>
  <c r="E72" i="1" s="1"/>
  <c r="G77" i="1"/>
  <c r="F77" i="1" s="1"/>
  <c r="E77" i="1" s="1"/>
  <c r="G212" i="1"/>
  <c r="F212" i="1" s="1"/>
  <c r="E212" i="1" s="1"/>
  <c r="G73" i="1"/>
  <c r="F73" i="1" s="1"/>
  <c r="E73" i="1" s="1"/>
  <c r="G143" i="1"/>
  <c r="F143" i="1" s="1"/>
  <c r="E143" i="1" s="1"/>
  <c r="D60" i="10" s="1"/>
  <c r="G78" i="1"/>
  <c r="F78" i="1" s="1"/>
  <c r="E78" i="1" s="1"/>
  <c r="G209" i="1"/>
  <c r="F209" i="1" s="1"/>
  <c r="E209" i="1" s="1"/>
  <c r="G219" i="1"/>
  <c r="F219" i="1" s="1"/>
  <c r="E219" i="1" s="1"/>
  <c r="G195" i="1"/>
  <c r="F195" i="1" s="1"/>
  <c r="E195" i="1" s="1"/>
  <c r="G214" i="1"/>
  <c r="F214" i="1" s="1"/>
  <c r="E214" i="1" s="1"/>
  <c r="G230" i="1"/>
  <c r="F230" i="1" s="1"/>
  <c r="E230" i="1" s="1"/>
  <c r="G206" i="1"/>
  <c r="F206" i="1" s="1"/>
  <c r="E206" i="1" s="1"/>
  <c r="G202" i="1"/>
  <c r="F202" i="1" s="1"/>
  <c r="E202" i="1" s="1"/>
  <c r="G68" i="1"/>
  <c r="F68" i="1" s="1"/>
  <c r="G81" i="1"/>
  <c r="F81" i="1" s="1"/>
  <c r="E81" i="1" s="1"/>
  <c r="G80" i="1"/>
  <c r="F80" i="1" s="1"/>
  <c r="G147" i="1"/>
  <c r="G146" i="1"/>
  <c r="F146" i="1" s="1"/>
  <c r="E146" i="1" s="1"/>
  <c r="G213" i="1"/>
  <c r="F213" i="1" s="1"/>
  <c r="E213" i="1" s="1"/>
  <c r="G208" i="1"/>
  <c r="F208" i="1" s="1"/>
  <c r="E208" i="1" s="1"/>
  <c r="G218" i="1"/>
  <c r="F218" i="1" s="1"/>
  <c r="E218" i="1" s="1"/>
  <c r="G194" i="1"/>
  <c r="F194" i="1" s="1"/>
  <c r="E194" i="1" s="1"/>
  <c r="G198" i="1"/>
  <c r="F198" i="1" s="1"/>
  <c r="E198" i="1" s="1"/>
  <c r="G229" i="1"/>
  <c r="F229" i="1" s="1"/>
  <c r="E229" i="1" s="1"/>
  <c r="G205" i="1"/>
  <c r="F205" i="1" s="1"/>
  <c r="E205" i="1" s="1"/>
  <c r="G201" i="1"/>
  <c r="F201" i="1" s="1"/>
  <c r="E201" i="1" s="1"/>
  <c r="G67" i="1"/>
  <c r="F67" i="1" s="1"/>
  <c r="P63" i="10" l="1"/>
  <c r="M63" i="10"/>
  <c r="S63" i="10"/>
  <c r="M61" i="10"/>
  <c r="P61" i="10"/>
  <c r="S61" i="10"/>
  <c r="M60" i="10"/>
  <c r="P60" i="10"/>
  <c r="S60" i="10"/>
</calcChain>
</file>

<file path=xl/sharedStrings.xml><?xml version="1.0" encoding="utf-8"?>
<sst xmlns="http://schemas.openxmlformats.org/spreadsheetml/2006/main" count="15362" uniqueCount="1413">
  <si>
    <t>m</t>
  </si>
  <si>
    <t>pza</t>
  </si>
  <si>
    <t>profitherm termostato analógico via radio              Termostato analógico frio/calor vía radio para la regulación de estancias.  Se puede conecta directamente al actuador o a la caja de conexiones, según las necesidades de la instalación.</t>
  </si>
  <si>
    <t>profitherm cronotermostato digital vía radio              Cronotermostato programable frío/calor vía radio para la regulación de estancias.  Se puede conecta directamente al actuador o a la caja de conexiones, según las necesidades de la instalación.</t>
  </si>
  <si>
    <t>profitherm termostato analógico frio/calor cableado               Termostato analógico frío/calor cableado para la regulación de estancias.  Se puede conecta directamente al actuador o a la caja de conexiones, según las necesidades de la instalación.</t>
  </si>
  <si>
    <t>Servomotor 230V 3 puntos M30x1,5 para válvula mezcladora</t>
  </si>
  <si>
    <t>Actuador electrotérmico 2 hilos</t>
  </si>
  <si>
    <t>actuador termostático  40º-70ºC                                  Actuador termostático para la regulación de temperatura a punto fijo mediante sensor capilar, en sistemas de baja temperatura.  Conexión M28x1,5</t>
  </si>
  <si>
    <t>Servomotor ECMX 230V 3P  120 seg. 5Nm
 Actuador electrico rotatorio compacto para actuar sobre la mayoría de válvulas de mezcla comerciales. Se puede operar mediante cualquier controlador de tres hilos.  Se monta sobre la válvula de tres vías mediante un tornillo.</t>
  </si>
  <si>
    <t>Servomotor ECMX 230V 3 P 120seg. 5Nm c/aux.
 Actuador electrico rotatorio compacto para actuar sobre la mayoría de válvulas de mezcla comerciales. Se puede operar mediante cualquier controlador de tres hilos.  Se monta sobre la válvula de tres vías mediante un tornillo.</t>
  </si>
  <si>
    <t>Servomotor ECMX 24V 0-10/2-10V 120 seg. 5Nm.
Actuador electrico rotatorio compacto para actuar sobre la mayoría de válvulas de mezcla comerciales. Se puede operar mediante cualquier controlador de tres hilos.  Se monta sobre la válvula de tres vías mediante un tornillo.</t>
  </si>
  <si>
    <t>kit soporte pared colector de módulos   
Kit de soportación a pared, compuesto de dos soportes en L, 6 tornillos, 4 tacos, 2 juntas de neopreno antivibración y 8 arandelas.</t>
  </si>
  <si>
    <t>soporte pared  módulo  DN20  
Soporte pared para módulo de mezcla DN20 que consiste en 2 soportes, 4 tornillos y 4 arandelas.</t>
  </si>
  <si>
    <t>soporte pared grupo impulsión DN25 y DN32
Soporte pared para grupos de impulsión DN25 y DN32, incluye tacos, tornillos, arandelas y tuercas.</t>
  </si>
  <si>
    <t>grupo de seguridad UNIX 3 bar
Modúlo de seguridad que consiste en colector de bronce con conexión de rosca 1", válvula de seguridad (1/2"x3/4") DIN TÜV, purgador y manómetro de 0-4 bar con válvula de cierre automático y aislamiento negro EPP.</t>
  </si>
  <si>
    <t>MOD. MEZCLA 3 VIAS DN25-WILO YONOS PARA 25/1-7,5 RKA  S/SERVO</t>
  </si>
  <si>
    <t>MOD.MEZCLA 3 VIAS DN20 WILO YONOS PARA RS15/1-6S/SERVO</t>
  </si>
  <si>
    <t>módulo de mezcla 3 vías DN25 Wilo PARA SC 25/1-6  Grupo de mezcla a punto fijo, flujo max. 1050L/h potencia máxima ΔT=20ºC) 24,4KW.  Incluye válvula de 3 vías, válvula antiretorno y aislamiento térmico en EPP</t>
  </si>
  <si>
    <t>MOD. MEZCLA 3VIAS P.FIJO DN25 WILO YONAS PARA 25/1-7,5 RKA</t>
  </si>
  <si>
    <t>MODULO ALTA TEM. DN20 WILO YONOS PARA RS 15/1-6</t>
  </si>
  <si>
    <t>MODULO ALTA TEM. DN 25 WILO YONOS PARA 25/1-6</t>
  </si>
  <si>
    <t>MODULO ALTA TEMP.DN32 WILO YONOS PARA 30/1-6</t>
  </si>
  <si>
    <t>Bomba wilo DN20</t>
  </si>
  <si>
    <t xml:space="preserve">Bomba wilo Para SC 25/1-6 180mm DN25 </t>
  </si>
  <si>
    <t xml:space="preserve">Bomba wilo Para SC 25/1-8 180mm DN25 </t>
  </si>
  <si>
    <t>Bomba grundfos Hybrid 25-70/180 DN25</t>
  </si>
  <si>
    <t>Cable alimentación bomba wilo</t>
  </si>
  <si>
    <t>Cable alimentación bomba grundfos</t>
  </si>
  <si>
    <t xml:space="preserve">colector suelo radiante 11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</si>
  <si>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12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</si>
  <si>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profitherm acumulador inercial a/carbono 30l 6 bar</t>
  </si>
  <si>
    <t>profitherm acumulador inercial a/carbono 50l 6 bar</t>
  </si>
  <si>
    <t>profitherm acumulador inercial a/inoxidable 100l 6 bar</t>
  </si>
  <si>
    <t xml:space="preserve">repuesto válvula 3 vías  DN20 punto variable sin juntas                </t>
  </si>
  <si>
    <t>repuesto válvula 3 vías  DN20 punto fijo sin juntas</t>
  </si>
  <si>
    <t xml:space="preserve">repuesto válvula 3 vías  DN25 punto variable sin juntas     </t>
  </si>
  <si>
    <t>repuesto válvula 3 vías  DN25 punto fijo sin juntas</t>
  </si>
  <si>
    <t>módulo de mezcla 3 vías a punto fijo DN20 sin bomba
 Grupo de mezcla a punto fijo, flujo max. 710L/h potencia máxima ΔT=20ºC) 16,5kW.  Incluye válvula de 3 vías, válvula antiretorno y aislamiento térmico en EPP 40g/l</t>
  </si>
  <si>
    <t>módulo de mezcla 3 vías a punto fijo DN25 sin bomba
Grupo de mezcla a punto fijo, flujo max. 1050L/h potencia máxima ΔT=20ºC) 24,4KW.  Incluye válvula de 3 vías, válvula antiretorno y aislamiento térmico en EPP</t>
  </si>
  <si>
    <t>módulo de circulación a alta temperatura DN20 sin bomba
 Grupo de mezcla a punto fijo, flujo max. 1570l/h potencia máxima ΔT=20ºC) 36,5kW.  Incluye válvula antiretorno y aislamiento térmico en EPP 40g/l</t>
  </si>
  <si>
    <t>módulo de circulación a alta temperatura DN25 sin bomba
 Grupo de mezcla a punto fijo, flujo max. 2260l/h potencia máxima ΔT=20ºC) 52,5kW.  Incluye válvula antiretorno y aislamiento térmico en EPP 40g/l</t>
  </si>
  <si>
    <t>módulo de circulación a alta temperatura DN32 sin bomba
 Grupo de mezcla a punto fijo, flujo max. 3000l/h potencia máxima ΔT=20ºC) 69,7kW.  Incluye válvula antiretorno y aislamiento térmico en EPP 40g/l</t>
  </si>
  <si>
    <t>Colector premontado de mezcla a punto fijo 2 salidas
Colector de acero inoxidable de 2 salidas con caudalímetros, montado sobre armario pintado 875mm.  Incluye kit de mezcla con bomba y regulación a temperatura fija y válvula by-pass diferencial.</t>
  </si>
  <si>
    <t>Colector premontado de mezcla a punto fijo 3 salidas
Colector de acero inoxidable de 3 salidas con caudalímetros, montado sobre armario pintado 875mm.  Incluye kit de mezcla con bomba y regulación a temperatura fija y válvula by-pass diferencial.</t>
  </si>
  <si>
    <t>Colector premontado de mezcla a punto fijo 4 salidas
Colector de acero inoxidable de 4 salidas con caudalímetros, montado sobre armario pintado 1025mm.  Incluye kit de mezcla con bomba y regulación a temperatura fija y válvula by-pass diferencial.</t>
  </si>
  <si>
    <t>Colector premontado de mezcla a punto fijo 5 salidas
Colector de acero inoxidable de 5 salidas con caudalímetros, montado sobre armario pintado 1025mm.  Incluye kit de mezcla con bomba y regulación a temperatura fija y válvula by-pass diferencial.</t>
  </si>
  <si>
    <t>Colector premontado de mezcla a punto fijo 6 salidas
Colector de acero inoxidable de 6 salidas con caudalímetros, montado sobre armario pintado 1025mm.  Incluye kit de mezcla con bomba y regulación a temperatura fija y válvula by-pass diferencial.</t>
  </si>
  <si>
    <t>Colector premontado de mezcla a punto fijo 7 salidas
Colector de acero inoxidable de 7 salidas con caudalímetros, montado sobre armario pintado 1175mm.  Incluye kit de mezcla con bomba y regulación a temperatura fija y válvula by-pass diferencial.</t>
  </si>
  <si>
    <t>Colector premontado de mezcla a punto fijo 8 salidas
Colector de acero inoxidable de 8 salidas con caudalímetros, montado sobre armario pintado 1175mm.  Incluye kit de mezcla con bomba y regulación a temperatura fija y válvula by-pass diferencial.</t>
  </si>
  <si>
    <t>Colector premontado de mezcla a punto fijo 9 salidas
Colector de acero inoxidable de 9 salidas con caudalímetros, montado sobre armario pintado 1475mm.  Incluye kit de mezcla con bomba y regulación a temperatura fija y válvula by-pass diferencial.</t>
  </si>
  <si>
    <t>Colector premontado de mezcla a punto fijo 10 salidas
Colector de acero inoxidable de 10 salidas con caudalímetros, montado sobre armario pintado 1475mm.  Incluye kit de mezcla con bomba y regulación a temperatura fija y válvula by-pass diferencial.</t>
  </si>
  <si>
    <t>Colector premontado de mezcla a punto fijo 11 salidas
Colector de acero inoxidable de11 salidas con caudalímetros, montado sobre armario pintado 1475mm.  Incluye kit de mezcla con bomba y regulación a temperatura fija y válvula by-pass diferencial.</t>
  </si>
  <si>
    <t>Colector premontado de mezcla a punto fijo 12 salidas
Colector de acero inoxidable de 12 salidas con caudalímetros, montado sobre armario pintado 1475mm.  Incluye kit de mezcla con bomba y regulación a temperatura fija y válvula by-pass diferencial.</t>
  </si>
  <si>
    <t>Ud</t>
  </si>
  <si>
    <t>kit bypass para unidad de mezcla a punto fijo Incluye llaves y juntas para colector</t>
  </si>
  <si>
    <t>septiembre 21</t>
  </si>
  <si>
    <t>profi-air tunnel conducto 132x52mm en barras de 3 m
Tubo corrugado en forma de tunel, resistente al impacto, de doble capa con revestimiento interior antiestático y antibacteriano. Capa interna lisa de fácil limpieza y grandes caudales, adecuado para admisión y extracción de aire. Temperatura de trabajo -25 a 60ºC. Temperatura de procesamiento hasta un máxmo de -5ªC. Caudal de aire según DIN 1946/6: máx. 45 m3/h.  Radio de curvatura; horizontal min. 30 cm , vertical mín. 15 cm.</t>
  </si>
  <si>
    <t>profi-air tunnel elemento de conexión 132x52mm
Elemento de conexión y sellado de PC/PBT con superficie de estanqueidad integrada para conexión profi-air tunnel conducto / conducto, conducto / accesorio, accesorio / accesorio. ( Bolsa de 10 ud )</t>
  </si>
  <si>
    <t>profi-air tunnel pinza de fijación 132x52 mm
Pinza de fijación de acero para fijar conexiones profi-air tunnel conducto / conducto, conducto / accesorio, accesorio / accesorio. Con la brida de fijación integrada se puede fijar el conducto profi-air tunnel a la pared, el suelo o el techo.. ( Bolsa 10 ud )</t>
  </si>
  <si>
    <t>profi-air tunnel codo 90º vertical 132x52mm
Codo 90° de PEAD para desvío de los caudales de aire en vertical y con caudal optimizado.</t>
  </si>
  <si>
    <t>profi-air tunnel codo 90° horizontal 132x52mm
Codo 90° de PEAD para desvío de los caudales de aire en horizontal y con caudal optimizado.</t>
  </si>
  <si>
    <t>profi-air tunnel tapa 132x52mm
Tapa de PP para un cierre higiénico de los conductos profi-air tunnel. ( Bolsa 5 ud )</t>
  </si>
  <si>
    <t>profi-air tunnel difusor de aire 90º DN 125 132x52mm
Difusor de aire 90° de PEAD para conector de válvula, aplicabilidad universal para admisión / extracción de aire. Instalación en pared, suelo o techo. Se puede fijar con escuadras de fijación.</t>
  </si>
  <si>
    <t>profi-air tunnel difusor de aire 90º DN 125 2 x 132x52mm
Difusor de aire 90° de PEAD para conector de válvula, aplicabilidad universal para admisión / extracción de aire. Instalación en pared, suelo o techo. Se puede fijar con soportes de montaje.</t>
  </si>
  <si>
    <t>profi-air tunnel difusor de aire recto DN 125 132x52mm
Difusor de aire recto de PEAD para conector de válvula, aplicabilidad universal para admisión / extracción de aire. Instalación en pared o techo.</t>
  </si>
  <si>
    <t>profi-air tunnel difusor de aire 90º 305x84mm 132x52mm
Difusor de aire 90° de PEAD para rejillas de protección, aplicabilidad universal para admisión / extracción de aire. Instalación en pared o suelo. Se puede fijar con soportes de montaje.</t>
  </si>
  <si>
    <t>profi-air classic junta de estanqueidad DN63
Junta de estanqueidad de EPDM para sellar las conexiones profi-air classic. Gracias a las cualidades de este material, no se necesita ningún lubricante adicional. ( Bolsa 10 ud )</t>
  </si>
  <si>
    <t>profi-air classic junta de estanqueidad DN75
Junta de estanqueidad de EPDM para sellar las conexiones profi-air classic. Gracias a las cualidades de este material, no se necesita ningún lubricante adicional. ( Bolsa 10 ud )</t>
  </si>
  <si>
    <t>profi-air classic junta de estanqueidad DN90
Junta de estanqueidad de EPDM para sellar las conexiones profi-air classic. Gracias a las cualidades de este material, no se necesita ningún lubricante adicional.  ( Bolsa 10 ud )</t>
  </si>
  <si>
    <t>profi-air classic tapa DN63
Tapa de plástico para un cierre higiénico de los conductos profi-air classic. ( Bolsa 5 ud )</t>
  </si>
  <si>
    <t>profi-air classic tapa DN75
Tapa de plástico para un cierre higiénico de los conductos profi-air classic. ( Bolsa 5 ud )</t>
  </si>
  <si>
    <t>profi-air classic tapa DN90
Tapa de plástico para un cierre higiénico de los conductos profi-air classic. ( Bolsa 5 ud )</t>
  </si>
  <si>
    <t>profi-air classic manguito recto DN63
Manguito recto de PE para conectar los conductos profi-air classic. También posee un sistema integrado que impide que el conducto se introduzca demasiado. Las pequeñas ranuras aseguran la conexión entre el conducto y el manguito recto.</t>
  </si>
  <si>
    <t>profi-air classic manguito recto DN75
Manguito recto de PE para conectar los conductos profi-air classic. También posee un sistema integrado que impide que el conducto se introduzca demasiado. Las pequeñas ranuras aseguran la conexión entre el conducto y el manguito recto.</t>
  </si>
  <si>
    <t>profi-air classic manguito recto DN90
Manguito recto de PE para conectar los conductos profi-air classic. También posee un sistema integrado que impide que el conducto se introduzca demasiado. Las pequeñas ranuras aseguran la conexión entre el conducto y el manguito recto.</t>
  </si>
  <si>
    <t xml:space="preserve">profi-air classic difusor de aire 90º 3xDN63 - DN125 </t>
  </si>
  <si>
    <t>*</t>
  </si>
  <si>
    <t>profi-air classic difusor de aire 90º DN125 - 3xDN63
Difusor de aire 90° de PP para conector de válvula, aplicabilidad universal para admisión / extracción de aire. Instalación en pared, suelo o techo. Se puede fijar con escuadras de fijación. Equipado por ambos lados con tapones de cierre con caudal optimizado. Conector de válvula cerrado con capuchón deslizante de difusor de aire DN 125. Disponibles versión corta y larga.</t>
  </si>
  <si>
    <t>profi-air classic difusor de aire 90º DN125 3xDN63 corto
Difusor de aire 90° de PP para conector de válvula, aplicabilidad universal para admisión / extracción de aire. Instalación en pared, suelo o techo. Se puede fijar con escuadras de fijación. Equipado por ambos lados con tapones de cierre con caudal optimizado. Conector de válvula cerrado con capuchón deslizante de difusor de aire DN 125. Disponibles versión corta y larga.</t>
  </si>
  <si>
    <t>profi-air classic difusor de aire 90º plus DN125 2xDN75
Difusor de aire 90° de PP para conector de válvula, aplicabilidad niversal para admisión / extracción de aire. Instalación en pared, suelo o techo. Se puede fijar con escuadras de fijación. Equipado por un lado con tapones de cierre con caudal optimizado. Conector de válvula cerrado con capuchón deslizante de difusor de aire DN 125. Disponibles versión corta y larga.</t>
  </si>
  <si>
    <t>profi-air classic difusor de aire 90º plus DN125 2xDN90
Difusor de aire 90° de PP para conector de válvula, aplicabilidad niversal para admisión / extracción de aire. Instalación en pared, suelo o techo. Se puede fijar con escuadras de fijación. Equipado por un lado con tapones de cierre con caudal optimizado. Conector de válvula cerrado con capuchón deslizante de difusor de aire DN 125. Disponibles versión corta y larga.</t>
  </si>
  <si>
    <t>profi-air classic difusor de aire 90º plus corta DN125 2xDN75 corto
Difusor de aire 90° de PP para conector de válvula, aplicabilidad niversal para admisión / extracción de aire. Instalación en pared, suelo o techo. Se puede fijar con escuadras de fijación. Equipado por un lado con tapones de cierre con caudal optimizado. Conector de válvula cerrado con capuchón deslizante de difusor de aire DN 125. Disponibles versión corta y larga.</t>
  </si>
  <si>
    <t>profi-air classic difusor de aire 90º plus corta DN125 2xDN90 corto
Difusor de aire 90° de PP para conector de válvula, aplicabilidad niversal para admisión / extracción de aire. Instalación en pared, suelo o techo. Se puede fijar con escuadras de fijación. Equipado por un lado con tapones de cierre con caudal optimizado. Conector de válvula cerrado con capuchón deslizante de difusor de aire DN 125. Disponibles versión corta y larga.</t>
  </si>
  <si>
    <t>profi-air classic tapa para encofrado plus DN125
Tapa de encofrado de hormigón de PS para fijación del difusor de aire 90° plus profi-air en techos de encofrado de hormigón en obra. Fijación con 2 clavos de acero suministrados.</t>
  </si>
  <si>
    <t>profi-air classic adaptador DN 90 - 2x DN 63
Adaptador recto de PEAD para reducción de profi-air classic DN 90 a 2x DN 63.</t>
  </si>
  <si>
    <t>profi-air tunnel / classic adaptador 132x52mm - Conducto DN75
Adaptador recto de PEAD para adaptar un conducto o un accesorio profi-air tunnel a un conducto o accesorio profi-air classic.</t>
  </si>
  <si>
    <t>profi-air tunnel / classic adaptador 132x52mm - Conducto DN90
Adaptador recto de PEAD para adaptar un conducto o un accesorio profi-air tunnel a un conducto o accesorio profi-air classic.</t>
  </si>
  <si>
    <t>profi-air tunnel / classic adaptador 132x52mm - Accesorio DN90
Adaptador recto de PEAD para adaptar un conducto o un accesorio profi-air tunnel a un conducto o accesorio profi-air classic.</t>
  </si>
  <si>
    <t>profi-air codo adaptador 90º 132x52mm - conducto DN75
Codo 90° de PEAD para adaptar un conducto o un accesorio profi-air tunnel a un conducto profi-air classic.</t>
  </si>
  <si>
    <t>profi-air codo adaptador 90º 132x52mm - conducto DN90
Codo 90° de PEAD para adaptar un conducto o un accesorio profi-air tunnel a un conducto profi-air classic.</t>
  </si>
  <si>
    <t>profi-air conducto de canal oval blanco en barras de 1,15m 163x68mm
Conducto con forma ovalada de ABS para conectar el colector y el quipo de ventilación para montaje en pared o techo. El conducto de canal oval no es muy resistente al impacto; instalar en la pared o el techo. El conducto de canal oval es adecuado para admisión y extracción de aire.
■ Temperatura de funcionamiento permitida: -25 a 60 °C
■ Temperatura de procesamiento hasta un máx. de - 5 °C
( Bolsa 5 ud )</t>
  </si>
  <si>
    <t>profi-air elemento de conexion de canal oval 163x68mm
Elemento de conexión de PP con junta para conectar el conducto canal oval, las piezas complementarias del canal oval, el colector plano de canal oval profi-air tunnel, así como el colector plano classic de 6 conexiones. Las juntas de estanqueidad bilaterales permiten una conexión hermética. El sistema de conductos ovalados de profi-air puede fijarse a la pared o al techo con los soportes de sujeción integrados. ( Bolsa 5 ud )</t>
  </si>
  <si>
    <t>profi-air canal oval codo 90º vertical 163x68mm
Codo 90° de PEAD para desvío vertical del sistema de canal oval. El codo de canal oval es adecuado para admisión y extracción de aire.</t>
  </si>
  <si>
    <t>profi-air canal oval codo 90º horizontal 163x68mm
Codo 90° de PEAD para desvío horizontal del sistema de canal oval. El codo de canal oval es adecuado para admisión y extracción de aire.</t>
  </si>
  <si>
    <t>profi-air canal oval adaptador DN125 163x68mm
Adaptador de PEAD para conectar el canal oval y el isopipe profi-air. El retén integrado proporciona una conexión hermética entre el isopipe profi-air y el adaptador. El adaptador de canal oval es adecuado para admisión y extracción de aire.</t>
  </si>
  <si>
    <t>profi-air Te DN160 163x68mm
TE de PP para conectar el canal oval y el isopipe. La TE es adecuada para admisión y extracción de aire y puede usarse tanto para conectar el colector plano profi-air como para la distribución de plantas. El retén unilateral asegura una conexión hermética. También posee un sistema integrado que impide que se introduzca demasiado la tapa de revisión profi-air DN 160.</t>
  </si>
  <si>
    <t>profi-air isopipe DN180
Conducto completamente aislado y hermético de material de EPP, clase de conductividad térmica (WLG) 037 incluido el manguito profi-air ISO. El isopipe profi-air es adecuado para aire exterior, aire expulsado, admisión y extracción de aire.
■ Temperatura de funcionamiento permitida: -25 a 80 °C
( Bolsa 3 ud )</t>
  </si>
  <si>
    <t>profi-air iso codo 90º DN180
Codo 90° completamente aislado y hermético de material de EPP, clase de conductividad térmica (WLG) 037 incluido el manguito profi-air ISO. Gracias a la ranura central, el codo se puede dividir en dos codos de 45° cada uno. El codo profi-air ISO es adecuado para aire exterior, aire expulsado, admisión y extracción de aire.
■ Temperatura de funcionamiento permitida: -25 a 80 °C
( Bolsa 3 ud )</t>
  </si>
  <si>
    <t>profi-air ISO manguito DN180
Manguito completamente aislado y hermético de material de EPP, clase de conductividad térmica (WLG) 037. El manguito profi-air ISO es adecuado para aire exterior, aire expulsado, admisión y extracción de aire.
■ Temperatura de funcionamiento permitida: -25 a 80 °C
( Bolsa 6 ud )</t>
  </si>
  <si>
    <t>profi-air reducción ISO DN180 - DN160
Reducción completamente aislada y hermética de material de EPP, clase de conductividad térmica (WLG) 037, para conectar el isopipe profi-air y accesorios. La reducción profi-air ISO es adecuada para aire exterior, aire expulsado, admisión y extracción de aire.
■ Temperatura de funcionamiento permitida: -25 a 80 °C
( Bolsa 2 ud )</t>
  </si>
  <si>
    <t>profi-air colector plano 6 conexiones 6 x DN 63 - 90
Caja de distribución de PS/ABS para admisión o extracción de aire para ser montada en techos de hormigón, en losas de hormigón prefabricadas en el pavimento del piso, en la pared y en el techo. Seis posibilidades de conexión variables para profi-air classic DN 63, DN 75 y DN 90. Combinando dos colectores planos de 6 conexiones con dos elementos de sellado de canal oval se pueden conseguir 12 conexiones. Se puede inspeccionar y limpiar gracias a tres aberturas para revisiones. Con cuatro tapas de conexión classic, así como tres escuadras de fijación previamente montadas incluidas. Conexión principal variable con canal oval o isopipe DN 160 (accesorios necesarios).
La conexión con el canal oval profi-air se realiza con un elemento de sellado de canal oval. La conexión con el conducto profi-air classic o tunnel se realiza con un manguito recto de conexión profi-air. También es posible usar un regulador de caudal constante o un regulador classic en las salidas del colector.
■ Caudal de aire permitido: máx. 270 m³/h
■ Salidas: 6 de bayoneta a DN 63/75/90</t>
  </si>
  <si>
    <t>profi-air set encofrado de hormigón DN 160
El set está compuesto de:
2 tapas de encofrado de hormigón profi-air DN 160
2 manguitos rectos de conexión profi-air DN 160
2 tapas para revisiones profi-air DN 160
Este conjunto, combinado con el colector profesional de placas planas de aire con 6 conexiones,
puede ser montado en techos de hormigón in situ.
Las tapas de encofrado de hormigón DN 160 se fijan con los clavos de acero suministrados.
Una ayuda de montaje de cartón sirve para mantener la separación correcta entre ellas.</t>
  </si>
  <si>
    <t>profi-air Te 163x68mm DN160
TE de PP para conectar el canal oval y el isopipe. La TE es adecuada para admisión y extracción de aire y puede usarse tanto para conectar el colector plano profi-air como para la distribución de plantas. El retén unilateral asegura una conexión hermética. También posee un sistema integrado que impide que se introduzca demasiado la tapa de revisión profi-air DN 160.Nuevo</t>
  </si>
  <si>
    <t>profi-air manguito recto de conexion DN160
Manguito recto de conexión de PP para conectar el colector plano profi-air con la tapa de encofrado de hormigón profi-air (accesorio del set de encofrado de hormigón). El manguito recto tiene en un lado una conexión de bayoneta con junta de estanqueidad de goma, así como, en la otra parte, una salida DN 160 con un sistema integrado que impide que se introduzca demasiado la tapa de revisión profi-air DN 160. El manguito recto de conexión se puede utilizar tanto para la admisión como para la extracción de aire.</t>
  </si>
  <si>
    <t>profi-air tapa para revisiones DN160
Tapa para revisiones de PP para cerrar la TE profi-air DN 160 así como el manguito recto de conexión profi-air DN 160. El retén unilateral integrado asegura una conexión hermética. La tapa para revisiones se puede utilizar tanto para la admisión como para la extracción de aire.</t>
  </si>
  <si>
    <t>profi-air colector plano tunnel gris 5x132x52mm - 2x163x68
Caja de distribución de PS para distribuir la admisión o la extracción de aire a los difusores de aire profi-air, incluidos cuatro soportes de montaje. Abertura para revisiones de inspección y limpieza.
■ Temperatura de funcionamiento permitida: -25 a 60 °C
■ Temperatura de procesamiento hasta un máx. de -5 °C
Caudales máximos permitidos para conexión con:
■ 78316425 = 165 m³/h
■ 78316424 = 225 m³/h
■ 78316424 = 330 m³/h (2 colectores paralelos)</t>
  </si>
  <si>
    <t>profi-air tunnel elemento regulador 132x52mm
Elemento regulador de PS para compensar la pérdida de presión en el sistema de distribución de aire. Este elemento regulador se puede introducir en el accesorio de conexión profi-air tunnel, incluida la junta.</t>
  </si>
  <si>
    <t>profi-air classic manguito recto de conexión DN63
Manguito recto de conexión a colector de PP para conectar directamente conductos plus profi-air classic con el colector plus profi-air classic o el colector plano profi-air classic de 6 conexiones. El manguito recto posee, por una parte, una toma para el conducto profi-air classic y, por otra, un acoplamiento de bayoneta con junta para la conexión con el colector. También posee un sistema integrado que impide que el conducto se introduzca demasiado. El conducto se mantiene sujeto al manguito recto gracias a las pequeñas ranuras integradas.</t>
  </si>
  <si>
    <t>profi-air classic manguito recto de conexión DN75
Manguito recto de conexión a colector de PP para conectar directamente conductos plus profi-air classic con el colector plus profi-air classic o el colector plano profi-air classic de 6 conexiones. El manguito recto posee, por una parte, una toma para el conducto profi-air classic y, por otra, un acoplamiento de bayoneta con junta para la conexión con el colector. También posee un sistema integrado que impide que el conducto se introduzca demasiado. El conducto se mantiene sujeto al manguito recto gracias a las pequeñas ranuras integradas.</t>
  </si>
  <si>
    <t>profi-air classic manguito recto de conexión DN90
Manguito recto de conexión a colector de PP para conectar directamente conductos plus profi-air classic con el colector plus profi-air classic o el colector plano profi-air classic de 6 conexiones. El manguito recto posee, por una parte, una toma para el conducto profi-air classic y, por otra, un acoplamiento de bayoneta con junta para la conexión con el colector. También posee un sistema integrado que impide que el conducto se introduzca demasiado. El conducto se mantiene sujeto al manguito recto gracias a las pequeñas ranuras integradas.</t>
  </si>
  <si>
    <t>profi-air tapa de conexion de bayoneta
Tapa de conexión de PP con acoplamiento de bayoneta para cerrar de forma sencilla y segura el colector profi-air. El colector se sella con una junta integrada. ( Bolsa 4 ud )</t>
  </si>
  <si>
    <t>profi-air regulador DN 63 - 90
Elemento regulador de la cantidad de aire de PP para regular manualmente el caudal de aire en combinación con el colector plano profi-air classic de 6 conexiones, así como con el colector profi-air classic plus. Para montar directamente en el manguito recto de conexión profi-air classic.</t>
  </si>
  <si>
    <t>profi-air regulador de caudal de aire constante 15 m3/h
Regulador de caudal constante (RCC) autorregulado para regulación de caudal sin energía auxiliar, automática, sin necesidad de mantenimiento y que puede colocarse en cualquier lugar, con elemento regulador exento de desgaste en la carcasa de plástico en combinación con el colector
plano profi-air classic de 6 conexiones, así como con el colector profi-air classic plus. Para montar directamente en el manguito recto de conexión profi-air classic.
■ Valor de tolerancia: +/- 5 m³/h</t>
  </si>
  <si>
    <t>profi-air regulador de caudal de aire constante 20 - 50 m3/h ajustable.
Regulador de caudal constante (RCC) autorregulado para regulación de caudal sin energía auxiliar, automática, sin necesidad de mantenimiento y que puede colocarse en cualquier lugar, con elemento regulador exento de desgaste en la carcasa de plástico en combinación con el colector
plano profi-air classic de 6 conexiones, así como con el colector profi-air classic plus. Para montar directamente en el manguito recto de conexión profi-air classic.
■ Valor de tolerancia: +/- 5 m³/h</t>
  </si>
  <si>
    <t>Profi-air amplificador de caudal
Amplificador de caudal para el colector plano profi-air classic de 6 conexiones, así como para el colector profi-air classic plus en casos de ventilación intensiva. Este sistema amplificador permite un mayor caudal de aire en habitaciones predeterminadas. Para montar directamente en el manguito recto de conexión profi-air classic. Debe usarse siempre en la admisión y en la extracción de aire.
Recomendado para salón y cocina.</t>
  </si>
  <si>
    <t>profi-air marco de montaje starline negro 298x80x30mm
Marco de montaje rectangular de chapa de acero protegido contra la corrosión gracias a su revestimiento por inmersión catódico con garras de sujeción, para ser usado en el difusor de aire 90° profi-air tunnel para rejillas de protección. Se puede usar para admisión y extracción de aire. Adecuado para instalación en pared y techo. El marco de montaje starline sirve de base para las rejillas diseño starline.</t>
  </si>
  <si>
    <t>profi-air marco de montaje starline COMPACT negro Ø122x36mm
Marco de montaje redondo de chapa de acero protegido contra la corrosión gracias a su revestimiento por inmersión catódico con garras de sujeción, para ser usado con el difusor de aire DN 125 profi-air, así como con todos los escapes de plástico DN 125 habituales. Se p de
usar para admisión y extracción de aire. Adecuado para ser instalado en pared y techo. El marco de montaje COMPACT sirve de base para las rejillas diseño starline COMPACT y CIRCLE.</t>
  </si>
  <si>
    <t>profi-air regulador starline COMPACT negro DN125
Elemento regulador de cantidad de aire DN 125 de plástico para regular manualmente el caudal de aire, para ser usado en el marco de montaje starline COMPACT. Siete rangos de ajuste abriendo o cerrando las aberturas preperforadas. Adecuado para admisión y extracción de aire.</t>
  </si>
  <si>
    <t>profi-air filtro STARLINE negro
Filtro de extracción rectangular de filtro de espuma PE compatible con el marco de montaje starline negro para rejillas diseño. ( Bolsa 5 ud )</t>
  </si>
  <si>
    <t>profi-air filtro de grasas STARLINE plateado
Filtro de grasas de extracción de aire rectangular de metal expandido de aluminio, especial para ser usado en la cocina. Las partículas de aceite y grasa en el aire provocadas al cocinar se separan en el elemento filtrante de metal expandido. El filtro de grasas es reutilizable.Se puede lavar en el lavavajillas. Utilizar solo en combinación con el filtro starline negro para
rejillas diseño y con el marco de montaje starline negro para rejillas diseño.</t>
  </si>
  <si>
    <t>profi-air filtro de grasas STARLINE COMPACT plateado
Filtro de grasas de extracción de aire redondo de metal expandido de aluminio especial para ser usado en la cocina. Las partículas de aceite y grasa en el aire provocadas al cocinar se separan en el elemento filtrante de metal expandido. El filtro de grasas es reutilizable. Se puede lavar en el lavavajillas. Utilizar solo en combinación con el filtro starline negro para rejillas diseño COMPACT y con el marco de montaje starline negro para rejillas diseño COMPACT.</t>
  </si>
  <si>
    <t>profi-air válvula de disco de extracción de aire DN125 blanca
Válvula de disco para extracción de aire de metal en blanco con marco de montaje, para montar en todos los difusores de aire DN 125 profi-air. Adecuada para instalación en pared y techo. Posible ajuste continuo del caudal de aire.</t>
  </si>
  <si>
    <t>profi-air válvula de disco de admisión de aire DN125 blanca
Válvula de disco para admisión de aire de metal en blanco con marco de montaje, para montar en todos los difusores de aire DN 125 profi-air. Adecuada para instalación en pared y techo. Posible ajuste continuo del caudal de aire.</t>
  </si>
  <si>
    <t>profi-air válvula de disco de admisión / extracción de aire blanca DN125
Válvula de disco para admisión y extracción de aire de PP en blanco con marco de montaje, para montar en todos los difusores de aire DN 125 profi-air. Adecuada para instalación en pared y techo. Posible ajuste continuo del caudal de aire.</t>
  </si>
  <si>
    <t>profi-air filtro DN125
Filtro de bolsa cónico compatible con válvula de extracción de aire profi-air (78312620) y válvula de disco de admisión / extracción de aire profi-air (78312630). ( Bolsa 5 ud )</t>
  </si>
  <si>
    <t>profi-air rejilla de ventilación para pared blanco DN125
Difusor de aire de pared de chapa de acero en blanco para extracción de aire en cocinas, para ser usado en todos los difusores de aire DN 125 profi-air. Incluido filtro de metal expandido lavable y material de fijación. Adecuado para instalación en pared.</t>
  </si>
  <si>
    <t>profi-air rejilla de ventilación 350x130mm acero inox
Rejilla de ventilación de metal resistente al impacto para admisión / extracción de aire de acero inoxidable con garras de sujeción, para ser utilizada en el difusor de aire 90° profi-air tunnel para rejillas de protección. Adecuada para instalación en suelo y pared.</t>
  </si>
  <si>
    <t>profi-air rejilla de ventilación 350x130mm chapa de acero blanca
Rejilla de ventilación de metal resistente al impacto para admisión / extracción de aire de acero inoxidable con garras de sujeción, para ser utilizada en el difusor de aire 90° profi-air tunnel para rejillas de protección. Adecuada para instalación en suelo y pared.</t>
  </si>
  <si>
    <t>profi-air rejilla combinada horizontal DN125
Rejilla combinada de acero inoxidable (resistente al aire marino gracias a su revestimiento de polvo transparente) con conexión de conductos. Puede usarse para aire exterior y aire expulsado.</t>
  </si>
  <si>
    <t>profi-air rejilla combinada horizontal DN160
Rejilla combinada de acero inoxidable (resistente al aire marino gracias a su revestimiento de polvo transparente) con conexión de conductos. Puede usarse para aire exterior y aire expulsado.</t>
  </si>
  <si>
    <t>profi-air rejilla combinada vertical DN125
Rejilla combinada de acero inoxidable (resistente al aire marino gracias a su revestimiento de polvo transparente) con conexión de conductos. Puede usarse para aire exterior y aire expulsado.</t>
  </si>
  <si>
    <t>profi-air rejilla combinada vertical DN160
Rejilla combinada de acero inoxidable (resistente al aire marino gracias a su revestimiento de polvo transparente) con conexión de conductos. Puede usarse para aire exterior y aire expulsado.</t>
  </si>
  <si>
    <t>profi-air rejilla de pared exterior, acero inox. DN125</t>
  </si>
  <si>
    <t>profi-air rejilla de pared exterior, acero inox. DN160</t>
  </si>
  <si>
    <t>profi-air rejilla de pared exterior, acero inox. DN180</t>
  </si>
  <si>
    <t>profi-air sombrero para tejado negro DN160 / 180
Sombrero para tejado profi-air completamente aislado de acero para conductos de aire exterior y aire expulsado. Conexión con isopipe profi-air DN 160 o DN 180. Según los casos se debe utilizar el manguito de EPP (DN 160) incluido en la entrega o el manguito de goma (DN 180) como adaptador al isopipe profi-air. El collarín integrado del sombrero para tejado en combinación con la salida para tejado profi-air o la salida para tejado inclinado profi-air, impide que entre el agua de la lluvia o de nieve derretida.</t>
  </si>
  <si>
    <t>profi-air salida para tejado plano DN160 / 180
Salida para tejado de aluminio, para una instalación correcta del sombrero para tejado profi-air.Adecuada para tejados planos.</t>
  </si>
  <si>
    <t>profi-air cuchillo de montaje con hoja de gancho
Cuchillo para cortar fácilmente conductos profi-air tunnel y profi-air classic.</t>
  </si>
  <si>
    <t>profi-air classic bayetas para el set de limpieza profi-air classic Sawi DN 63
10 bayetas para el set de limpieza profi-air classic SaWi.</t>
  </si>
  <si>
    <t>profi-air classic bayetas para el set de limpieza profi-air classic Sawi DN 75
10 bayetas para el set de limpieza profi-air classic SaWi.</t>
  </si>
  <si>
    <t>profi-air cable de tracción y de seguridad 30 m para el set de limpieza profi-air classic SaWi
Cable de tracción y de seguridad (Ø 10 mm) con enrollador, incluidos mosquetón y bola guía, longitud 30 m.30 m para el set de limpieza profi-air classic SaWi</t>
  </si>
  <si>
    <t>profi-air set de filtros de repuesto G4 / G4 para 180 flat
Filtro rectangular para el equipo de ventilación profi-air 180 flat con medio de filtrado plegado en forma de V en el marco de cartón.
El set de filtros de repuesto profi-air se compone de:
■ 1 filtro de admisión ISO Coarse 75 % (G4)
■ 1 filtro de extracción ISO Coarse 75 % (G4)</t>
  </si>
  <si>
    <t>profi-air set de filtros de repuesto G4 / F7 para 180 flat
Filtro rectangular para el equipo de ventilación profi-air 180 flat con medio de filtrado plegado en forma de V en el marco de cartón.
El set de filtros de repuesto profi-air se compone de:
■ 1 filtro de admisión ePM1 70 % (F7)
■ 1 filtro de extracción ISO Coarse 75 % (G4)</t>
  </si>
  <si>
    <t>profi-air set de conexión para isopipe / conducto en espiral 4 x DN125
Set de conexión compuesto de cuatro machones de acero galvanizado con junta de goma en todo el perímetro en ambos lados.</t>
  </si>
  <si>
    <t>profi-air control remoto inalámbrico para 180 flat / 250/360 flex
Control remoto como unidad de control opcional con pantalla LCD a control remoto para manejo del equipo de ventilación profi-air 180 flat / 250/360 flex.</t>
  </si>
  <si>
    <t>profi-air cable de conexion para 180 flat / 250/360 flex
Cable de conexión para conectar el equipo de ventilación profi-air 180 flat / 250/360 flex con un ordenador para configurar el equipo con ayuda del software de puesta en marcha profi-air cockpit
pro. Tipo de conector: USB tipo A / USB tipo B</t>
  </si>
  <si>
    <t>profi-air sensor COV para 180 flat / 250/360 flex
Sensor de COV para un control automático del equipo de ventilación profi-air 180 flat / 250/360 flex en función de la concentración de contaminantes en el aire ambiente con cable incluido. Para montar en el conducto de extracción del equipo de ventilación.</t>
  </si>
  <si>
    <t>profi-air bomba de condensados para 180 flat
Bomba de condensados para eliminar la condensación de forma segura cuando no existe un conducto de condensación con una pendiente del 2 %. Está equipada con un interruptor flotante que hace que solo se ponga en funcionamiento cuando realmente se acumule condensación en el intercambiador térmico.
Datos técnicos
■ Conexión eléctrica: 230V 50/60 Hz ■ Capacidad máx.de bombeo: 12 l/h (con una altura de bombeo de 0 m)
■ Potencia eléctrica: 0,17A / 16 W ■ Altura máx. de bombeo: 10 m
■ Altura máx. de aspiración: 1 m ■ Nivel de ruido: 25 dB(A) (a 1 m de distancia)</t>
  </si>
  <si>
    <t>profi-air repuesto set de filtros G4/G4
Filtro rectangular para el equipo de ventilación profi-air 250 flex con medio de filtrado plegado en forma de V en el marco de cartón.
El set de filtros de repuesto profi-air se compone de:
■ 1 filtro de admisión ISO Coarse 75 % (G4)
■ 1 filtro de extracción ISO Coarse 75 % (G4)</t>
  </si>
  <si>
    <t>profi-air repuesto set de filtros G4/F7
Filtro rectangular para el equipo de ventilación profi-air 250 flex con medio de filtrado plegado en forma de V en el marco de cartón.
El set de filtros de repuesto profi-air se compone de:
■ 1 filtro de admisión ePM1 55 % (F7)
■ 1 filtro de extracción ISO Coarse 75 % (G4)</t>
  </si>
  <si>
    <t>profi-air set de montaje suelo 250/360 flex
Set de montaje en suelo de chapa de acero lacado con amortiguadores de goma regulables en altura. Para instalar el equipo de ventilación profi-air 250 flex en el suelo.</t>
  </si>
  <si>
    <t>profi-air set de conexión para isopipe o conducto en espiral 4 x DN160
Set de conexión compuesto de cuatro machones de acero galvanizado con junta de goma en todo el perímetro en ambos lados.</t>
  </si>
  <si>
    <t>profi-air set de conexión para conducto en espiral 4 x DN180
Set de conexión compuesto de cuatro machones de acero galvanizado con junta de goma en todo el perímetro en ambos lados.</t>
  </si>
  <si>
    <t>profi-air Silenciador DN 160
Silenciador compuesto de dos tubos de aluminio flexibles con un envase absorbente del ruido de 25 mm de lana mineral ligada con resina sintética. Flexible (radio de curvatura mínimo:
3 veces el diámetro exterior). Retenes en las conexiones del silenciador.</t>
  </si>
  <si>
    <t>profi-air Silenciador DN 180
Silenciador compuesto de dos tubos de aluminio flexibles con un envase absorbente del ruido de 25 mm de lana mineral ligada con resina sintética. Flexible (radio de curvatura mínimo:
3 veces el diámetro exterior). Retenes en las conexiones del silenciador.</t>
  </si>
  <si>
    <t>profi-air cable de conexion cpckpit pro para 180 flat / 250/360 flex
Cable de conexión para conectar el equipo de ventilación profi-air 180 flat / 250/360 flex con un ordenador para configurar el equipo con ayuda del software de puesta en marcha profi-air cockpit pro. Tipo de conector: USB tipo A / USB tipo B</t>
  </si>
  <si>
    <t>profi-air calentador antihielo 1,4KW para 250 flex
Calentador antihielo profi-air Calentador antihielo para el equipo de ventilación profi-air 250 flex. Compuesto de un calentador de dos ángulos con cable de conexión. El calentador antihielo precalienta el aire exterior y se instala directamente en el equipo de ventilación. La estrategia contra la congelación configurada en el equipo de ventilación se encarga de apagar y encender el calentador antihielo.
Datos técnicos
■ Conexión eléctrica: 1~230 V / 50 Hz
■ Caudal de aire:
- 78301830 (250 flex): 80 hasta 250 m³/h
- 78302830 (360 flex): 100 hasta 360 m³/h
■ Potencia de calentamiento:
- 78301830 (250 flex): 1,4 kW
- 78302830 (360 flex): 1,85 kW</t>
  </si>
  <si>
    <t>profi-air calentador antihielo 1,85KW para 360 flex
Calentador antihielo profi-air Calentador antihielo para el equipo de ventilación profi-air 250 flex. Compuesto de un calentador de dos ángulos con cable de conexión. El calentador antihielo precalienta el aire exterior y se instala directamente en el equipo de ventilación. La estrategia contra la congelación configurada en el equipo de ventilación se encarga de apagar y encender el calentador antihielo.
Datos técnicos
■ Conexión eléctrica: 1~230 V / 50 Hz
■ Caudal de aire:
- 78301830 (250 flex): 80 hasta 250 m³/h
- 78302830 (360 flex): 100 hasta 360 m³/h
■ Potencia de calentamiento:
- 78301830 (250 flex): 1,4 kW
- 78302830 (360 flex): 1,85 kW</t>
  </si>
  <si>
    <t>profi-air intercambiador térmico entalpico 250/360 flex
Intercambiador térmico entálpico para montaje posterior en el equipo de ventilación profi-air 250 flex.Este intercambiador térmico es extremadamente eficaz y transfiere calor y humedad, gracias a lo cual se impide que las habitaciones de la vivienda se resequen en los meses de invierno. Para transportar la humedad se utiliza el principio físico de la ósmosis del vapor de agua a través de la estructura de poros de una membrana de polímero especial. Solo se transfieren calor y humedad a través de la membrana. Esta es impermeable para otras sustancias como gases, impurezas y olores.
Larga vida útil manteniendo siempre la misma eficacia, fugas mínimas, pequeña pérdida de presión, tolerancia al frío y al calor, fácil limpieza con agua así como un revestimiento antimicrobiano.</t>
  </si>
  <si>
    <t>profi-air aparato de ventilación 400 touch, 400 m3/h, max 280 Pa, DN180</t>
  </si>
  <si>
    <t>profi-air filtro de repuesto F5 entrada de aire para 400 touch</t>
  </si>
  <si>
    <t>profi-air filtro de repuesto F7 entrada de aire para 400 touch</t>
  </si>
  <si>
    <t>profi-air filtro de repuesto G4 salida de aire para 400 touch</t>
  </si>
  <si>
    <t>profi-air set de montaje en pared para 400 touch</t>
  </si>
  <si>
    <t>profi-air set de montaje en suelo para 400 touch</t>
  </si>
  <si>
    <t>profi-air set de conexión para conducto en espiral 4 x DN180</t>
  </si>
  <si>
    <t>DL2500</t>
  </si>
  <si>
    <t>profi-air puesta en marcha básica
La puesta en marcha oficial es obligatoria para garantizar el perfecto funcionamiento del sistema de ventilación, la máxima durabilidad de todos los componentes y, por lo tanto, la plena satisfacción del usuario.
Adicionalmente, esta puesta en marcha concede la garantía de 10 años del sistema profi-air de Fränkische.</t>
  </si>
  <si>
    <t>DL2530</t>
  </si>
  <si>
    <t>profi-air puesta en marcha completa
La puesta en marcha oficial es obligatoria para garantizar el perfecto funcionamiento del sistema de ventilación, la máxima durabilidad de todos los componentes y, por lo tanto, la plena satisfacción del usuario.
Adicionalmente, esta puesta en marcha concede la garantía de 10 años del sistema profi-air de Fränkische.</t>
  </si>
  <si>
    <t>DL2510</t>
  </si>
  <si>
    <t>profi-air puesta en marcha básica RCC
La puesta en marcha oficial es obligatoria para garantizar el perfecto funcionamiento del sistema de ventilación, la máxima durabilidad de todos los componentes y, por lo tanto, la plena satisfacción del usuario.
Adicionalmente, esta puesta en marcha concede la garantía de 10 años del sistema profi-air de Fränkische.</t>
  </si>
  <si>
    <t>DL2540</t>
  </si>
  <si>
    <t>profi-air puesta en marcha completa RCC
La puesta en marcha oficial es obligatoria para garantizar el perfecto funcionamiento del sistema de ventilación, la máxima durabilidad de todos los componentes y, por lo tanto, la plena satisfacción del usuario.
Adicionalmente, esta puesta en marcha concede la garantía de 10 años del sistema profi-air de Fränkische.</t>
  </si>
  <si>
    <t>DL2520</t>
  </si>
  <si>
    <t>DL2550</t>
  </si>
  <si>
    <t>profi-air isoflex DN127, 25mm aislante, longitud: 10m
Conducto flexible aislado y hermético. El conducto isoflex es adecuado para aire exterior, aire expulsado, admisión y extracción de aire.</t>
  </si>
  <si>
    <t>profi-air isoflex DN160, 25mm aislante, longitud: 10m
Conducto flexible aislado y hermético. El conducto isoflex es adecuado para aire exterior, aire expulsado, admisión y extracción de aire.</t>
  </si>
  <si>
    <t>profi-air isoflex DN180, 25mm aislante, longitud: 10m
Conducto flexible aislado y hermético. El conducto isoflex es adecuado para aire exterior, aire expulsado, admisión y extracción de aire.</t>
  </si>
  <si>
    <t>profi-air equipo de ventilación 160 lite, 160 m3/h max 120 Pa, DN125
Instalación en techo.
Mirando a la máquina en la cara que va al exterior, toma de entrada de aire fresco a la izquierda, toma de salida de aire viciado a la derecha.</t>
  </si>
  <si>
    <t>profi-air equipo de ventilación 160 lite, 160 m3/h max 120 Pa, DN125
Instalación en techo.
Mirando a la máquina en la cara que va al exterior, toma de entrada de aire fresco a la derecha, toma de salida de aire viciado a la izquierda.</t>
  </si>
  <si>
    <t>profi-air equipo de ventilación 160 lite, 160 m3/h max 120 Pa, DN125
Instalación en pared, tipo 1..</t>
  </si>
  <si>
    <t>profi-air equipo de ventilación 160 lite, 160 m3/h max 120 Pa, DN125
Instalación en pared, tipo 2..</t>
  </si>
  <si>
    <t>profi-air rejilla de caja de pared profi-air para 140 lite
Rejilla combinada con caudal de aire separado. Puede usarse para aire exterior y aire expulsado.
Tapa frontal de acero galvanizado.</t>
  </si>
  <si>
    <t>tubo ff-therm ML5 PROFI 16x2 200m</t>
  </si>
  <si>
    <t>tubo ff-therm ML5 PROFI 16x2 600m</t>
  </si>
  <si>
    <t>tubo ff-therm ML5 PROFI 20x2 100m</t>
  </si>
  <si>
    <t>duo XS codo 90 º PPSU 16-16</t>
  </si>
  <si>
    <t>pza.</t>
  </si>
  <si>
    <t>duo XS codo 90 º PPSU 20-20</t>
  </si>
  <si>
    <t>duo XS codo 90 º PPSU 26-26</t>
  </si>
  <si>
    <t>duo XS codo 90 º PPSU 32-32</t>
  </si>
  <si>
    <t>duo XS codo latón 90 º 16-16</t>
  </si>
  <si>
    <t>duo XS codo latón 90 º 20-20</t>
  </si>
  <si>
    <t>duo XS codo latón 90 º 26-26</t>
  </si>
  <si>
    <t>duo XS codo latón 90 º 32-32</t>
  </si>
  <si>
    <t>duo XS codo 45 º PPSU 26-26</t>
  </si>
  <si>
    <t>duo XS codo 45 º PPSU 32-32</t>
  </si>
  <si>
    <t>alpex F50 PROFI puente de tubo 16X2</t>
  </si>
  <si>
    <t>alpex F50 PROFI puente de tubo 20X2</t>
  </si>
  <si>
    <t>duo XS codo  salida r/hembra 16-Rp1/2</t>
  </si>
  <si>
    <t>duo XS codo  salida r/hembra 20-Rp1/2</t>
  </si>
  <si>
    <t>duo XS codo  salida r/hembra 20-Rp3/4</t>
  </si>
  <si>
    <t>duo XS codo  salida r/hembra 26-Rp3/4</t>
  </si>
  <si>
    <t>duo XS codo  salida r/hembra 32-Rp1</t>
  </si>
  <si>
    <t>duo XS te PPSU 16-16-16</t>
  </si>
  <si>
    <t>duo XS te PPSU 20-20-20</t>
  </si>
  <si>
    <t>duo XS te PPSU 26-26-26</t>
  </si>
  <si>
    <t>duo XS te PPSU 32-32-32</t>
  </si>
  <si>
    <t>alpex L te PPSU  40x40x40</t>
  </si>
  <si>
    <t>alpex L te PPSU  50x50x50</t>
  </si>
  <si>
    <t>duo XS te red. PPSU 16-20-16</t>
  </si>
  <si>
    <t>duo XS te red. PPSU 20-16-16</t>
  </si>
  <si>
    <t>duo XS te red. PPSU 20-16-20</t>
  </si>
  <si>
    <t>duo XS te red. PPSU 20-20-16</t>
  </si>
  <si>
    <t>duo XS te red. PPSU 20-26-20</t>
  </si>
  <si>
    <t>duo XS te red. PPSU 26-16-20</t>
  </si>
  <si>
    <t>duo XS te red. PPSU 26-16-26</t>
  </si>
  <si>
    <t>duo XS te red. PPSU 26-20-16</t>
  </si>
  <si>
    <t>duo XS te red. PPSU 26-20-20</t>
  </si>
  <si>
    <t>duo XS te red. PPSU 26-20-26</t>
  </si>
  <si>
    <t>duo XS te red. PPSU 26-26-16</t>
  </si>
  <si>
    <t>duo XS te red. PPSU 26-26-20</t>
  </si>
  <si>
    <t>duo XS te red. PPSU 32-16-32</t>
  </si>
  <si>
    <t>duo XS te red. PPSU 32-20-26</t>
  </si>
  <si>
    <t>duo XS te red. PPSU 32-20-32</t>
  </si>
  <si>
    <t>duo XS te red. PPSU 32-26-26</t>
  </si>
  <si>
    <t>alpex L te red. 40-20-40</t>
  </si>
  <si>
    <t>alpex L te red. 40-26-40</t>
  </si>
  <si>
    <t>alpex L te red. 40-32-40</t>
  </si>
  <si>
    <t>alpex L te red. 50-20-50</t>
  </si>
  <si>
    <t>alpex L te red. 50-26-50</t>
  </si>
  <si>
    <t>alpex L te red. 50-32-50</t>
  </si>
  <si>
    <t>alpex L te red. 50x40x50</t>
  </si>
  <si>
    <t>alpex L te red. 63-32-63</t>
  </si>
  <si>
    <t>alpex L te red. 63x40x63</t>
  </si>
  <si>
    <t>alpex L te red. 63x50x63</t>
  </si>
  <si>
    <t>duo XS te salida r/hembra 16-Rp1/2-16</t>
  </si>
  <si>
    <t>duo XS te  salida r/hembra 20-Rp1/2-20</t>
  </si>
  <si>
    <t>duo XS te salida r/hembra 20-Rp3/4-20</t>
  </si>
  <si>
    <t>duo XS te salida r/hembra 26-Rp1/2-26</t>
  </si>
  <si>
    <t>duo XS te salida r/hembra 26-Rp3/4-26</t>
  </si>
  <si>
    <t>duo XS te salida r/hembra 32-Rp1/2-32</t>
  </si>
  <si>
    <t>duo XS te salida r/hembra 32-Rp3/4-32</t>
  </si>
  <si>
    <t>duo XS te salida r/hembra 32-Rp1-32</t>
  </si>
  <si>
    <t xml:space="preserve">alpex L salida r/hembra 40x1/2"x40  </t>
  </si>
  <si>
    <t>alpex L salida r/hembra 50x3/4"x50</t>
  </si>
  <si>
    <t xml:space="preserve">alpex L salida r/hembra 63x1"x63 </t>
  </si>
  <si>
    <t xml:space="preserve">alpex L salida r/hembra 75x1"x75  </t>
  </si>
  <si>
    <t>duo XS racor salida r/macho16-R1/2</t>
  </si>
  <si>
    <t>duo XS racor salida r/macho16-R3/4</t>
  </si>
  <si>
    <t>duo XS racor salida r/macho20-R1/2</t>
  </si>
  <si>
    <t>duo XS racor salida r/macho20-R3/4</t>
  </si>
  <si>
    <t>duo XS racor salida r/macho20-R1</t>
  </si>
  <si>
    <t>duo XS racor salida r/macho26-R3/4</t>
  </si>
  <si>
    <t>duo XS racor salida r/macho26-R1</t>
  </si>
  <si>
    <t>duo XS racor salida r/macho32-R1</t>
  </si>
  <si>
    <t>duo XS racor salida r/macho32-R1 1/4</t>
  </si>
  <si>
    <t>racor alpex L salida r/macho fijo 40x1"</t>
  </si>
  <si>
    <t>racor alpex L salida r/macho fijo 40x1.1/4"</t>
  </si>
  <si>
    <t>racor alpex L salida r/macho fijo 40 x 1 1/2"</t>
  </si>
  <si>
    <t>racor alpex L salida r/macho fijo 50x1.1/2"</t>
  </si>
  <si>
    <t>racor alpex L salida r/macho fijo 50x2"</t>
  </si>
  <si>
    <t>racor alpex L salida r/macho fijo 63x2"</t>
  </si>
  <si>
    <t>racor alpex L salida r/macho fijo 75x21/2"</t>
  </si>
  <si>
    <t>duo XS racor salida r/hembra 16-Rp1/2</t>
  </si>
  <si>
    <t>duo XS racor salida r/hembra 20-Rp1/2</t>
  </si>
  <si>
    <t>duo XS racor salida r/hembra 20-Rp3/4</t>
  </si>
  <si>
    <t>duo XS racor salida r/hembra 26-Rp3/4</t>
  </si>
  <si>
    <t>duo XS racor salida r/hembra 26-Rp1</t>
  </si>
  <si>
    <t>duo XS racor salida r/hembra 32-Rp1</t>
  </si>
  <si>
    <t>duo XS racor salida r/hembra 32-Rp1 1/4</t>
  </si>
  <si>
    <t>duo XS manguito PPSU 16-16</t>
  </si>
  <si>
    <t>duo XS manguito PPSU 20-20</t>
  </si>
  <si>
    <t>duo XS manguito PPSU 26-26</t>
  </si>
  <si>
    <t>duo XS manguito PPSU 32-32</t>
  </si>
  <si>
    <t>alpex L manguito PPSU 40x40</t>
  </si>
  <si>
    <t>alpex L manguito PPSU 50x50</t>
  </si>
  <si>
    <t>alpex L manguito PPSU 63x63</t>
  </si>
  <si>
    <t>alpex L manguito latón 75x75</t>
  </si>
  <si>
    <t>duo XS manguito red. PPSU 20-16</t>
  </si>
  <si>
    <t>duo XS manguito red. PPSU 26-16</t>
  </si>
  <si>
    <t>duo XS manguito red. PPSU 26-20</t>
  </si>
  <si>
    <t>duo XS manguito red. PPSU 32-20</t>
  </si>
  <si>
    <t>duo XS manguito red. PPSU 32-26</t>
  </si>
  <si>
    <t>alpex L manguito red. 40-26</t>
  </si>
  <si>
    <t>alpex L manguito red. 40-32</t>
  </si>
  <si>
    <t>alpex L manguito red. 50-32</t>
  </si>
  <si>
    <t>alpex L manguito reduc. PPSU 50-40</t>
  </si>
  <si>
    <t>alpex L manguito reduc. PPSU 63-40</t>
  </si>
  <si>
    <t>alpex L manguito reduc. PPSU 63-50</t>
  </si>
  <si>
    <t>alpex L manguito reduc. latón 75-40</t>
  </si>
  <si>
    <t>alpex L manguito reduc. latón 75-63</t>
  </si>
  <si>
    <t>duo XS tapón PPSU 16</t>
  </si>
  <si>
    <t>duo XS tapón PPSU 20</t>
  </si>
  <si>
    <t>duo XS tapón PPSU 26</t>
  </si>
  <si>
    <t>duo XS tapón PPSU 32</t>
  </si>
  <si>
    <t>duo XS racord tuerca junta planta 16-G1/2</t>
  </si>
  <si>
    <t>duo XS racord tuerca junta planta 16-G3/4</t>
  </si>
  <si>
    <t>duo XS racord tuerca junta planta 20-G3/4</t>
  </si>
  <si>
    <t>duo XS racord tuerca junta planta 20-G1</t>
  </si>
  <si>
    <t>duo XS racord tuerca junta planta 26-G3/4</t>
  </si>
  <si>
    <t>duo XS racord tuerca junta planta 26-G1</t>
  </si>
  <si>
    <t>duo XS racord tuerca junta planta 26-G1 ¼</t>
  </si>
  <si>
    <t>duo XS racord tuerca junta planta 26-G1 ½</t>
  </si>
  <si>
    <t>duo XS racord tuerca junta planta 32-G1</t>
  </si>
  <si>
    <t>duo XS racord tuerca junta planta 32-G1 ¼</t>
  </si>
  <si>
    <t>duo XS racord tuerca junta planta 32-G1 ½</t>
  </si>
  <si>
    <t>alpex L racor tuerca unión j/plana 40-1 1/4" G</t>
  </si>
  <si>
    <t>alpex L racor tuerca unión j/plana 40-1 1/2" G</t>
  </si>
  <si>
    <t>alpex L racor tuerca unión j/plana 50-1 3/4" G</t>
  </si>
  <si>
    <t>alpex L racor tuerca unión j/plana 50-2" G</t>
  </si>
  <si>
    <t>alpex L racor tuerca unión j/plana 63-2" G</t>
  </si>
  <si>
    <t>alpex L racor tuerca unión j/plana 63-2 3/8" G</t>
  </si>
  <si>
    <t>alpex machon doble 1/2"M - 3/4"M</t>
  </si>
  <si>
    <t>alpex machon doble1" M- 1 1/4"M</t>
  </si>
  <si>
    <t>alpex machon doble2" M -2 M</t>
  </si>
  <si>
    <t>alpex machon doble3/4"M- 1" M</t>
  </si>
  <si>
    <t>Placa plana de montaje 1200mm</t>
  </si>
  <si>
    <t>Colector eurocono Rp1-2xG3/4 R1 MS</t>
  </si>
  <si>
    <t>Colector eurocono Rp1-3xG3/4 R1 MS</t>
  </si>
  <si>
    <t>Tapón rosca macho alpex Rp1 MS</t>
  </si>
  <si>
    <t>Adaptador eurocono 16 alpex L 16 G3/4 MS</t>
  </si>
  <si>
    <t>Adaptador eurocono 20 alpex L 16 G3/4 MS</t>
  </si>
  <si>
    <t>duo XS manguito conexíon  prensado eurocono 16-G3/4</t>
  </si>
  <si>
    <t>duo XS manguito conexíon  prensado eurocono 20-G3/4</t>
  </si>
  <si>
    <t>Conexion alpex para unión a rosca R1/2-G3/4 MS</t>
  </si>
  <si>
    <t>Machón doble alpex G3/4-G3/4</t>
  </si>
  <si>
    <t>duo XS repuesto casquillo acero 16</t>
  </si>
  <si>
    <t>duo XS repuesto casquillo acero 20</t>
  </si>
  <si>
    <t>duo XS repuesto casquillo acero 26</t>
  </si>
  <si>
    <t>duo XS repuesto casquillo acero 32</t>
  </si>
  <si>
    <t>alpex L repuesto casquillo acero  40</t>
  </si>
  <si>
    <t>alpex L repuesto casquillo acero  50</t>
  </si>
  <si>
    <t>alpex L repuesto casquillo acero  63</t>
  </si>
  <si>
    <t>alpex L repuesto casquillo acero  75</t>
  </si>
  <si>
    <t>alpex-plus codo 90º PPSU 16-16</t>
  </si>
  <si>
    <t>alpex-plus codo 90º PPSU 20-20</t>
  </si>
  <si>
    <t>alpex-plus codo 90º PPSU 26-26</t>
  </si>
  <si>
    <t>alpex-plus codo salida rosca macho 16 - R 1/2"</t>
  </si>
  <si>
    <t>alpex-plus codo salida rosca macho 20 - R 1/2"</t>
  </si>
  <si>
    <t>alpex-plus codo salida rosca macho 20 - R 3/4"</t>
  </si>
  <si>
    <t>alpex-plus codo salida rosca macho 26 - R 3/4"</t>
  </si>
  <si>
    <t>alpex-plus codo salida rosca hembra 16 - Rp 1/2"</t>
  </si>
  <si>
    <t>alpex-plus codo salida rosca hembra 20 - Rp 1/2"</t>
  </si>
  <si>
    <t>alpex-plus codo salida rosca hembra 20 - Rp 3/4"</t>
  </si>
  <si>
    <t>alpex-plus codo salida rosca hembra26 - 3/4" FT</t>
  </si>
  <si>
    <t>alpex-plus TE rosca hembra 16 - 1/2" Rp - 16</t>
  </si>
  <si>
    <t>alpex-plus TE rosca hembra 20- 1/2" Rp - 20</t>
  </si>
  <si>
    <t>alpex-plus TE rosca hembra 20- 3/4" Rp - 20</t>
  </si>
  <si>
    <t>alpex-plus TE rosca hembra26 - 3/4" Rp - 26</t>
  </si>
  <si>
    <t>alpex-plus racor PPSU macho fijo 20 - 1/2" MT</t>
  </si>
  <si>
    <t>alpex-plus racor PPSU macho fijo 20 - 3/4" MT</t>
  </si>
  <si>
    <t>alpex-plus manguito PPSU 16-16</t>
  </si>
  <si>
    <t>alpex-plus   manguito PPSU 20-20</t>
  </si>
  <si>
    <t>alpex-plus manguito PPSU 26 - 26</t>
  </si>
  <si>
    <t>alpex-plus manguito reductor PPSU 20-16</t>
  </si>
  <si>
    <t>alpex-plus manguito reductor PPSU 26-16</t>
  </si>
  <si>
    <t>alpex-plus manguito reductor PPSU  26 - 20</t>
  </si>
  <si>
    <t>alpex-plus tapon PPSU 16</t>
  </si>
  <si>
    <t>alpex-plus racor tuerca union junta plana 16-G1/2"</t>
  </si>
  <si>
    <t>alpex-plus racor tuerca union junta plana 16 - 3/4" FT</t>
  </si>
  <si>
    <t>alpex-plus racor tuerca union junta plana 20 - 1/2" FT</t>
  </si>
  <si>
    <t>alpex-plus racor tuerca union junta plana 20-G3/4"</t>
  </si>
  <si>
    <t>alpex-plus racor tuerca union junta plana 26 - 1" FT</t>
  </si>
  <si>
    <t>alpex-plus accesorio con eurocono 16-3/4" FT</t>
  </si>
  <si>
    <t>alpex-plus adaptor a tubo metalico 16 x 15</t>
  </si>
  <si>
    <t>alpex-plus adaptor a tubo metalico 20 x 22</t>
  </si>
  <si>
    <t>alpex-plus adaptor a tubo metalico 26 x 22</t>
  </si>
  <si>
    <t>alpex-plus codo con brida 35mm 16 - Rp 1/2"</t>
  </si>
  <si>
    <t>alpex-plus codo con brida 35mm 20 - Rp 1/2"</t>
  </si>
  <si>
    <t>alpex-plus codo con brida 35mm 20 - Rp 3/4"</t>
  </si>
  <si>
    <t>alpex-plus codo para cisternas empotradas 16 1/2"</t>
  </si>
  <si>
    <t>alpex-plus codo doble con brida 35mm 16-Rp1/2-16</t>
  </si>
  <si>
    <t>alpex-plus codo doble con brida 35mm 20-Rp1/2-20</t>
  </si>
  <si>
    <t>alpex-plus codo para cisternas Geberit emp. 16 1/2</t>
  </si>
  <si>
    <t>herramienta para separar piezas 16mm</t>
  </si>
  <si>
    <t>herramienta para separar piezas 20mm</t>
  </si>
  <si>
    <t xml:space="preserve">CORTATUBO MANUAL TUBO  14-40  </t>
  </si>
  <si>
    <t xml:space="preserve">CORTATUBO 14-75MM </t>
  </si>
  <si>
    <t xml:space="preserve">CUCHILLA PARA CORTATUBO </t>
  </si>
  <si>
    <t xml:space="preserve">CUCHILLA REPUESTO PARA CORTATUBO 75MM </t>
  </si>
  <si>
    <t>CORTATUBO MANUAL TUBO  12-20</t>
  </si>
  <si>
    <t>CUCHILLA PARA CORTATUBO</t>
  </si>
  <si>
    <t>DESENROLLADOR COMPACTO</t>
  </si>
  <si>
    <t>CARRETILLA DESENRROLLADORA TUBO 14-32</t>
  </si>
  <si>
    <t xml:space="preserve">Válvula mezcladora 3 vías 1"M DN20 </t>
  </si>
  <si>
    <t>Tubo multicapa turatec alpex L D.40x3,5 (En barra 5mts)</t>
  </si>
  <si>
    <t>Tubo multicapa turatec alpex L D.50x4 (En barra 5mts)</t>
  </si>
  <si>
    <t>Tubo multicapa turatec alpex L D.63x4,5 (En barra 5mts)</t>
  </si>
  <si>
    <t>Tubo multicapa turatec alpex L D.75x5,0 (En barra 5mts)</t>
  </si>
  <si>
    <t>Tubo multicapa turatec alpex-duo XS D.16x2 (rollo 100mts) PE-Xb Al PE-HD</t>
  </si>
  <si>
    <t>Tubo multicapa turatec alpex-duo XS D.16x2 (rollo 200mtrs.)  PE-Xb Al PE-HD</t>
  </si>
  <si>
    <t>Tubo multicapa turatec alpex-duo XS D.20x2 (rollo 100mts)  PE-Xb Al PE-HD</t>
  </si>
  <si>
    <t>Tubo multicapa turatec alpex-duo XS D.26x3 (rollo 50mts)  PE-Xb Al PE-HD</t>
  </si>
  <si>
    <t>Tubo multicapa turatec alpex-duo XS D.32x3 (rollo 50mts)  PE-Xb Al PE-HD</t>
  </si>
  <si>
    <t>Tubo multicapa turatec 16x2 aislado 6mm(rollo 50 mtrs.)</t>
  </si>
  <si>
    <t>Tubo multicapa turatec 20x2 aislado 6mm(rollo 50 mtrs.)</t>
  </si>
  <si>
    <t>Tubo multicapa turatec 16x2 aislado 9mm(rollo 50 mtrs.)</t>
  </si>
  <si>
    <t>Tubo multicapa turatec 20x2 aislado 9mm(rollo 50 mtrs.)</t>
  </si>
  <si>
    <t>Grapa sujección alpex 60MM 12-20MM SIMPLE</t>
  </si>
  <si>
    <t>Grapa sujección alpex 90MM 12-20MM SIMPLE</t>
  </si>
  <si>
    <t>Grapa sujección alpex 60MM 12-20MM DOBLE</t>
  </si>
  <si>
    <t>Grapa sujección alpex 90MM 12-20MM DOBLE</t>
  </si>
  <si>
    <t>Codo alpex L 90º PPSU  40x3,5-40X3,5</t>
  </si>
  <si>
    <t>Codo alpex L 90º PPSU  50x4,0-50x4,0</t>
  </si>
  <si>
    <t>Codo alpex L 90º PPSU  63x4,5-63x4,5</t>
  </si>
  <si>
    <t>Codo alpex L 45º PPSU 40x3,5-40x3,5</t>
  </si>
  <si>
    <t>Codo alpex L 45º PPSU 50x4,0-50x4,0</t>
  </si>
  <si>
    <t>Codo alpex L 45º PPSU 63x4,5-63x4,5</t>
  </si>
  <si>
    <t>duo XS codo  r/macho 16-R1/2</t>
  </si>
  <si>
    <t>duo XS codo  r/macho 20-R1/2</t>
  </si>
  <si>
    <t>duo XS codo  r/macho 20-R3/4</t>
  </si>
  <si>
    <t>duo XS codo  r/macho 26-R3/4</t>
  </si>
  <si>
    <t>duo XS codo  r/macho 32-R1</t>
  </si>
  <si>
    <t>duo XS montaje pared codo 35 mm 16-Rp1/2</t>
  </si>
  <si>
    <t>duo XS montaje pared codo 35 mm 20-Rp1/2</t>
  </si>
  <si>
    <t>duo XS montaje pared codo 35 mm 20-Rp3/4</t>
  </si>
  <si>
    <t>duo XS montaje pared codo 35 mm 26-Rp3/4</t>
  </si>
  <si>
    <t>duo XS montaje pared codo 52 mm 16-Rp1/2</t>
  </si>
  <si>
    <t>duo XS montaje pared codo 78 mm 16-Rp1/2</t>
  </si>
  <si>
    <t>duo XS montaje pared codo 78 mm 20-Rp1/2</t>
  </si>
  <si>
    <t xml:space="preserve">Codo alpex L 90º latón 75x5,0-75x5,0  </t>
  </si>
  <si>
    <t>alpex L te latón  75x75x75</t>
  </si>
  <si>
    <t>alpex L racor latón s/hembra fijo 40x1"</t>
  </si>
  <si>
    <t>alpex L racor latón s/hembra fijo 40x1.1/4"</t>
  </si>
  <si>
    <t>alpex L racor latón s/hembra fijo 50x1.1/2"</t>
  </si>
  <si>
    <t>alpex L racor latón s/hembra fijo 63x2"</t>
  </si>
  <si>
    <t>alpex-plus racor latón macho fijo 16  - R 1/2"</t>
  </si>
  <si>
    <t>alpex-plus racor latón macho fijo 20  - R 1/2"</t>
  </si>
  <si>
    <t>alpex-plus racor latón macho fijo 20  - R 3/4"</t>
  </si>
  <si>
    <t>alpex-plus racor latón macho fijo 26 - 3/4" MT</t>
  </si>
  <si>
    <t>alpex-plus racor latón macho fijo 26 - 1" MT</t>
  </si>
  <si>
    <t>alpex-plus racor latón PPSU fijo 16 - 1/2" MT</t>
  </si>
  <si>
    <t>alpex-plus racor latón hembra fijo 16 - Rp 1/2"</t>
  </si>
  <si>
    <t>alpex-plus racor latón hembra fijo 20 - Rp 1/2"</t>
  </si>
  <si>
    <t>alpex-plus racor latón hembra fijo 20 - Rp 3/4"</t>
  </si>
  <si>
    <t>alpex-plus racor latón hembra fijo 26 - 3/4" FT</t>
  </si>
  <si>
    <t>alpex-plus racor latón hembra fijo 26 - 1" FT</t>
  </si>
  <si>
    <t>alpex-plus codo 90º PPSU 16x16 inserción piezas</t>
  </si>
  <si>
    <t>alpex-plus codo 90º PPSU 20x20 inserción piezas</t>
  </si>
  <si>
    <t>alpex-plus Te PPSU 16-16-16</t>
  </si>
  <si>
    <t>alpex-plus Te PPSU 20-20-20</t>
  </si>
  <si>
    <t>alpex-plus Te PPSU 26-26-26</t>
  </si>
  <si>
    <t>alpex-plus Te PPSU 20-16-16</t>
  </si>
  <si>
    <t>alpex-plus Te PPSU 20-16-20</t>
  </si>
  <si>
    <t>alpex-plus Te PPSU 20-20-16</t>
  </si>
  <si>
    <t>alpex-plus Te PPSU 26 - 16 - 20</t>
  </si>
  <si>
    <t xml:space="preserve">alpex-plus Te PPSU 26 - 16 - 26 </t>
  </si>
  <si>
    <t>alpex-plus Te PPSU 26 - 20 - 20</t>
  </si>
  <si>
    <t>alpex-plus Te PPSU 26 - 20 - 26</t>
  </si>
  <si>
    <t>profi-air canal oval adaptador DN160 2x163x68mm
Adaptador de PEAD para conectar el canal oval y el isopipe profi-air. El retén integrado proporciona una conexión hermética entre el isopipe profi-air y el adaptador. El adaptador de canal oval es adecuado para admisión y extracción de aire.</t>
  </si>
  <si>
    <t>profi-air filtro STARLINE COMPACT negro
Filtro de extracción redondo de filtro de espuma PE compatible con el marco de montaje starline negro para rejillas diseño COMPACT. ( Bolsa 5 ud )</t>
  </si>
  <si>
    <t>profi-air salida para tejado inclinado 20 - 30º DN160 / 180
Salida para tejado de chapa de acero galvanizado / plomo, para una instalación correcta del sombrero para tejado profi-air. Adecuada para tejados inclinados (inclinación de la salida para tejado inclinado seleccionable).</t>
  </si>
  <si>
    <t>profi-air salida para tejado inclinado 30 - 40º  DN160 / 180
Salida para tejado de chapa de acero galvanizado / plomo, para una instalación correcta del sombrero para tejado profi-air. Adecuada para tejados inclinados (inclinación de la salida para tejado inclinado seleccionable).</t>
  </si>
  <si>
    <t>profi-air calefacción anticongelante c/aislamiento  180 flat 900 W
Calentador antihielo para el equipo de ventilación profi-air 180 flat. El calentador antihielo precalienta el aire exterior y se inserta, en el ámbito de la ventilación mecánica controlada, en el conducto de aire exterior. Está compuesto de un serpentín en una carcasa de chapa DN 125 con cable de conexión y aislamiento. La estrategia contra la congelación configurada en el equipo de ventilación se encarga de apagar y encender el calentador antihielo. Para la puesta en marcha del calentador antihielo se necesita el control remoto inalámbrico profi-air del equipo
de ventilación profi-air 180 flat.
Datos técnicos
■ Conexión eléctrica: 1~230 V / 50 Hz; ■ Conexión conductos de aire:
Cable de 1 m con conector 2x DN 125, racor
■ Potencia de calentamiento: 900 vatios ■ Toma de corriente: 4,1 A
■ Caudal de aire: 70 a 220 m³/h ■ Peso: 2,8 kg
Componentes de seguridad:
1 controlador de temperatura
1 limitador de temperatura (integrado en el circuito eléctrico de la espiral de calentamiento)</t>
  </si>
  <si>
    <t>profi-air caja de pared profi-air con colector encima 140 lite
Caja de pared compuesta de chapa de acero galvanizado para montaje en pared con colector
para admisión y extracción de aire, cada uno con 6 conexiones. El colector se encuentra en la
parte superior de la caja de pared. Utilizable con tubo profi-air DN63/DN75/DN90 en combinación
con el manguito recto profi-air classic. Apta para su instalación en el exterior.</t>
  </si>
  <si>
    <t>Descripción 2</t>
  </si>
  <si>
    <t>Descripcion 1</t>
  </si>
  <si>
    <t>grapa fijación punta flecha tubo 16-20               
Grapa con punta de fecha para sujetar rieles portatubo al aislante. No válida para uso con grapadora.</t>
  </si>
  <si>
    <t xml:space="preserve">rodapié con lámina antihumedad  8x150mm rollo 25m 
Banda perimetral fabricada en espuma de PE de 8mm de espesor con film plástico antihumedad y adhesivo para colocar en la pared.   </t>
  </si>
  <si>
    <t>protección del  tubo en la junta de dilatación         
Tubo corrugado de 400mm fabricado en PE-HE para proteger el tubo ff-therm y profitherm Al en la junta de dilatación.</t>
  </si>
  <si>
    <t>junta de dilatación de espuma 10x50x1200mm                  
Junta de dilatación fabricada en espuma de PE con film rígido para amortirguar las dilataciones del hormigón en pasos de puerta.</t>
  </si>
  <si>
    <t>racor doble  3/4"                                                   
Racor para reparaciónes o uniones de tubo. Se debe utilizar junto a dos adaptadores eurocono correspondientes al diametro del tubo.</t>
  </si>
  <si>
    <t>alpex adaptador eurocono 12 x 3/4" latón             
Adaptador roscado hembra según DIN EN ISO 228 y eurocono fabricado en latón con tuerca de unión niquelada, para conectar el tubo profitherm Al y ff-therm al colector u otras piezas compatibles con eurocono.</t>
  </si>
  <si>
    <t>alpex adaptador eurocono 16 x 3/4" latón             
Adaptador roscado hembra según DIN EN ISO 228 y eurocono fabricado en latón con tuerca de unión niquelada, para conectar el tubo profitherm Al y ff-therm al colector u otras piezas compatibles con eurocono.</t>
  </si>
  <si>
    <t>alpex adaptador eurocono 17 x 3/4" latón             
Adaptador roscado hembra según DIN EN ISO 228 y eurocono fabricado en latón con tuerca de unión niquelada, para conectar el tubo profitherm Al y ff-therm al colector u otras piezas compatibles con eurocono.</t>
  </si>
  <si>
    <t>alpex adaptador eurocono 20 x 3/4" latón             
Adaptador roscado hembra según DIN EN ISO 228 y eurocono fabricado en latón con tuerca de unión niquelada, para conectar el tubo profitherm Al y ff-therm al colector u otras piezas compatibles con eurocono.</t>
  </si>
  <si>
    <t>tubo multicapa profitherm - AL  16x2 en rollo 240m   
Tubo multicapa color gris, en rollos, fabricado en poliethileno (PE-RT) en su capa interna,  con aluminio soldado a testa longitudinalmente en la capa intermedia y polietileno (PE-RT) en su capa expeterna para sistemas de calefacción y refigeración.  Presión máxima de trabajo constante 6 bars.  Temperatura máxima de trabajo constante 70ºC.</t>
  </si>
  <si>
    <t>tubo multicapa profitherm - AL  16x2 en rollo 600m   
Tubo multicapa color gris, en rollos, fabricado en poliethileno (PE-RT) en su capa interna,  con aluminio soldado a testa longitudinalmente en la capa intermedia y polietileno (PE-RT) en su capa expeterna para sistemas de calefacción y refigeración.  Presión máxima de trabajo constante 6 bars.  Temperatura máxima de trabajo constante 70ºC.</t>
  </si>
  <si>
    <t>tubo ff-therm multi Difustop PE-RT 16x2 rollo 200 m  
Tubería plástica transparente sólida en rollos, fabricado en polietileno (PE-RT) según DIN 16833, con barrera de difusión, impermeable al oxigeno según DIN 4726 para instalaciones radiantes refrescantes.  Presión de trabajo máxima: 6 bar.  Temperatura máxima de trabajo: 70ºC.</t>
  </si>
  <si>
    <t>tubo ff-therm multi Difustop PE-RT 16x2 rollo 600 m  
Tubería plástica transparente sólida en rollos, fabricado en polietileno (PE-RT) según DIN 16833, con barrera de difusión, impermeable al oxigeno según DIN 4726 para instalaciones radiantes refrescantes.  Presión de trabajo máxima: 6 bar.  Temperatura máxima de trabajo: 70ºC.</t>
  </si>
  <si>
    <t xml:space="preserve">set de llaves de esfera rojo/azúl 1"H x 1"M              
Set de llaves de esfera de 1" para colocar a la salida del colector de impulsión (roja) y retorno (azúl).   </t>
  </si>
  <si>
    <t>set de llaves de esfera rojo/azúl 3/4"H x 1"M              
Set de llaves de esfera de 3/4" para colocar a la salida del colector de impulsión (roja) y retorno (azúl).  Uso en colectores de 2 a 5 salidas.</t>
  </si>
  <si>
    <t>profitherm termostato analógico cableado calor               
Termostato analógico sólo calor cableado para la regulación de estancias.  Se puede conecta directamente al actuador o a la caja de conexiones, según las necesidades de la instalación.</t>
  </si>
  <si>
    <t>profiherm fluidificante en bidón de 25Kgs   
Superplastificante de efecto prolongado para la producción de hormigón y mortero. Dosificación: entre el 1 y el 1,5% del peso del cemento.</t>
  </si>
  <si>
    <t>profitherm fibras plásticas retrofit mini               
Fibra de poliproñileno multfilamento para el refuerzo de hormigón y mortero en bolsas de 150 grs.  Dosificación: 1 bolsa de 150 grs por cada saco de cemento de 50 kgs.</t>
  </si>
  <si>
    <t>profitherm limpiador desincrustante de circuitos botella 1L     
Limpiador desincrustante químico de alta concentración para la eliminación de restos calcáreos y oxidación.  Diluir el producto en agua 1:1 ó 1:4 según cada caso y después ejuagar con abundante agua.</t>
  </si>
  <si>
    <t>profitherm antiincrustante biocida para circuitos botella 2l   
Protección eficaz para circuitos de suelo radiante durante largos periodos de tiempo (mínimo dos años en circuitos cerrados).  Dosificación: entre 1 y 1,5% del volumen del circuito para instalaciones nuevas.  Incrementar al 2,5 y 3,5% para instalaciones antiguas con problemas de corrosión.</t>
  </si>
  <si>
    <t xml:space="preserve">profitherm antifreeze aerotermia 25l   
Protección frente a congelación, lodos, corrosión e incrustaciones en circuitos de aerotermia.  Protege latón, cobre, acero negro y aceros inoxidables sin incorporar componenetes contaminantes.  Es compatible con el medio ambiente y no esta sujeto a resticciones de vertido.  </t>
  </si>
  <si>
    <t xml:space="preserve">profitherm caja de conexiones 4 zonas vía radio 230V  
Caja de conexiones vía radio con parada de  bomba para la regulación de temperatura por estancias mediante actuadores y termostatos, para sistemas de suelo radiante refrescante.   Número máximo de termostatos 4, máximo número de actuadores 2x2 + 2x1. </t>
  </si>
  <si>
    <t xml:space="preserve">profitherm caja de conexiones 8 zonas vía radio 230V  
Caja de conexiones vía radio con parada de  bomba para la regulación de temperatura por estancias mediante actuadores y termostatos, para sistemas de suelo radiante refrescante.   Número máximo de termostatos 8, máximo número de actuadores 4x2 + 4x1. </t>
  </si>
  <si>
    <t xml:space="preserve">profitherm caja de conexiones 12 zonas vía radio 230V  
Caja de conexiones vía radio con parada de  bomba para la regulación de temperatura por estancias mediante actuadores y termostatos, para sistemas de suelo radiante refrescante.   Número máximo de termostatos 12, máximo número de actuadores 6x2 + 6x1. </t>
  </si>
  <si>
    <t>separador hidraúlico para caldera DN20 c/deflector     
Cámara de compensación de acero Fe 37,1 RAL 9004 con aislamiento EPP negro, para conectar circuitos hidraulicos independientes, para garantizar el correcto funcionamiento de circuitos secundaríos. Pmaxima de trabajo 6 bar.  T máxma 110ºC Caudal máxmo 1,7m3/h</t>
  </si>
  <si>
    <t>separador hidraúlico para caldera DN25 c/deflector     
Cámara de compensación de acero Fe 37,1 RAL 9004 con aislamiento EPP negro, para conectar circuitos hidraulicos independientes, para garantizar el correcto funcionamiento de circuitos secundaríos. Pmaxima de trabajo 6 bar.  T máxma 110ºC Caudal máxmo 4m3/h</t>
  </si>
  <si>
    <t>separador hidraúlico para caldera DN32 c/deflector     
Cámara de compensación de acero Fe 37,1 RAL 9004 con aislamiento EPP negro, para conectar circuitos hidraulicos independientes, para garantizar el correcto funcionamiento de circuitos secundaríos. P maxima de trabajo 6 bar.  T máxma 110ºC Caudal máxmo 6,5m3/h</t>
  </si>
  <si>
    <t>separador hidraúlico para caldera DN50 c/deflector     
Cámara de compensación de acero Fe 37,1 RAL 9004 con aislamiento EPP negro, para conectar circuitos hidraulicos independientes, para garantizar el correcto funcionamiento de circuitos secundaríos. P maxima de trabajo 6 bar.  T máxma 110ºC Caudal máxmo 95m3/h.*Bajo pedido</t>
  </si>
  <si>
    <t>separador hidraúlico para caldera DN40 c/deflector     
Cámara de compensación de acero Fe 37,1 RAL 9004 con aislamiento EPP negro, para conectar circuitos hidraulicos independientes, para garantizar el correcto funcionamiento de circuitos secundaríos. P maxima de trabajo 6 bar.  T máxma 110ºC Caudal máxmo 18m3/h *Bajo pedido</t>
  </si>
  <si>
    <t>separador hidraúlico para caldera DN65 c/deflector     
Cámara de compensación de acero Fe 37,1 RAL 9004 con aislamiento EPP negro, para conectar circuitos hidraulicos independientes, para garantizar el correcto funcionamiento de circuitos secundaríos. P maxima de trabajo 6 bar.  T máxma 110ºC Caudal máxmo 18m3/h *Bajo pedido</t>
  </si>
  <si>
    <t>actuador termostático  20º-50ºC                                  
Actuador termostático para la regulación de temperatura a punto fijo mediante sensor capilar, en sistemas de baja temperatura.  Conexión M28x1,5</t>
  </si>
  <si>
    <t>profitherm film de P.E. barrera antivapor 1X100m            
Lámina de P.E. en rollos de 100m2 aplicable como barrera antivapor para colocar junto a la plancha profitherm economic.  Precio por m2 8,75€</t>
  </si>
  <si>
    <t xml:space="preserve">colector suelo radiante 2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</si>
  <si>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3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</si>
  <si>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4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</si>
  <si>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5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</si>
  <si>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6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</si>
  <si>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7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</si>
  <si>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8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</si>
  <si>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9 salidas con detentores            
Colector de circuitos fabricado en acero inoxidable con detentores en la impulsión y vávulas adapatables al actuador profitherm en el retorno. Incluye llaves de llenado y vaciado de circuitos.  Incluye soportes isofónicos..  Conexión de circuitos rosca gas 3/4" eurocono, con 50mm de separación entre circuitos.  </t>
  </si>
  <si>
    <t>colector suelo radiante 10 salidas con detentores       
Colector de circuitos fabricado en acero inoxidable con detentores en la impulsión y vávulas adapatables al actuador profitherm en el retorno. Incluye llaves de llenado y vaciado de circuitos, soportes isofónicos. Conexión de circuitos rosca gas 3/4" eurocono, con 50mm de separación entre circuitos.</t>
  </si>
  <si>
    <t xml:space="preserve">colector suelo radiante 2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</si>
  <si>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3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</si>
  <si>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4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</si>
  <si>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5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</si>
  <si>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6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</si>
  <si>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7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</si>
  <si>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8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</si>
  <si>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9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</si>
  <si>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10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</si>
  <si>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11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</si>
  <si>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 xml:space="preserve">colector suelo radiante 12 salidas con caudalímetros            
Colector de circuitos fabricado en acero inoxidable con caudalímetros en la impulsión y vávulas adapatables al actuador profitherm en el retorno. Incluye llaves de llenado y vaciado de circuitos.  Incluye soportes isofónicos..  Conexión de circuitos rosca gas 3/4" eurocono, con 50mm de separación entre circuitos.  </t>
  </si>
  <si>
    <t>kit unidad de mezcla con bomba para colector    
Estación de control compacta para una regulación de la temperatura fija (regulación a punto fijo).  El kit de regulación está diseñado para ser integrado en el armario de colectores y conectado directamente al colector profitherm.</t>
  </si>
  <si>
    <t>colector de ampliación de 2 circuitos                 
Colector para ampliación de 2 circuitos con caudalímetros, fabricado en acero inoxidable.</t>
  </si>
  <si>
    <t>profitherm juego 2 termométos  0-80ºC para colector  
Juego de termométros rojo para impulsión y azúl para retorno con vaina para controlar la temperatura en el colector.</t>
  </si>
  <si>
    <t>profitherm purgador automático para colector      
Purgador automático de aire fabricado en latón niquelado con conexión roscada 1/2"M</t>
  </si>
  <si>
    <t>profitherm actuador termostático a 24V  M30          
Actuador termostático NC a 100N con carrera de 4,0mm con función de primera apertura.  Tiempo de apertura aproximado: 3,5 min.  Incluye 1m de cable de conexión.</t>
  </si>
  <si>
    <t>profitherm actuador termostático a 230V M30 con micro          
Actuador termostático con interruptor fin de carrera NC a 100N con carrera de 4,0mm con función de primera apertura.  Tiempo de apertura aproximado: 3,5 min.  Incluye 1m de cable de conexión.</t>
  </si>
  <si>
    <t>profitherm armario fondo 110 mm galvanizado 2 circ.  
Armario para colector fabricado en acero galvanizado de 110mm de fondo y 385mm de ancho.</t>
  </si>
  <si>
    <t>profitherm armario fondo 110 mm galvanizado 3 circ.  
Armario para colector fabricado en acero galvanizado de 110mm de fondo y 435mm de ancho.</t>
  </si>
  <si>
    <t>profitherm armario fondo 110 mm galvanizado 4 circ.  
Armario para colector fabricado en acero galvanizado de 110mm de fondo y 490mm de ancho.</t>
  </si>
  <si>
    <t>profitherm armario fondo 110 mm galvanizado 5 circ.  
Armario para colector fabricado en acero galvanizado de 110mm de fondo y 575mm de ancho.</t>
  </si>
  <si>
    <t>profitherm armario fondo 110 mm galvanizado 6-8 circ.  
Armario para colector fabricado en acero galvanizado de 110mm de fondo y 728mm de ancho.</t>
  </si>
  <si>
    <t>profitherm armario fondo 110 mm galvanizado 9-10 circ.  
Armario para colector fabricado en acero galvanizado de 110mm de fondo y 875mm de ancho.</t>
  </si>
  <si>
    <t>profitherm armario fondo 110 mm galvanizado 11-12 circ.  
Armario para colector fabricado en acero galvanizado de 110mm de fondo y 1025mm de ancho</t>
  </si>
  <si>
    <t>profitherm armario fondo 110 mm galvanizado &gt;12 circ.  
Armario para colector fabricado en acero galvanizado de 110mm de fondo y 1175mm de ancho</t>
  </si>
  <si>
    <t>profitherm armario fondo 80 mm galvanizado 2 circ.  
Armario para colector fabricado en acero galvanizado de 80mm de fondo y 385mm de ancho.</t>
  </si>
  <si>
    <t>profitherm armario fondo 80 mm galvanizado 3 circ.  
Armario para colector fabricado en acero galvanizado de 80mm de fondo y 435mm de ancho.</t>
  </si>
  <si>
    <t>profitherm armario fondo 80 mm galvanizado 4 circ.  
Armario para colector fabricado en acero galvanizado de 80mm de fondo y 490mm de ancho.</t>
  </si>
  <si>
    <t>profitherm armario fondo 80 mm galvanizado 5 circ.  
Armario para colector fabricado en acero galvanizado de 80mm de fondo y 575mm de ancho.</t>
  </si>
  <si>
    <t>profitherm armario fondo 80 mm galvanizado 6-8 circ.  
Armario para colector fabricado en acero galvanizado de 80mm de fondo y 728mm de ancho.</t>
  </si>
  <si>
    <t>profitherm armario fondo 80 mm galvanizado 9-10 circ.  
Armario para colector fabricado en acero galvanizado de 80mm de fondo y 875mm de ancho.</t>
  </si>
  <si>
    <t>profitherm armario fondo 80 mm galvanizado 11-12 circ.  
Armario para colector fabricado en acero galvanizado de 80mm de fondo y 1025mm de ancho.</t>
  </si>
  <si>
    <t>profitherm armario fondo 80 mm galvanizado &gt;12 circ.  
Armario para colector fabricado en acero galvanizado de 80mm de fondo y 1175mm de ancho.</t>
  </si>
  <si>
    <t>profitherm armario fondo 110 mm pintado 2 circ.  
Armario para colector fabricado en acero pintado de 110mm de fondo y 385mm de ancho.</t>
  </si>
  <si>
    <t>profitherm armario fondo 110 mm pintado 3 circ.  
Armario para colector fabricado en acero pintado de 110mm de fondo y 435mm de ancho.</t>
  </si>
  <si>
    <t>profitherm armario fondo 110 mm pintado 4 circ.  
Armario para colector fabricado en acero pintado de 110mm de fondo y 490mm de ancho.</t>
  </si>
  <si>
    <t>profitherm armario fondo 110 mm pintado 5 circ.  
Armario para colector fabricado en acero pintado de 110mm de fondo y 575mm de ancho.</t>
  </si>
  <si>
    <t>profitherm armario fondo 110 mm pintado 6-8 circ.  
Armario para colector fabricado en acero pintado de 110mm de fondo y 728mm de ancho.</t>
  </si>
  <si>
    <t>profitherm armario fondo 110 mm pintado 9-10 circ.  
Armario para colector fabricado en acero pintado de 110mm de fondo y 875mm de ancho.</t>
  </si>
  <si>
    <t>profitherm armario fondo 110 mm pintado 11-12 circ.  
Armario para colector fabricado en acero pintado de 110mm de fondo y 1025mm de ancho.</t>
  </si>
  <si>
    <t>profitherm armario fondo 110 mm pintado &gt;12 circ.  
Armario para colector fabricado en acero pintado de 110mm de fondo y 1175mm de ancho.</t>
  </si>
  <si>
    <t>profitherm armario fondo 80 mm pintado 2 circ.  
Armario para colector fabricado en acero pintado de 80mm de fondo y 385mm de ancho.</t>
  </si>
  <si>
    <t>profitherm armario fondo 80 mm pintado 3 circ.  
Armario para colector fabricado en acero pintado de 80mm de fondo y 435mm de ancho.</t>
  </si>
  <si>
    <t>profitherm armario fondo 80 mm pintado 4 circ.  
Armario para colector fabricado en acero pintado de 80mm de fondo y 490mm de ancho.</t>
  </si>
  <si>
    <t>profitherm armario fondo 80 mm pintado 5 circ.  
Armario para colector fabricado en acero pintado de 80mm de fondo y 575mm de ancho.</t>
  </si>
  <si>
    <t>profitherm armario fondo 80 mm pintado 6-8 circ.  
Armario para colector fabricado en acero pintado de 80mm de fondo y 728mm de ancho.</t>
  </si>
  <si>
    <t>profitherm armario fondo 80 mm pintado 9-10 circ.  
Armario para colector fabricado en acero pintado de 80mm de fondo y 875mm de ancho.</t>
  </si>
  <si>
    <t>profitherm armario fondo 80 mm pintado 11-12 circ.  
Armario para colector fabricado en acero pintado de 80mm de fondo y 1025mm de ancho.</t>
  </si>
  <si>
    <t>profitherm armario fondo 80 mm pintado &gt;12 circ.  
Armario para colector fabricado en acero pintado de 80mm de fondo y 1175mm de ancho.</t>
  </si>
  <si>
    <t>profitherm aislamiento térmico para colector     
Aislamiento fabricado en espuma de poliolefina reticulada, compuesto por dos capas; frontal y posterior.  Optimizado para colector de 6 salidas (pedir 2 unidades) adaptable a otras medidas, ya que se corta por n. de circuitos facilmente.</t>
  </si>
  <si>
    <t>profitherm suelo radiante refrescante</t>
  </si>
  <si>
    <t>alpex, sistemas para calefacción y A.C.S.</t>
  </si>
  <si>
    <t>profi-air embellecedor frontal para 140 lite
Embellecedor frontal de diseño en aluminio dibond blanco para una presentación atractiva del profi-air 140 lite. Incluido material de fijación.</t>
  </si>
  <si>
    <t>profi-air ventilación mecánica controlada con recuperador de calor.</t>
  </si>
  <si>
    <t>Mordaza fija perfíl "F" DIAM. 20 mm</t>
  </si>
  <si>
    <t>Mordaza fija perfíl "F" DIAM. 26 mm</t>
  </si>
  <si>
    <t>Mordaza fija perfíl "F" DIAM. 32 mm</t>
  </si>
  <si>
    <t>Mordaza fija perfíl "F" DIAM. 40</t>
  </si>
  <si>
    <t>Mordaza fija perfíl "F" DIAM. 50</t>
  </si>
  <si>
    <t>Mordaza fija perfíl "F" DIAM. 63</t>
  </si>
  <si>
    <t>Mordaza fija perfíl "F" DIAM. 75</t>
  </si>
  <si>
    <t>Mordaza fija perfíl "F" DIAM. 16 mm</t>
  </si>
  <si>
    <t>Mordaza fija mini perfíl  "F" DIAM 16 mm</t>
  </si>
  <si>
    <t>Mordaza fija mini perfíl  "F" DIAM. 20 mm</t>
  </si>
  <si>
    <t>Mordaza fija mini perfíl  "F" DIAM. 26 mm</t>
  </si>
  <si>
    <t>alpex calibrador escariador multiple 16/20/26/32 i/e</t>
  </si>
  <si>
    <t>Calibrador escariador DIAM.  40</t>
  </si>
  <si>
    <t>Calibrador escariador DIAM.  50</t>
  </si>
  <si>
    <t>Calibrador escariador DIAM.  63</t>
  </si>
  <si>
    <t>Calibrador escariador DIAM.  75</t>
  </si>
  <si>
    <t>alpex maleta Calibrador escariador DIAM.16-32 mm</t>
  </si>
  <si>
    <t>alpex cuerpo Calibrador escariador DIAM 32 mm</t>
  </si>
  <si>
    <t>alpex cuerpo Calibrador escariador DIAM.16 mm</t>
  </si>
  <si>
    <t>alpex cuerpo Calibrador escariador DIAM 20 mm</t>
  </si>
  <si>
    <t>alpex cuerpo Calibrador escariador DIAM 26 mm</t>
  </si>
  <si>
    <t>alpex empuñadura calibrador escariador multiple</t>
  </si>
  <si>
    <t>alpex tapón prueba tubo 16x2 recuperable</t>
  </si>
  <si>
    <t>alpex tapón prueba tubo 20x2 recuperable</t>
  </si>
  <si>
    <t>alpex tapón prueba tubo 16x2 c/purgador</t>
  </si>
  <si>
    <t>alpex tapón prueba tubo 20x2 c/purgador</t>
  </si>
  <si>
    <t>alpex tapón prueba tubo 26x3 c/purgador</t>
  </si>
  <si>
    <t>alpex tapón prueba tubo 32x3 c/purgador</t>
  </si>
  <si>
    <t>alpex muelle externo DIAM. 16</t>
  </si>
  <si>
    <t>alpex muelle externo DIAM. 20</t>
  </si>
  <si>
    <t>alpex muelle interno DIAM. 16</t>
  </si>
  <si>
    <t>alpex muelle interno DIAM. 20</t>
  </si>
  <si>
    <t>profitherm acumulador inercial a/carbono 100l 6 bar</t>
  </si>
  <si>
    <t xml:space="preserve">plancha nopas economic E22/44  Rt: 0,75 m2k/W </t>
  </si>
  <si>
    <t xml:space="preserve">plancha nopas economic E22/44  Rt: 1,25 m2k/W </t>
  </si>
  <si>
    <t xml:space="preserve">duo XS codo 90º latón r/macho 40x3,5-1 1/4" </t>
  </si>
  <si>
    <t xml:space="preserve">duo XS codo 90º latón r/macho 50x4- 1 1/2"  </t>
  </si>
  <si>
    <t>alpex L te red. latón 75x40x75</t>
  </si>
  <si>
    <t>alpex L te red. latón 75x50x75</t>
  </si>
  <si>
    <t>duo XS racor PPSU salida r/macho16-R3/8</t>
  </si>
  <si>
    <t>duo XS racor PPSU salida r/macho16-R1/2</t>
  </si>
  <si>
    <t>duo XS racor PPSU salida r/macho 16-R3/4</t>
  </si>
  <si>
    <t>duo XS racor PPSU salida r/macho 20-R1/2</t>
  </si>
  <si>
    <t>duo XS racor  PPSU salida r/macho 20-R3/4</t>
  </si>
  <si>
    <t>Placa plana 80/100120/153 montaje codos salida</t>
  </si>
  <si>
    <t>alpex ayuda instalacion escariador 14-75</t>
  </si>
  <si>
    <t>alpex calibrador escariador multiple diam. 16-20</t>
  </si>
  <si>
    <t>set de curvatubos 16-20mm</t>
  </si>
  <si>
    <t>Servomotor ECMX 230V 3P  120 seg. 5Nm sensor
 Actuador electrico rotatorio compacto para actuar sobre la mayoría de válvulas de mezcla comerciales. Se puede operar mediante cualquier controlador de tres hilos.  Se monta sobre la válvula de tres vías mediante un tornillo.  Incluye sensor de temperatura.</t>
  </si>
  <si>
    <t>tubo ff-therm multi Difustop PE-Xa 20 x 2 mm rollo 200m</t>
  </si>
  <si>
    <t>tubo multicapa profitherm - AL  16x2 en rollo 120m   
Tubo multicapa color gris, en rollos, fabricado en poliethileno (PE-RT) en su capa interna,  con aluminio soldado a testa longitudinalmente en la capa intermedia y polietileno (PE-RT) en su capa expeterna para sistemas de calefacción y refigeración.  Presión máxima de trabajo constante 6 bars.  Temperatura máxima de trabajo constante 70ºC.</t>
  </si>
  <si>
    <t>tubo ff­therm  ML5 Difustop PE­Xb 16x2 rollo 200 m
Tubería plástica transparente sólida en rollos, fabricado en polietileno reticulado (PE­Xb) con una capa central de EVOH, con barrera de difusión, impermeable al oxigeno según DIN 4726 para instalaciones radiantes refrescantes. Presión de trabajo máxima: 6 bar. Temperatura máxima de trabajo: 95 °C. Sólo disponible bajo pedido a fábrica, consultar.</t>
  </si>
  <si>
    <t>tubo ff­therm  ML5 Difustop PE­Xb 16x2 rollo 600 m
Tubería plástica transparente sólida en rollos, fabricado en polietileno reticulado (PE­Xb) con una capa central de EVOH, con barrera de difusión, impermeable al oxigeno según DIN 4726 para instalaciones radiantes refrescantes. Presión de trabajo máxima: 6 bar. Temperatura máxima de trabajo: 95 °C. Sólo disponible bajo pedido a fábrica, consultar.</t>
  </si>
  <si>
    <t>tubo ff­therm  ML5 Difustop PE­Xb 17x2 rollo 200 m
Tubería plástica transparente sólida en rollos, fabricado en polietileno reticulado (PE­Xb) con una capa central de EVOH, con barrera de difusión, impermeable al oxigeno según DIN 4726 para instalaciones radiantes refrescantes. Presión de trabajo máxima: 6 bar. Temperatura máxima de trabajo: 95 °C. Sólo disponible bajo pedido a fábrica, consultar.</t>
  </si>
  <si>
    <t>tubo ff­therm  ML5 Difustop PE­Xb 17x2 rollo 500 m
Tubería plástica transparente sólida en rollos, fabricado en polietileno reticulado (PE­Xb) con una capa central de EVOH, con barrera de difusión, impermeable al oxigeno según DIN 4726 para instalaciones radiantes refrescantes. Presión de trabajo máxima: 6 bar. Temperatura máxima de trabajo: 95 °C. Sólo disponible bajo pedido a fábrica, consultar.</t>
  </si>
  <si>
    <t>profitherm caudalímetro
Repuesto caudalimetro con ajuste de flujo.</t>
  </si>
  <si>
    <t>alpex conexión doble  R1/2-G3/4                                              
Racor doble según DIN EN 10226-1 y DIN EN ISO 228 en latón niquelado, para conectar adaptadores eurocono con accesorios roscados alpex.</t>
  </si>
  <si>
    <t>profitherm conexión roscada
Accesorio de transición con rosca hembra según DIN EN ISO 228, fabricado en latón para instalaciones de calefación y refrescamiento en tubo PE-Xa 25x2,3-G3/4</t>
  </si>
  <si>
    <t>profitherm termostato noche/dia digital cableado solo calor               
Termostato programable con temperatura noche y dia,  sólo calor, cableado para la regulación de estancias.  Se puede conecta directamente al actuador o a la caja de conexiones, según las necesidades de la instalación.</t>
  </si>
  <si>
    <t>profitherm termostato programable digital cableado frío/calor              
Cronotermostato programable frío/calor cableado para la regulación de estancias. Programable con temperatura noche y dia o programas personalizados.  Se puede conecta directamente al actuador o a la caja de conexiones, según las necesidades de la instalación.</t>
  </si>
  <si>
    <t>alpex junta para codo m/pared 1/2"</t>
  </si>
  <si>
    <t>alpex junta para codo m/pared 3/4"</t>
  </si>
  <si>
    <t xml:space="preserve">alpex base aislante para codo m/pared </t>
  </si>
  <si>
    <t>placa acodada PA montaje salidas</t>
  </si>
  <si>
    <t>placa acodada  PA montaje alpex gemini 150mm</t>
  </si>
  <si>
    <t>alpex juego montaje tipo obra seca</t>
  </si>
  <si>
    <t>alpex juego montaje tipo empotrado</t>
  </si>
  <si>
    <t>Pg.</t>
  </si>
  <si>
    <t>alpex junta codo m/pared doble 35mm 1/2"</t>
  </si>
  <si>
    <t>Caja de difusor de aire 90º profi-air tunnel
Caja de difusor de aires de PS para conexión de conducto profi-air en Caja de difusor de aire de PS para conexión de conducto prof-air tunnel en combinación con elemento de conexión y sellado prof-air tunnel. Máx. 2 conductos conectables. Se puede usar para admisión y extracción de aire. Se puede fjar con escuadras de fjación. Adecuada para ins-talación en pared, suelo y techo. Incluida protección contra golpes y salpicaduras. La caja de difusor de aire tunnel sirve de base para el marco de montaje starline plus.</t>
  </si>
  <si>
    <t>Extensión profi-air para caja de difusor de aire 90º
Extensión de PP para la prolongación de la caja de difusor de aire prof-air classic o la caja de difusor de aire prof-air tunnel. Conexión hermética a la caja de difusor de aire gracias a la junta de estanqueidad integrada. La fjación se realiza con salientes de retención.</t>
  </si>
  <si>
    <t>Regulador profi-air para caja de difusor de aire
Elemento regulador de cantidad de aire de plástico para regular manualmente el caudal de aire, para ser utilizado en la caja de difusor de aire prof-air classic o en la caja de difusor de aire
 prof-air tunnel. Nueve rangos de ajuste abriendo o cerrando las aberturas preperforadas.
 Adecuado para admisión y extracción de aire.</t>
  </si>
  <si>
    <t>Tapa profi-air classic DN63
Tapa DN 63 de TPE para un cierre higiénico de los conductos prof-air classic.</t>
  </si>
  <si>
    <t>Tapa profi-air classic DN 75
Tapa DN 75 de TPE para un cierre higiénico de los conductos prof-air classic.</t>
  </si>
  <si>
    <t>Tapa profi-air classic DN 90
Tapa DN 90 de TPE para un cierre higiénico de los conductos prof-air classic.</t>
  </si>
  <si>
    <t>Caja de difusor de aire 90º profi-air classic
Caja de difusor de aire de PS para conexión de conducto prof-air classic en combinación con el manguito recto de conexión prof-air classic DN 63, DN 75 y DN 90. Máx. 3 conductos conec-tables. Se puede usar para admisión y extracción de aire. Se puede fjar con escuadras de fja-ción. Adecuada para instalación en pared, suelo y techo. Dos tapones de conexión prof-air classic de bayoneta y una protección contra golpes y salpicaduras incluidos. La caja de difusor de aire classic sirve de base para el marco de montaje starline plus.</t>
  </si>
  <si>
    <t>Extensión  profi-air para caja de difusor de aire 90º
Extensión de PP para extensión de la caja de difusor de aire prof-air classic o la caja de difusor de aire prof-air tunnel. Conexión hermética a la caja de difusor de aire gracias a la junta de estanqueidad integrada. La fjación se realiza con salientes de retención.</t>
  </si>
  <si>
    <t>Regulador profi-air para caja de difusor de aire
Elemento regulador de cantidad de aire de plástico para regular manualmente el caudal de aire, para ser utilizado en la caja de difusor de aire prof-air classic o en la caja de difusor de aire prof-air tunnel. Nueve rangos de ajuste abriendo o cerrando las aberturas preperforadas. Adecuado para admisión y extracción de aire.</t>
  </si>
  <si>
    <t>Extensión prof-air classic para difusor de aire plus 90° DN 125
Extensión de PP para extensión del difusor de aire prof-air classic plus DN 125. Conexión  hermética al difusor de aire plus DN 125 gracias a la junta de estanqueidad integrada.</t>
  </si>
  <si>
    <t>Marco de montaje starline plus
Marco de montaje rectangular de plástico con junta de estanqueidad perimetral para ser utiliza-do en la caja de difusor de aire prof-air classic o en la caja de difusor de aire prof-air tunnel. Se puede usar para admisión y extracción de aire. Adecuado para instalación en pared y techo. El marco de montaje starline plus sirve como base para las rejillas diseño starline AVANTGARDE, LINE, PYRAMID, FLORA, SHAPE STYLE, SHAPE BUSINESS, HORIZON, STRIPES y CROSS.</t>
  </si>
  <si>
    <t>Marco de montaje starline COMPACT plus
Marco de montaje redondo de plástico con junta de estanqueidad perimetral para ser usado en el difusor de aire prof-air plus DN 125, el difusor de aire prof-air tunnel DN 125, así como en todas las bocas DN 125 de plástico o metal. Se puede usar para admisión y extracción de aire. Adecuado para instalación en pared y techo. El marco de montaje starline COMPACT plus sirve como base para las rejillas diseño starline AVANTGARDE COMPACT, LINE COMPACT,  PYRAMID COMPACT, FLORA COMPACT, SHAPE COMPACT, SHAPE CIRCLE, TWIST  COMPACT, TWIST CIRCLE y CROSS CIRCLE.</t>
  </si>
  <si>
    <t>Marco de montaje starline para suelo
Marco de montaje rectangular de acero inoxidable para suelo compuesto de marco base y mar-co de montaje, para ser utilizado en la caja de difusor de aire prof-air classic o en la caja de difusor de aire prof-air tunnel. Altura regulable para revestimientos de suelos de hasta un máx. de 30 mm. Se puede usar para admisión y extracción de aire. Solo apto para montaje en suelo. El marco de montaje starline para suelo sirve de base para las rejillas diseño starline AVANTGARDE y LINE.</t>
  </si>
  <si>
    <t>Salida para tejado prof-air fex 25-55`
Salida para tejado de esterilla de butiral de polivinilo estable en su forma para una instalación correcta y sin plomo del sombrero para tejado prof-air. Adecuada para tejados inclinados. Incli-nación seleccionable de forma fexible.</t>
  </si>
  <si>
    <t xml:space="preserve">
</t>
  </si>
  <si>
    <t>alpex prensadora mini con mordaza basica e inserciones 16-32</t>
  </si>
  <si>
    <t>Rems prensadora Akku ACC li/on basic pack 10-108mm</t>
  </si>
  <si>
    <t>Rems prensadora mini press ACC set 16-32mm</t>
  </si>
  <si>
    <r>
      <t xml:space="preserve">profi-air classic codo 90º DN63
</t>
    </r>
    <r>
      <rPr>
        <sz val="9"/>
        <rFont val="Univers 65"/>
      </rPr>
      <t>Codo 90° de PEAD para desvío horizontal o vertical de los caudales de aire para una conexión sin tensión del sistema de conductos profi-air classic. El codo se puede alargar por un lado para así poder conectar accesorio con accesorio.</t>
    </r>
  </si>
  <si>
    <r>
      <t xml:space="preserve">profi-air classic codo 90º DN75
</t>
    </r>
    <r>
      <rPr>
        <sz val="9"/>
        <rFont val="Univers 65"/>
      </rPr>
      <t>Codo 90° de PEAD para desvío horizontal o vertical de los caudales de aire para una conexión sin tensión del sistema de conductos profi-air classic. El codo se puede alargar por un lado para así poder conectar accesorio con accesorio.</t>
    </r>
  </si>
  <si>
    <r>
      <t xml:space="preserve">profi-air classic codo 90º DN90
</t>
    </r>
    <r>
      <rPr>
        <sz val="9"/>
        <rFont val="Univers 65"/>
      </rPr>
      <t>Codo 90° de PEAD para desvío horizontal o vertical de los caudales de aire para una conexión sin tensión del sistema de conductos profi-air classic. El codo se puede alargar por un lado para así poder conectar accesorio con accesorio.</t>
    </r>
  </si>
  <si>
    <t xml:space="preserve">profi-air rejilla de pared externa DN 160, acero inoxidable
Rejilla de pared externa con unión de tubos incluido material de fijación. Puede usarse para aire exterior y aire expulsado. Fácil fijación gracias a las perforaciones integradas en el marco de la rejilla. Modelo en acero inoxidable resistente al aire del mar gracias a su revestimiento transparente
de polvo. </t>
  </si>
  <si>
    <t xml:space="preserve">profi-air rejilla de pared externa DN 125, acero blanco
Rejilla de pared externa con unión de tubos incluido material de fijación. Puede usarse para aire exterior y aire expulsado. Fácil fijación gracias a las perforaciones integradas en el marco de la rejilla. Modelo en acero inoxidable resistente al aire del mar gracias a su revestimiento transparente
de polvo. </t>
  </si>
  <si>
    <t xml:space="preserve">profi-air rejilla de pared externa DN 160, acero blanco
Rejilla de pared externa con unión de tubos incluido material de fijación. Puede usarse para aire exterior y aire expulsado. Fácil fijación gracias a las perforaciones integradas en el marco de la rejilla. Modelo en acero inoxidable resistente al aire del mar gracias a su revestimiento transparente
de polvo. </t>
  </si>
  <si>
    <t xml:space="preserve">profi-air rejilla de pared externa DN 125, acero inoxidable
Rejilla de pared externa con unión de tubos incluido material de fijación. Puede usarse para aire exterior y aire expulsado. Fácil fijación gracias a las perforaciones integradas en el marco de la rejilla. Modelo en acero inoxidable resistente al aire del mar gracias a su revestimiento transparente
de polvo. </t>
  </si>
  <si>
    <r>
      <t>profi-air tunnel conducto 132x52mm en rollo
Tubo corrugado en rollos de 20m, en forma de tunel, resistente al impacto, de doble capa con revestimiento interior antiestático y antibacteriano. Capa interna lisa de fácil limpieza y grandes caudales, adecuado para admisión y extracción de aire. Temperatura de trabajo -25 a 60ºC. Temperatura de procesamiento hasta un máxmo de -5ªC. Caudal de aire según DIN 1946/6: máx. 45 m</t>
    </r>
    <r>
      <rPr>
        <vertAlign val="superscript"/>
        <sz val="9"/>
        <color indexed="8"/>
        <rFont val="Univers 65"/>
      </rPr>
      <t>3</t>
    </r>
    <r>
      <rPr>
        <sz val="9"/>
        <color indexed="8"/>
        <rFont val="Univers 65"/>
      </rPr>
      <t>/h.  Radio de curvatura; horizontal min. 30 cm , vertical mín. 15 cm</t>
    </r>
  </si>
  <si>
    <t>profi-air tunnel elemento de conexión girado 180°
Elemento de conexión y sellado de PC/PBT con superficie de estanqueidad integrada para rotación axial de 180° del conducto profi-air tunnel y para conexión profi-air tunnel conducto / conducto, conducto / accesorio, accesorio / accesorio. ( Bolsa de 2 ud )</t>
  </si>
  <si>
    <r>
      <t>precio por m</t>
    </r>
    <r>
      <rPr>
        <vertAlign val="superscript"/>
        <sz val="9"/>
        <color theme="1"/>
        <rFont val="Univers 65"/>
      </rPr>
      <t>2</t>
    </r>
  </si>
  <si>
    <t>codo protector salida colector tubo 14-16mm                         
Codo soporte fabricado en plástico para proteger y dirigir el tubo ff-therm y profitherm Al en la sálida del colector.</t>
  </si>
  <si>
    <t>codo protector salida colector tubo 20mm                         
Codo soporte fabricado en plástico para proteger y dirigir el tubo ff-therm y profitherm Al en la sálida del colector.</t>
  </si>
  <si>
    <t>Pg</t>
  </si>
  <si>
    <t>Código</t>
  </si>
  <si>
    <t>repuesto tapa armario 90025650/60</t>
  </si>
  <si>
    <t>repuesto tapa armario 90025651/61</t>
  </si>
  <si>
    <t>repuesto tapa armario 90025652/62</t>
  </si>
  <si>
    <t>repuesto tapa armario 90025653/63</t>
  </si>
  <si>
    <t>repuesto tapa armario 90025654/64</t>
  </si>
  <si>
    <t>repuesto tapa armario 90025655/65</t>
  </si>
  <si>
    <t>repuesto tapa armario 90025656/66</t>
  </si>
  <si>
    <t>repuesto tapa armario 90025657/67</t>
  </si>
  <si>
    <t>repuesto tapa armario 90025670/80</t>
  </si>
  <si>
    <t>repuesto tapa armario 90025671/81</t>
  </si>
  <si>
    <t>repuesto tapa armario 90025672/82</t>
  </si>
  <si>
    <t>repuesto tapa armario 90025673/83</t>
  </si>
  <si>
    <t>repuesto tapa armario 90025674/84</t>
  </si>
  <si>
    <t>repuesto tapa armario 90025675/85</t>
  </si>
  <si>
    <t>repuesto tapa armario 90025676/86</t>
  </si>
  <si>
    <t>repuesto tapa armario 90025677/87</t>
  </si>
  <si>
    <t>plancha nopas premium E23/45 D23 Rt: 0,75 m2k/W 
Aislamiento termoconformado de nopas pequeñas en EPS blanco de λ=0,036 W/(m.K) certificado CE según EN 13163:2017 para aislamiento térmico. Resistencia termica efectiva según EN 1264-4:2010 Rt: 0,75 m2k/W (normativa para instalación de suelo radiante).  Paso de tubo 50mm.  De formato 1450x850mm se solapa mediante el film de PS de 0,6mm, dando una superficie útil de 1,121m2.  Precio sujeto a cambios sin previo aviso.</t>
  </si>
  <si>
    <t>plancha nopas premium E11/31 D30 Rt: 0,41 m2k/W Aislamiento termoconformado de nopas pequeñas en EPS blanco de λ=0,034 W/(m.K) fabricado según EN 13163:2017 para aislamiento térmico. Resistencia termica efectiva según EN 1264-4:2010 Rt: 0,40 m2k/W (normativa para instalación de suelo radiante). Paso de tubo 50mm.  De formato 1450x850mm se solapa mediante el film de PS de 0,6mm, dando una superficie útil de 1,121m2.  Precio sujeto a cambios sin previo aviso.</t>
  </si>
  <si>
    <t>profi-air classic conducto negro en rollo DN63 - 50m
Tubo corrugado muy flexible, de doble capa con revestimiento interior antiestático  de PE-MD para ser montado en techos de hormigón, falsos techos, instalaciones murales,conductos ascendentes o componentes de soporte. La capa interna lisa del conducto profi-air classic permite una fácil limpieza. El conducto classic es adecuado para admisión y extracción de aire.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</si>
  <si>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profi-air classic conducto negro en rollo DN90 - 50m
Tubo corrugado muy flexible, de doble capa con revestimiento interior antiestático de PE-MD para ser montado en techos de hormigón, falsos techos, instalaciones murales,conductos ascendentes o componentes de soporte. La capa interna lisa del conducto profi-air classic permite una fácil limpieza. El conducto classic es adecuado para admisión y extracción de aire.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</si>
  <si>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profi-air classic conducto negro en rollo DN75 - 50m
Tubo corrugado muy flexible, de doble capa con revestimiento interior antiestático de PE-MD para ser montado en techos de hormigón, falsos techos, instalaciones murales,conductos ascendentes o componentes de soporte. La capa interna lisa del conducto profi-air classic permite una fácil limpieza. El conducto classic es adecuado para admisión y extracción de aire.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</si>
  <si>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profi-air reducción metálica DN160-DN125
profi-air reducción metálica con junta de goma DN160-DN125</t>
  </si>
  <si>
    <t xml:space="preserve">tubo ff-therm multi Difustop PE-Xa 12x2 mm rollo 200m </t>
  </si>
  <si>
    <t>tubo ff-therm multi Difustop PE-Xa 16 x 2 mm rollo 200m</t>
  </si>
  <si>
    <t>tubo ff-therm multi Difustop PE-Xa 16 x 2 mm rollo 600m</t>
  </si>
  <si>
    <t>tubo ff-therm multi Difustop PE-Xa 17 x 2 mm rollo 200m</t>
  </si>
  <si>
    <t>tubo ff-therm multi Difustop PE-Xa 17 x 2 mm rollo 600m</t>
  </si>
  <si>
    <t>tubo ff-therm multi Difustop PE-Xa 20 x 2 mm rollo 500m</t>
  </si>
  <si>
    <t xml:space="preserve">tubo multicapa profitherm - AL  16x2 en rollo 120m   </t>
  </si>
  <si>
    <t xml:space="preserve">tubo multicapa profitherm - AL  16x2 en rollo 240m   </t>
  </si>
  <si>
    <t xml:space="preserve">tubo multicapa profitherm - AL  16x2 en rollo 600m   </t>
  </si>
  <si>
    <t>tubo ff­therm  ML5 Difustop PE­Xb 16x2 rollo 600 m
Tu</t>
  </si>
  <si>
    <t>tubo ff­therm  ML5 Difustop PE­Xb 17x2 rollo 200 m
Tu</t>
  </si>
  <si>
    <t>precio por m2</t>
  </si>
  <si>
    <t>plancha nopas premium E23/45 D23 Rt: 0,75 m2k/W</t>
  </si>
  <si>
    <t>plancha nopas premium E11/31 D30 Rt: 0,41 m2k/W</t>
  </si>
  <si>
    <t xml:space="preserve">profitherm film de P.E. barrera antivapor 1X100m      </t>
  </si>
  <si>
    <t xml:space="preserve">rodapié con lámina antihumedad  8x150mm rollo 25m </t>
  </si>
  <si>
    <t xml:space="preserve">junta de dilatación de espuma 10x50x1200mm            </t>
  </si>
  <si>
    <t xml:space="preserve">protección del  tubo en la junta de dilatación        </t>
  </si>
  <si>
    <t xml:space="preserve">codo protector salida colector tubo 14-16mm           </t>
  </si>
  <si>
    <t xml:space="preserve">codo protector salida colector tubo 20mm              </t>
  </si>
  <si>
    <t xml:space="preserve">profiherm fluidificante en bidón de 25Kgs   </t>
  </si>
  <si>
    <t xml:space="preserve">profitherm fibras plásticas retrofit mini             </t>
  </si>
  <si>
    <t xml:space="preserve">profitherm limpiador desincrustante de circuitos botella 1L </t>
  </si>
  <si>
    <t>profitherm antiincrustante biocida para circuitos botella 2l</t>
  </si>
  <si>
    <t xml:space="preserve">colector suelo radiante 2 salidas con caudalímetros   </t>
  </si>
  <si>
    <t xml:space="preserve">colector suelo radiante 3 salidas con caudalímetros   </t>
  </si>
  <si>
    <t xml:space="preserve">colector suelo radiante 4 salidas con caudalímetros   </t>
  </si>
  <si>
    <t xml:space="preserve">colector suelo radiante 5 salidas con caudalímetros   </t>
  </si>
  <si>
    <t xml:space="preserve">colector suelo radiante 6 salidas con caudalímetros   </t>
  </si>
  <si>
    <t xml:space="preserve">colector suelo radiante 7 salidas con caudalímetros   </t>
  </si>
  <si>
    <t xml:space="preserve">colector suelo radiante 8 salidas con caudalímetros   </t>
  </si>
  <si>
    <t xml:space="preserve">colector suelo radiante 9 salidas con caudalímetros   </t>
  </si>
  <si>
    <t xml:space="preserve">colector suelo radiante 10 salidas con caudalímetros  </t>
  </si>
  <si>
    <t xml:space="preserve">colector suelo radiante 11 salidas con caudalímetros  </t>
  </si>
  <si>
    <t xml:space="preserve">colector suelo radiante 12 salidas con caudalímetros  </t>
  </si>
  <si>
    <t xml:space="preserve">colector de ampliación de 2 circuitos                 </t>
  </si>
  <si>
    <t xml:space="preserve">colector suelo radiante 2 salidas con detentores      </t>
  </si>
  <si>
    <t xml:space="preserve">colector suelo radiante 3 salidas con detentores      </t>
  </si>
  <si>
    <t xml:space="preserve">colector suelo radiante 4 salidas con detentores      </t>
  </si>
  <si>
    <t xml:space="preserve">colector suelo radiante 5 salidas con detentores      </t>
  </si>
  <si>
    <t xml:space="preserve">colector suelo radiante 6 salidas con detentores      </t>
  </si>
  <si>
    <t xml:space="preserve">colector suelo radiante 7 salidas con detentores      </t>
  </si>
  <si>
    <t xml:space="preserve">colector suelo radiante 8 salidas con detentores      </t>
  </si>
  <si>
    <t xml:space="preserve">colector suelo radiante 9 salidas con detentores      </t>
  </si>
  <si>
    <t xml:space="preserve">colector suelo radiante 10 salidas con detentores     </t>
  </si>
  <si>
    <t xml:space="preserve">colector suelo radiante 11 salidas con detentores     </t>
  </si>
  <si>
    <t xml:space="preserve">colector suelo radiante 12 salidas con detentores     </t>
  </si>
  <si>
    <t xml:space="preserve">set de llaves de esfera rojo/azúl 1"H x 1"M           </t>
  </si>
  <si>
    <t xml:space="preserve">set de llaves de esfera rojo/azúl 3/4"H x 1"M         </t>
  </si>
  <si>
    <t xml:space="preserve">profitherm juego 2 termométos  0-80ºC </t>
  </si>
  <si>
    <t>profitherm purgador automático para colector</t>
  </si>
  <si>
    <t xml:space="preserve">profitherm aislamiento térmico para colector    </t>
  </si>
  <si>
    <t>profitherm caudalímetro</t>
  </si>
  <si>
    <t xml:space="preserve">profitherm armario fondo 110 mm galvanizado 2 circ.  </t>
  </si>
  <si>
    <t xml:space="preserve">profitherm armario fondo 110 mm galvanizado 3 circ.  </t>
  </si>
  <si>
    <t xml:space="preserve">profitherm armario fondo 110 mm galvanizado 4 circ.  </t>
  </si>
  <si>
    <t xml:space="preserve">profitherm armario fondo 110 mm galvanizado 5 circ.  </t>
  </si>
  <si>
    <t xml:space="preserve">profitherm armario fondo 110 mm galvanizado 6-8 circ. </t>
  </si>
  <si>
    <t>profitherm armario fondo 110 mm galvanizado 9-10 circ.</t>
  </si>
  <si>
    <t>profitherm armario fondo 110 mm galvanizado 11-12 circ</t>
  </si>
  <si>
    <t xml:space="preserve">profitherm armario fondo 110 mm galvanizado &gt;12 circ. </t>
  </si>
  <si>
    <t xml:space="preserve">profitherm armario fondo 110 mm pintado 2 circ. </t>
  </si>
  <si>
    <t xml:space="preserve">profitherm armario fondo 110 mm pintado 3 circ. </t>
  </si>
  <si>
    <t xml:space="preserve">profitherm armario fondo 110 mm pintado 4 circ. </t>
  </si>
  <si>
    <t xml:space="preserve">profitherm armario fondo 110 mm pintado 5 circ. </t>
  </si>
  <si>
    <t xml:space="preserve">profitherm armario fondo 110 mm pintado 6-8 circ. </t>
  </si>
  <si>
    <t xml:space="preserve">profitherm armario fondo 110 mm pintado 9-10 circ.  </t>
  </si>
  <si>
    <t xml:space="preserve">profitherm armario fondo 110 mm pintado 11-12 circ. </t>
  </si>
  <si>
    <t xml:space="preserve">profitherm armario fondo 110 mm pintado &gt;12 circ. </t>
  </si>
  <si>
    <t xml:space="preserve">profitherm armario fondo 80 mm galvanizado 2 circ.  </t>
  </si>
  <si>
    <t xml:space="preserve">profitherm armario fondo 80 mm galvanizado 3 circ.  </t>
  </si>
  <si>
    <t xml:space="preserve">profitherm armario fondo 80 mm galvanizado 4 circ.  </t>
  </si>
  <si>
    <t xml:space="preserve">profitherm armario fondo 80 mm galvanizado 5 circ.  </t>
  </si>
  <si>
    <t xml:space="preserve">profitherm armario fondo 80 mm galvanizado 6-8 circ.  </t>
  </si>
  <si>
    <t xml:space="preserve">profitherm armario fondo 80 mm galvanizado 9-10 circ. </t>
  </si>
  <si>
    <t>profitherm armario fondo 80 mm galvanizado 11-12 circ.</t>
  </si>
  <si>
    <t xml:space="preserve">profitherm armario fondo 80 mm galvanizado &gt;12 circ.  </t>
  </si>
  <si>
    <t xml:space="preserve">profitherm armario fondo 80 mm pintado 2 circ.  </t>
  </si>
  <si>
    <t xml:space="preserve">profitherm armario fondo 80 mm pintado 3 circ.  </t>
  </si>
  <si>
    <t xml:space="preserve">profitherm armario fondo 80 mm pintado 4 circ.  </t>
  </si>
  <si>
    <t xml:space="preserve">profitherm armario fondo 80 mm pintado 5 circ.  </t>
  </si>
  <si>
    <t>profitherm armario fondo 80 mm pintado 6-8 circ.</t>
  </si>
  <si>
    <t>profitherm armario fondo 80 mm pintado 9-10 circ.</t>
  </si>
  <si>
    <t>profitherm armario fondo 80 mm pintado 11-12 circ.</t>
  </si>
  <si>
    <t>profitherm armario fondo 80 mm pintado &gt;12 circ.</t>
  </si>
  <si>
    <t xml:space="preserve">alpex adaptador eurocono 12 x 3/4" latón             </t>
  </si>
  <si>
    <t xml:space="preserve">alpex adaptador eurocono 16 x 3/4" latón             </t>
  </si>
  <si>
    <t xml:space="preserve">alpex adaptador eurocono 17 x 3/4" latón             </t>
  </si>
  <si>
    <t xml:space="preserve">alpex adaptador eurocono 20 x 3/4" latón             </t>
  </si>
  <si>
    <t xml:space="preserve">racor doble  3/4"                                     </t>
  </si>
  <si>
    <t xml:space="preserve">alpex conexión doble  R1/2-G3/4                       </t>
  </si>
  <si>
    <t>kit unidad de mezcla con bomba para colector</t>
  </si>
  <si>
    <t xml:space="preserve">kit bypass para unidad de mezcla a punto fijo </t>
  </si>
  <si>
    <t xml:space="preserve">Colector premontado de mezcla a punto fijo 2 salidas
</t>
  </si>
  <si>
    <t xml:space="preserve">Colector premontado de mezcla a punto fijo 3 salidas
</t>
  </si>
  <si>
    <t xml:space="preserve">Colector premontado de mezcla a punto fijo 4 salidas
</t>
  </si>
  <si>
    <t xml:space="preserve">Colector premontado de mezcla a punto fijo 5 salidas
</t>
  </si>
  <si>
    <t xml:space="preserve">Colector premontado de mezcla a punto fijo 6 salidas
</t>
  </si>
  <si>
    <t xml:space="preserve">Colector premontado de mezcla a punto fijo 7 salidas
</t>
  </si>
  <si>
    <t xml:space="preserve">Colector premontado de mezcla a punto fijo 8 salidas
</t>
  </si>
  <si>
    <t xml:space="preserve">Colector premontado de mezcla a punto fijo 9 salidas
</t>
  </si>
  <si>
    <t xml:space="preserve">Colector premontado de mezcla a punto fijo 10 salidas
</t>
  </si>
  <si>
    <t xml:space="preserve">Colector premontado de mezcla a punto fijo 11 salidas
</t>
  </si>
  <si>
    <t xml:space="preserve">Colector premontado de mezcla a punto fijo 12 salidas
</t>
  </si>
  <si>
    <t xml:space="preserve">profitherm actuador termostático a 230V M30 con micro </t>
  </si>
  <si>
    <t xml:space="preserve">profitherm actuador termostático a 24V  M30          </t>
  </si>
  <si>
    <t xml:space="preserve">profitherm termostato analógico cableado calor        </t>
  </si>
  <si>
    <t xml:space="preserve">profitherm termostato analógico frio/calor cableado   </t>
  </si>
  <si>
    <t xml:space="preserve">profitherm termostato noche/dia digital cableado solo calor </t>
  </si>
  <si>
    <t>profitherm termostato programable digital cableado frí</t>
  </si>
  <si>
    <t xml:space="preserve">profitherm caja de conexiones 10 zonas cableada 230V  </t>
  </si>
  <si>
    <t xml:space="preserve">profitherm cronotermostato digital vía radio          </t>
  </si>
  <si>
    <t xml:space="preserve">profitherm caja de conexiones 8 zonas vía radio 230V  </t>
  </si>
  <si>
    <t xml:space="preserve">profitherm caja de conexiones 12 zonas vía radio 230V </t>
  </si>
  <si>
    <t xml:space="preserve">separador hidraúlico para caldera DN25 c/deflector    </t>
  </si>
  <si>
    <t xml:space="preserve">separador hidraúlico para caldera DN32 c/deflector    </t>
  </si>
  <si>
    <t xml:space="preserve">separador hidraúlico para caldera DN50 c/deflector    </t>
  </si>
  <si>
    <t xml:space="preserve">módulo de mezcla 3 vías a punto fijo DN20 sin bomba
</t>
  </si>
  <si>
    <t xml:space="preserve">módulo de mezcla 3 vías a punto fijo DN25 sin bomba
</t>
  </si>
  <si>
    <t xml:space="preserve">actuador termostático  20º-50ºC                       </t>
  </si>
  <si>
    <t xml:space="preserve">Servomotor ECMX 230V 3P  120 seg. 5Nm
 </t>
  </si>
  <si>
    <t xml:space="preserve">Servomotor ECMX 230V 3 P 120seg. 5Nm c/aux.
 </t>
  </si>
  <si>
    <t xml:space="preserve">Servomotor ECMX 24V 0-10/2-10V 120 seg. 5Nm.
</t>
  </si>
  <si>
    <t>Servomotor ECMX 230V 3P  120 seg. 5Nm s</t>
  </si>
  <si>
    <t xml:space="preserve">kit soporte pared colector de módulos   </t>
  </si>
  <si>
    <t xml:space="preserve">soporte pared  módulo  DN20  
</t>
  </si>
  <si>
    <t>repuesto válvula 3 vías  DN20 punto variable sin junta</t>
  </si>
  <si>
    <t>repuesto válvula 3 vías  DN25 punto variable sin junta</t>
  </si>
  <si>
    <t>profitherm antifreeze aerotermia 25l</t>
  </si>
  <si>
    <t xml:space="preserve">profi-air tunnel conducto 132x52mm en rollo
</t>
  </si>
  <si>
    <t xml:space="preserve">profi-air tunnel conducto 132x52mm en barras </t>
  </si>
  <si>
    <t xml:space="preserve">profi-air tunnel elemento de conexión 132x52mm
</t>
  </si>
  <si>
    <t xml:space="preserve">profi-air tunnel elemento de conexión girado 180°
</t>
  </si>
  <si>
    <t xml:space="preserve">profi-air tunnel pinza de fijación 132x52 mm
</t>
  </si>
  <si>
    <t xml:space="preserve">profi-air tunnel codo 90º vertical 132x52mm
</t>
  </si>
  <si>
    <t>profi-air tunnel codo 90° horizontal 132x52m</t>
  </si>
  <si>
    <t>profi-air tunnel tapa 132x52mm</t>
  </si>
  <si>
    <t xml:space="preserve">Caja de difusor de aire 90º profi-air tunnel
</t>
  </si>
  <si>
    <t>profi-air tunnel difusor de aire 90º DN 125 132x52mm</t>
  </si>
  <si>
    <t xml:space="preserve">profi-air tunnel difusor de aire 90º DN 125 2 x 132x52mm
</t>
  </si>
  <si>
    <t>profi-air tunnel difusor de aire recto DN 125 132x52mm</t>
  </si>
  <si>
    <t>profi-air tunnel difusor de aire 90º 305x84mm 132x52mm</t>
  </si>
  <si>
    <t xml:space="preserve">profi-air classic conducto en rollo DN63 - 50m
</t>
  </si>
  <si>
    <t xml:space="preserve">profi-air classic conducto en rollo DN75 - 20m
</t>
  </si>
  <si>
    <t xml:space="preserve">profi-air classic conducto en rollo DN75 - 50m
</t>
  </si>
  <si>
    <t xml:space="preserve">profi-air classic conducto en rollo DN90 - 20m
</t>
  </si>
  <si>
    <t xml:space="preserve">profi-air classic conducto en rollo DN90 - 50m
Tubo </t>
  </si>
  <si>
    <t>profi-air classic conducto negro en rollo DN63 - 50m</t>
  </si>
  <si>
    <t>profi-air classic conducto negro en rollo DN75 - 50m</t>
  </si>
  <si>
    <t>profi-air classic conducto negro en rollo DN90 - 50m</t>
  </si>
  <si>
    <t xml:space="preserve">profi-air classic junta de estanqueidad DN63
</t>
  </si>
  <si>
    <t xml:space="preserve">profi-air classic junta de estanqueidad DN75
</t>
  </si>
  <si>
    <t xml:space="preserve">profi-air classic junta de estanqueidad DN90
</t>
  </si>
  <si>
    <t>profi-air classic codo 90º DN63</t>
  </si>
  <si>
    <t>profi-air classic codo 90º DN75</t>
  </si>
  <si>
    <t>profi-air classic codo 90º DN90</t>
  </si>
  <si>
    <t xml:space="preserve">profi-air classic manguito recto DN63
</t>
  </si>
  <si>
    <t xml:space="preserve">profi-air classic manguito recto DN75
</t>
  </si>
  <si>
    <t xml:space="preserve">profi-air classic manguito recto DN90
</t>
  </si>
  <si>
    <t xml:space="preserve">Tapa profi-air classic DN63
</t>
  </si>
  <si>
    <t>Tapa profi-air classic DN 75</t>
  </si>
  <si>
    <t>Tapa profi-air classic DN 90</t>
  </si>
  <si>
    <t xml:space="preserve">Caja de difusor de aire 90º </t>
  </si>
  <si>
    <t>Extensión  profi-air para caja de difusor de aire</t>
  </si>
  <si>
    <t xml:space="preserve">Regulador profi-air para caja de difusor de aire
</t>
  </si>
  <si>
    <t>profi-air classic difusor de aire 90º DN125 - 3xDN63</t>
  </si>
  <si>
    <t>profi-air classic difusor de aire 90º DN125 3xDN63 corto</t>
  </si>
  <si>
    <t xml:space="preserve">profi-air classic difusor de aire 90º plus DN125 2xDN75
</t>
  </si>
  <si>
    <t xml:space="preserve">profi-air classic difusor de aire 90º plus DN125 2xDN90
</t>
  </si>
  <si>
    <t>profi-air classic difusor de aire 90º plus corta DN125</t>
  </si>
  <si>
    <t xml:space="preserve">profi-air classic difusor de aire 90º plus corta DN125 </t>
  </si>
  <si>
    <t>Extensión prof-air classic para difusor de aire plus 90</t>
  </si>
  <si>
    <t>profi-air classic tapa para encofrado plus DN125</t>
  </si>
  <si>
    <t xml:space="preserve">profi-air classic adaptador DN 90 - 2x DN 63
</t>
  </si>
  <si>
    <t>profi-air tunnel / classic adaptador 132x52mm - Conducto DN75</t>
  </si>
  <si>
    <t>profi-air tunnel / classic adaptador 132x52mm - Conducto DN90</t>
  </si>
  <si>
    <t>profi-air tunnel / classic adaptador 132x52mm - Accesorio DN90</t>
  </si>
  <si>
    <t xml:space="preserve">profi-air codo adaptador 90º 132x52mm - conducto DN75
</t>
  </si>
  <si>
    <t xml:space="preserve">profi-air codo adaptador 90º 132x52mm - conducto DN90
</t>
  </si>
  <si>
    <t>profi-air conducto de canal oval blanco en barras de 1,15m</t>
  </si>
  <si>
    <t xml:space="preserve">profi-air elemento de conexion de canal oval 163x68mm
</t>
  </si>
  <si>
    <t xml:space="preserve">profi-air canal oval codo 90º vertical 163x68mm
</t>
  </si>
  <si>
    <t>profi-air canal oval codo 90º horizontal 163x68mm</t>
  </si>
  <si>
    <t xml:space="preserve">profi-air canal oval adaptador DN160 2x163x68mm
</t>
  </si>
  <si>
    <t xml:space="preserve">profi-air canal oval adaptador DN125 163x68mm
</t>
  </si>
  <si>
    <t xml:space="preserve">profi-air Te DN160 163x68mm
</t>
  </si>
  <si>
    <t>profi-air isopipe DN125</t>
  </si>
  <si>
    <t>profi-air isopipe DN160</t>
  </si>
  <si>
    <t>profi-air isopipe DN180</t>
  </si>
  <si>
    <t>profi-air iso codo 90º DN125</t>
  </si>
  <si>
    <t>profi-air iso codo 90º DN160</t>
  </si>
  <si>
    <t>profi-air iso codo 90º DN180</t>
  </si>
  <si>
    <t>profi-air ISO manguito DN125</t>
  </si>
  <si>
    <t>profi-air ISO manguito DN160</t>
  </si>
  <si>
    <t>profi-air ISO manguito DN180</t>
  </si>
  <si>
    <t>profi-air reducción ISO DN160 - DN125</t>
  </si>
  <si>
    <t>profi-air reducción ISO DN180 - DN160</t>
  </si>
  <si>
    <t>profi-air colector plano 6 conexiones 6 x DN 63 - 90</t>
  </si>
  <si>
    <t xml:space="preserve">profi-air set encofrado de hormigón DN 160
</t>
  </si>
  <si>
    <t xml:space="preserve">profi-air Te 163x68mm DN160
</t>
  </si>
  <si>
    <t>profi-air manguito recto de conexion DN160</t>
  </si>
  <si>
    <t>profi-air tapa para revisiones DN160</t>
  </si>
  <si>
    <t>profi-air colector plano tunnel gris 5x132x52mm - 2x163x68</t>
  </si>
  <si>
    <t>profi-air tunnel elemento regulador 132x52mm</t>
  </si>
  <si>
    <t xml:space="preserve">profi-air classic colector plus DN160 - 5 x DN 63 - 90
</t>
  </si>
  <si>
    <t xml:space="preserve">profi-air classic colector plus DN160 - 10 x DN 63 - 90
</t>
  </si>
  <si>
    <t xml:space="preserve">profi-air classic colector plus DN180 - 15 x DN 63 - 90
</t>
  </si>
  <si>
    <t xml:space="preserve">profi-air classic manguito recto de conexión DN63
</t>
  </si>
  <si>
    <t xml:space="preserve">profi-air classic manguito recto de conexión DN75
</t>
  </si>
  <si>
    <t xml:space="preserve">profi-air classic manguito recto de conexión DN90
</t>
  </si>
  <si>
    <t>profi-air tapa de conexion de bayoneta</t>
  </si>
  <si>
    <t xml:space="preserve">profi-air regulador DN 63 - 90
</t>
  </si>
  <si>
    <t>profi-air regulador de caudal de aire constante 15 m3/h</t>
  </si>
  <si>
    <t>profi-air regulador de caudal de aire constante 20 - 50 m3/h</t>
  </si>
  <si>
    <t xml:space="preserve">Profi-air amplificador de caudal
</t>
  </si>
  <si>
    <t xml:space="preserve">HORIZON vidrio White Pure
</t>
  </si>
  <si>
    <t>HORIZON vidrio Powder Blue</t>
  </si>
  <si>
    <t xml:space="preserve">HORIZON vidrio Light Brown
</t>
  </si>
  <si>
    <t>HORIZON vidrio Black &amp; White</t>
  </si>
  <si>
    <t xml:space="preserve">STRIPES vidrio Satin White Pure
</t>
  </si>
  <si>
    <t xml:space="preserve">STRIPES vidrio Satin Black
</t>
  </si>
  <si>
    <t xml:space="preserve">CROSS vidrio Satin White Pure
</t>
  </si>
  <si>
    <t xml:space="preserve">CROSS vidrio CIRCLE Satin White </t>
  </si>
  <si>
    <t>CROSS vidrio Satin Bronze</t>
  </si>
  <si>
    <t xml:space="preserve">CROSS vidrio CIRCLE Satin Bronze
</t>
  </si>
  <si>
    <t xml:space="preserve">CROSS vidrio Blue-Gray
</t>
  </si>
  <si>
    <t xml:space="preserve">CROSS vidrio CIRCLE Blue-Gray
</t>
  </si>
  <si>
    <t xml:space="preserve">TWIST COMPACT vidrio White Pure
</t>
  </si>
  <si>
    <t xml:space="preserve">TWIST COMPACT vidrio Powder Blue
</t>
  </si>
  <si>
    <t>TWIST COMPACT vidrio Black &amp; White</t>
  </si>
  <si>
    <t xml:space="preserve">TWIST COMPACT vidrio Satin Black
</t>
  </si>
  <si>
    <t xml:space="preserve">TWIST CIRCLE vidrio Light Brown
</t>
  </si>
  <si>
    <t>TWIST CIRCLE vidrio Black &amp; White</t>
  </si>
  <si>
    <t xml:space="preserve">TWIST CIRCLE vidrio Satin White </t>
  </si>
  <si>
    <t xml:space="preserve">profi-air rejilla diseño SHAPE STYLE, cristal white pure 350x130x6mm
</t>
  </si>
  <si>
    <t xml:space="preserve">profi-air rejilla diseño SHAPE CIRCLE, cristal white pure Ø160mmx6mm
</t>
  </si>
  <si>
    <t>profi-air rejilla diseño SHAPE BUSINESS, cristal white pure 350x130x6mm</t>
  </si>
  <si>
    <t>profi-air rejilla diseño SHAPE COMPACT, cristal white pure Ø160mmx6mm</t>
  </si>
  <si>
    <t xml:space="preserve">profi-air rejilla diseño LINE, blanco (RAL 9016) 350x130x1'5mm
</t>
  </si>
  <si>
    <t>profi-air rejilla diseño LINE COMPACT, blanco (RAL 9016) 160x160x1'5mm</t>
  </si>
  <si>
    <t xml:space="preserve">profi-air rejilla diseño LINE, acero inox. pulido 350x130x1'5mm
</t>
  </si>
  <si>
    <t>profi-air rejilla diseño LINE COMPACT, acero inox. pulido 160x160x1'5mm</t>
  </si>
  <si>
    <t xml:space="preserve">profi-air rejilla diseño PYRAMID, blanco (RAL 9016) </t>
  </si>
  <si>
    <t>profi-air rejilla diseño PYRAMID COMPACT, blanco (RAL 9016)</t>
  </si>
  <si>
    <t>profi-air rejilla diseño PYRAMID, bronce oxidado oscuro 350x130x1'5mm</t>
  </si>
  <si>
    <t>profi-air rejilla diseño PYRAMID CMPCT, bronce oxidado oscuro 160x160x1'5mm</t>
  </si>
  <si>
    <t>profi-air rejilla diseño AVANTGARDE, blanco (RAL 9016) 350x130x1'5mm</t>
  </si>
  <si>
    <t>profi-air rejilla diseño AVANTGARDE COMPACT, blanco (RAL 9016) 160x160x1'5m</t>
  </si>
  <si>
    <t>profi-air rejilla diseño AVANTGARDE COMPACT, acero inox. pulido 160x160x1'5</t>
  </si>
  <si>
    <t xml:space="preserve">profi-air rejilla diseño FLORA, blanco (RAL 9016) 350x130x1'5mm
</t>
  </si>
  <si>
    <t xml:space="preserve">profi-air rejilla diseño FLORA COMPACT, blanco 160x160x1'5mm
</t>
  </si>
  <si>
    <t xml:space="preserve">profi-air rejilla diseño FLORA, gris antracita 350x130x1'5mm
</t>
  </si>
  <si>
    <t>profi-air rejilla diseño FLORA COMPACT, gris antracita 160x160x1'5mm</t>
  </si>
  <si>
    <t>Marco de montaje starline plus
Ma</t>
  </si>
  <si>
    <t>Marco de montaje starline COMPACT</t>
  </si>
  <si>
    <t>Marco de montaje starline para suelo</t>
  </si>
  <si>
    <t xml:space="preserve">profi-air regulador starline COMPACT negro DN125
</t>
  </si>
  <si>
    <t>profi-air filtro STARLINE negro</t>
  </si>
  <si>
    <t xml:space="preserve">profi-air filtro STARLINE COMPACT negro
</t>
  </si>
  <si>
    <t xml:space="preserve">profi-air filtro de grasas STARLINE plateado
</t>
  </si>
  <si>
    <t>profi-air filtro de grasas STARLINE COMPACT plateado</t>
  </si>
  <si>
    <t>profi-air válvula de disco de extracción de aire DN125 blanca</t>
  </si>
  <si>
    <t xml:space="preserve">profi-air válvula de disco de admisión de aire DN125 blanca
</t>
  </si>
  <si>
    <t xml:space="preserve">profi-air válvula de disco de admisión / extracción de aire blanca </t>
  </si>
  <si>
    <t xml:space="preserve">profi-air filtro DN125
</t>
  </si>
  <si>
    <t>profi-air rejilla de ventilación para pared blanco DN125</t>
  </si>
  <si>
    <t xml:space="preserve">profi-air rejilla de ventilación 350x130mm acero inox
</t>
  </si>
  <si>
    <t>profi-air rejilla de ventilación 350x130mm chapa de acero blanca</t>
  </si>
  <si>
    <t xml:space="preserve">profi-air rejilla combinada horizontal DN125
</t>
  </si>
  <si>
    <t xml:space="preserve">profi-air rejilla combinada horizontal DN160
</t>
  </si>
  <si>
    <t xml:space="preserve">profi-air rejilla combinada vertical DN125
</t>
  </si>
  <si>
    <t xml:space="preserve">profi-air rejilla combinada vertical DN160
</t>
  </si>
  <si>
    <t>profi-air rejilla de pared externa DN 125, acero inoxidable</t>
  </si>
  <si>
    <t>profi-air rejilla de pared externa DN 160, acero inoxidable</t>
  </si>
  <si>
    <t>profi-air rejilla de pared externa DN 180, acero inoxidable</t>
  </si>
  <si>
    <t xml:space="preserve">profi-air rejilla de pared externa DN 125, acero blanco
</t>
  </si>
  <si>
    <t xml:space="preserve">profi-air rejilla de pared externa DN 160, acero blanco
</t>
  </si>
  <si>
    <t xml:space="preserve">profi-air rejilla de pared externa DN 180, acero blanco
</t>
  </si>
  <si>
    <t>profi-air sombrero para tejado negro DN160 / 180</t>
  </si>
  <si>
    <t xml:space="preserve">profi-air salida para tejado plano DN160 / 180
</t>
  </si>
  <si>
    <t>profi-air salida para tejado inclinado 20 - 30º DN160 / 180</t>
  </si>
  <si>
    <t>profi-air salida para tejado inclinado 30 - 40º  DN160 / 18</t>
  </si>
  <si>
    <t>Salida para tejado prof-air fex 25-55`
Salida para tejado d</t>
  </si>
  <si>
    <t>profi-air cuchillo de montaje con hoja de gancho</t>
  </si>
  <si>
    <t>profi-air cable de tracción y de seguridad 30 m para el set de limpieza</t>
  </si>
  <si>
    <t>profi-air set de filtros de repuesto G4 / G4 para 180 flat</t>
  </si>
  <si>
    <t>profi-air set de filtros de repuesto G4 / F7 para 180 flat</t>
  </si>
  <si>
    <t>profi-air set de conexión para isopipe / conducto en espiral 4 x DN125</t>
  </si>
  <si>
    <t xml:space="preserve">profi-air control remoto inalámbrico para 180 flat / 250/360 flex
</t>
  </si>
  <si>
    <t xml:space="preserve">profi-air cable de conexion para 180 flat / 250/360 flex
</t>
  </si>
  <si>
    <t xml:space="preserve">profi-air sensor COV para 180 flat / 250/360 flex
</t>
  </si>
  <si>
    <t>profi-air calefacción anticongelante c/aislamiento  180 flat 900</t>
  </si>
  <si>
    <t xml:space="preserve">profi-air bomba de condensados para 180 flat
</t>
  </si>
  <si>
    <t xml:space="preserve">profi-air equipo de ventilación 360 flex, 360m3/h, max. 270Pa
</t>
  </si>
  <si>
    <t xml:space="preserve">profi-air repuesto set de filtros G4/G4
</t>
  </si>
  <si>
    <t xml:space="preserve">profi-air repuesto set de filtros G4/F7
</t>
  </si>
  <si>
    <t xml:space="preserve">profi-air set de montaje suelo 250/360 flex
</t>
  </si>
  <si>
    <t>profi-air set de conexión para isopipe o conducto en espiral 4 x DN160</t>
  </si>
  <si>
    <t xml:space="preserve">profi-air Silenciador DN 160
</t>
  </si>
  <si>
    <t xml:space="preserve">profi-air Silenciador DN 180
</t>
  </si>
  <si>
    <t>profi-air control remoto inalámbrico para 180 flat / 250/360 flex</t>
  </si>
  <si>
    <t>profi-air cable de conexion cpckpit pro para 180 flat / 250/360 flex</t>
  </si>
  <si>
    <t xml:space="preserve">profi-air calentador antihielo 1,4KW para 250 flex
</t>
  </si>
  <si>
    <t xml:space="preserve">profi-air calentador antihielo 1,85KW para 360 flex
</t>
  </si>
  <si>
    <t>profi-air intercambiador térmico entalpico 250/360 flex</t>
  </si>
  <si>
    <t>profi-air caja de pared profi-air con colector encima 140 lite</t>
  </si>
  <si>
    <t xml:space="preserve">profi-air rejilla de caja de pared profi-air para 140 lite
</t>
  </si>
  <si>
    <t xml:space="preserve">profi-air embellecedor frontal para 140 lite
</t>
  </si>
  <si>
    <t xml:space="preserve">profi-air puesta en marcha básica
</t>
  </si>
  <si>
    <t>profi-air puesta en marcha completa</t>
  </si>
  <si>
    <t xml:space="preserve">profi-air puesta en marcha básica RCC
</t>
  </si>
  <si>
    <t>profi-air puesta en marcha completa RCC</t>
  </si>
  <si>
    <t>profi-air isoflex DN127, 25mm aislante, longitud: 10m</t>
  </si>
  <si>
    <t>profi-air isoflex DN160, 25mm aislante, longitud: 10m</t>
  </si>
  <si>
    <t>profi-air isoflex DN180, 25mm aislante, longitud: 10m</t>
  </si>
  <si>
    <t xml:space="preserve">profi-air equipo de ventilación 160 lite, 160 m3/h max 120 Pa, DN125
</t>
  </si>
  <si>
    <t xml:space="preserve">profi-air classic tapa DN63
</t>
  </si>
  <si>
    <t xml:space="preserve">profi-air classic tapa DN75
</t>
  </si>
  <si>
    <t xml:space="preserve">profi-air classic tapa DN90
</t>
  </si>
  <si>
    <t>profi-air classic difusor de aire 90º 3xDN63 - DN125</t>
  </si>
  <si>
    <t>profi-air marco de montaje starline negro 298x80x30mm</t>
  </si>
  <si>
    <t xml:space="preserve">profi-air marco de montaje starline COMPACT negro Ø122x36mm
</t>
  </si>
  <si>
    <t>profi-air aparato de ventilación 400 touch, 400 m3/h</t>
  </si>
  <si>
    <t>profi-air filtro de repuesto F5 entrada de aire para</t>
  </si>
  <si>
    <t>profi-air filtro de repuesto F7 entrada de aire para</t>
  </si>
  <si>
    <t xml:space="preserve">profi-air filtro de repuesto G4 salida de aire para </t>
  </si>
  <si>
    <t>tubo ff-therm multi Difustop PE-Xa 12x2 mm rollo 200m 
Tubería plástica transparente sólida en rollos, fabricada en polietileno reticulado (PE-Xa) según EN ISO 15875, con barrara de difusión, impermeable al oxigeno según DIN 4726, para instalaciones de sistemas de calefacción y refrescamiento.  Presión máxima de trabajo 6 bars. Temperatura máxima de trabajo constante 95ºC</t>
  </si>
  <si>
    <t>tubo ff-therm multi Difustop PE-Xa 16 x 2 mm rollo 200m
Tubería plástica transparente sólida en rollos, fabricada en polietileno reticulado (PE-Xa) según EN ISO 15875, con barrara de difusión, impermeable al oxigeno según DIN 4726, para instalaciones de sistemas de calefacción y refrescamiento.  Presión máxima de trabajo 6 bars. Temperatura máxima de trabajo constante 95ºC</t>
  </si>
  <si>
    <t>tubo ff-therm multi Difustop PE-Xa 16 x 2 mm rollo 600m
Tubería plástica transparente sólida en rollos, fabricada en polietileno reticulado (PE-Xa) según EN ISO 15875, con barrara de difusión, impermeable al oxigeno según DIN 4726, para instalaciones de sistemas de calefacción y refrescamiento.  Presión máxima de trabajo 6 bars. Temperatura máxima de trabajo constante 95ºC</t>
  </si>
  <si>
    <t>tubo ff-therm multi Difustop PE-Xa 17 x 2 mm rollo 200m 
Tubería plástica transparente sólida en rollos, fabricada en polietileno reticulado (PE-Xa) según EN ISO 15875, con barrara de difusión, impermeable al oxigeno según DIN 4726, para instalaciones de sistemas de calefacción y refrescamiento.  Presión máxima de trabajo 6 bars. Temperatura máxima de trabajo constante 95ºC</t>
  </si>
  <si>
    <t>tubo ff-therm multi Difustop PE-Xa 17 x 2 mm rollo 600m 
Tubería plástica transparente sólida en rollos, fabricada en polietileno reticulado (PE-Xa) según EN ISO 15875, con barrara de difusión, impermeable al oxigeno según DIN 4726, para instalaciones de sistemas de calefacción y refrescamiento.  Presión máxima de trabajo 6 bars. Temperatura máxima de trabajo constante 95ºC</t>
  </si>
  <si>
    <t>tubo ff-therm multi Difustop PE-Xa 20 x 2 mm rollo 200m 
Tubería plástica transparente sólida en rollos, fabricada en polietileno reticulado (PE-Xa) según EN ISO 15875, con barrara de difusión, impermeable al oxigeno según DIN 4726, para instalaciones de sistemas de calefacción y refrescamiento.  Presión máxima de trabajo 6 bars. Temperatura máxima de trabajo constante 95ºC</t>
  </si>
  <si>
    <t>tubo ff-therm multi Difustop PE-Xa 20 x 2 mm rollo 500m 
Tubería plástica transparente sólida en rollos, fabricada en polietileno reticulado (PE-Xa) según EN ISO 15875, con barrara de difusión, impermeable al oxigeno según DIN 4726, para instalaciones de sistemas de calefacción y refrescamiento.  Presión máxima de trabajo 6 bars. Temperatura máxima de trabajo constante 95ºC</t>
  </si>
  <si>
    <t>tubo ff-therm multi Difustop PE-Xa 25 x 2 mm rollo 200m 
Tubería plástica transparente sólida en rollos, fabricada en polietileno reticulado (PE-Xa) según EN ISO 15875, con barrara de difusión, impermeable al oxigeno según DIN 4726, para instalaciones de sistemas de calefacción y refrescamiento.  Presión máxima de trabajo 6 bars. Temperatura máxima de trabajo constante 95ºC</t>
  </si>
  <si>
    <t>profi-air classic conducto gris en rollo DN63 - 50m
Tubo corrugado muy flexible, de doble capa con revestimiento interior antiestático y antibacteriano de PE-HD para ser montado en techos de hormigón, falsos techos, instalaciones murales,conductos ascendentes o componentes de soporte. La capa interna lisa del conducto profi-air classic permite una fácil limpieza. El conducto classic es adecuado para admisión y extracción de aire.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</si>
  <si>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profi-air classic conducto gris en rollo DN90 - 50m
Tubo corrugado muy flexible, de doble capa con revestimiento interior antiestático y antibacteriano de PE-HD para ser montado en techos de hormigón, falsos techos, instalaciones murales,conductos ascendentes o componentes de soporte. La capa interna lisa del conducto profi-air classic permite una fácil limpieza. El conducto classic es adecuado para admisión y extracción de aire.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</si>
  <si>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 xml:space="preserve">plancha nopas economic E36/66  Rt: 1,25 m2k/W </t>
  </si>
  <si>
    <t xml:space="preserve">profi-air classic conducto gris en rollo DN63 - 50m
</t>
  </si>
  <si>
    <t xml:space="preserve">profi-air classic conducto gris en rollo DN90 - 50m
</t>
  </si>
  <si>
    <t>profi-air reducción metálica DN160-DN125
profi-air reducción</t>
  </si>
  <si>
    <t>Bomba wilo Para SC 30/1-6 180mm DN32</t>
  </si>
  <si>
    <t>Bomba wilo Para SC 30/1-8 180mm DN32</t>
  </si>
  <si>
    <t>Bomba grundfos Hybrid 30-70/180 DN25</t>
  </si>
  <si>
    <t>profi-air classic Set de limpieza Sawi c/cables tracción DN 63/75
Este set de limpieza está pensado para una limpieza rápida, profesional y eficaz de los conductos de ventilación flexibles profi-air classic. Maletín, incluida pieza de espuma, con el siguiente contenido:
■ Tapas y adaptadores para conductos profi-air classic DN 63 y 75
■ Dispositivo de colocación de bayeta para conductos profi-air classic DN 63 y 75
■ Adaptador para difusor de aire 100 mm y 125 mm
■ Unidad de tracción para DN 63 y 75
■ 10 bayetas DN 63 y 75 respectivamente con caja de almacenamiento
■ 2 bloques de goma espuma de limpieza DN 63 y 75 respectivamente
■ 2 cables de tracción y de seguridad (Ø 10 mm) con enrollador, incluidos mosquetón y bola
guía, longitud 30 m</t>
  </si>
  <si>
    <t>profi-air classic set de limpieza SaWi sin cable tracción DN 63
Este set de limpieza está pensado para una limpieza rápida, profesional y eficaz de los conductos
de ventilación flexibles profi-air classic. Maletín, incluida pieza de espuma, con el siguiente
contenido:
■ Tapas y adaptadores para conductos profi-air classic
■ Dispositivo de colocación de bayeta para conductos profi-air classic
■ Adaptador para difusor de aire 100 mm y 125 mm
■ Unidad de tracción
■ 20 bayetas con caja de almacenamiento
■ 3 bloques de goma espuma de limpieza
Solo podemos garantizar un perfecto funcionamiento del set de limpieza SaWi con el uso
cables de tracción y de seguridad profi-air originales. Por motivos de seguridad y de comodidad
recomendamos utilizar dos cables.</t>
  </si>
  <si>
    <t>profi-air classic set de limpieza SaWi sin cable tracción DN 75
Este set de limpieza está pensado para una limpieza rápida, profesional y eficaz de los conductos
de ventilación flexibles profi-air classic. Maletín, incluida pieza de espuma, con el siguiente
contenido:
■ Tapas y adaptadores para conductos profi-air classic
■ Dispositivo de colocación de bayeta para conductos profi-air classic
■ Adaptador para difusor de aire 100 mm y 125 mm
■ Unidad de tracción
■ 20 bayetas con caja de almacenamiento
■ 3 bloques de goma espuma de limpieza
Solo podemos garantizar un perfecto funcionamiento del set de limpieza SaWi con el uso
cables de tracción y de seguridad profi-air originales. Por motivos de seguridad y de comodidad
recomendamos utilizar dos cables.</t>
  </si>
  <si>
    <t>profi-air silenciador L1m, DN 125
Silenciador compuesto de dos tubos de aluminio flexibles con un envase absorbente del ruido de 25 mm de lana mineral ligada con resina sintética. Flexible (radio de curvatura mínimo: 3 veces diámetro exterior). Retenes en las conexiones del silenciador.</t>
  </si>
  <si>
    <t>Dcto por cantidad</t>
  </si>
  <si>
    <t xml:space="preserve">a partir de </t>
  </si>
  <si>
    <t>cantidad</t>
  </si>
  <si>
    <t>Dcto. por camión*</t>
  </si>
  <si>
    <r>
      <t>plancha nopas premium grafito E25/45 D23 1,45x0,85 Rt: 0,75 m</t>
    </r>
    <r>
      <rPr>
        <vertAlign val="superscript"/>
        <sz val="9"/>
        <color theme="1"/>
        <rFont val="Univers 65"/>
      </rPr>
      <t>2</t>
    </r>
    <r>
      <rPr>
        <sz val="9"/>
        <color theme="1"/>
        <rFont val="Univers 65"/>
      </rPr>
      <t xml:space="preserve">k/W 
Aislamiento termoconformado de nopas pequeñas en EPS negro de </t>
    </r>
    <r>
      <rPr>
        <sz val="9"/>
        <color theme="1"/>
        <rFont val="Arial"/>
        <family val="2"/>
      </rPr>
      <t>λ</t>
    </r>
    <r>
      <rPr>
        <sz val="9"/>
        <color theme="1"/>
        <rFont val="Univers 65"/>
      </rPr>
      <t>=0,032 W/(m.K) certificado CE según EN 13163:2017.  Resistencia termica según EN 1264-4:2022 Rt: 0,75 m</t>
    </r>
    <r>
      <rPr>
        <vertAlign val="superscript"/>
        <sz val="9"/>
        <color theme="1"/>
        <rFont val="Univers 65"/>
      </rPr>
      <t>2</t>
    </r>
    <r>
      <rPr>
        <sz val="9"/>
        <color theme="1"/>
        <rFont val="Univers 65"/>
      </rPr>
      <t>k/W. Paso de tubo 50mm.  De formato 1450x850mm se solapa mediante el film de PS de 0,6mm, dando una superficie útil de 1,121m</t>
    </r>
    <r>
      <rPr>
        <vertAlign val="superscript"/>
        <sz val="9"/>
        <color theme="1"/>
        <rFont val="Univers 65"/>
      </rPr>
      <t>2</t>
    </r>
    <r>
      <rPr>
        <sz val="9"/>
        <color theme="1"/>
        <rFont val="Univers 65"/>
      </rPr>
      <t>. 8 uds por caja, 8,96m</t>
    </r>
    <r>
      <rPr>
        <vertAlign val="superscript"/>
        <sz val="9"/>
        <color theme="1"/>
        <rFont val="Univers 65"/>
      </rPr>
      <t>2</t>
    </r>
    <r>
      <rPr>
        <sz val="9"/>
        <color theme="1"/>
        <rFont val="Univers 65"/>
      </rPr>
      <t>. Bajo pedido a fábrica.</t>
    </r>
  </si>
  <si>
    <t>Plancha de nopas termoconformada profitherm premium</t>
  </si>
  <si>
    <t>Plancha de nopas plastificada profitherm economic</t>
  </si>
  <si>
    <r>
      <t>precio por m</t>
    </r>
    <r>
      <rPr>
        <b/>
        <vertAlign val="superscript"/>
        <sz val="9"/>
        <color theme="1"/>
        <rFont val="Univers 65"/>
      </rPr>
      <t>2</t>
    </r>
  </si>
  <si>
    <t>Condiciones:</t>
  </si>
  <si>
    <t>No son aplicables otros descuentos adicionales</t>
  </si>
  <si>
    <t>Para entregas en Galicia, Andalucía y Portugal, se aplicará cargo de porte correspondiente.</t>
  </si>
  <si>
    <t>Los precios están sujetos a cambios sin previo aviso, según las actuales circunstancias de mercado.</t>
  </si>
  <si>
    <t>Las entregas en camión completo son *cantidades fijas, bajo pedido a fábrica, consultar plazos de entrega.</t>
  </si>
  <si>
    <t>Bomba wilo Para SC 30/1-11 180mm DN32</t>
  </si>
  <si>
    <r>
      <t xml:space="preserve">profitherm actuador termostático a 230V  M30          
Actuador termostático NC a 100N con carrera de 4,0mm con función de primera apertura.  Tiempo de apertura aproximado: 3,5 min.  Incluye 1m de cable de conexión. </t>
    </r>
    <r>
      <rPr>
        <b/>
        <sz val="9"/>
        <color theme="1"/>
        <rFont val="Univers 65"/>
      </rPr>
      <t>Antiguo código 90025617.</t>
    </r>
  </si>
  <si>
    <r>
      <t xml:space="preserve">profitherm caja de conexiones 10 zonas cableada 230V  
Caja de conexiones con parada de  bomba para la regulación de temperatura por estancias mediante actuadores y termostatos, para sistemas de suelo radiante refrescante.   Número máximo de termostatos 10, máximo número de actuadores 21. </t>
    </r>
    <r>
      <rPr>
        <b/>
        <sz val="9"/>
        <color theme="1"/>
        <rFont val="Univers 65"/>
      </rPr>
      <t>Antiguo código 90021377</t>
    </r>
  </si>
  <si>
    <t>Manguito reparación alpex F50 PROFI 16-16 MS</t>
  </si>
  <si>
    <t>Manguito reparación alpex F50 PROFI 20-20 MS</t>
  </si>
  <si>
    <t>Manguito reparación alpex F50 PROFI 26-26 MS</t>
  </si>
  <si>
    <t>Manguito reparación alpex F50 PROFI 32-32 MS</t>
  </si>
  <si>
    <t>Manguito reparación alpex L 40-40 ms</t>
  </si>
  <si>
    <t>codo unión a rosca de adaptador alpex-duo XS 16-G1/2</t>
  </si>
  <si>
    <t>codo unión a rosca de adaptador alpex-duo XS 16-G3/4</t>
  </si>
  <si>
    <t>codo unión a rosca de adaptador alpex-duo XS 20-G3/4</t>
  </si>
  <si>
    <t>codo unión a rosca de adaptador alpex-duo XS 26 G1</t>
  </si>
  <si>
    <t>alpex tornillo repuesto para placa 5x17</t>
  </si>
  <si>
    <t>desenrollador de tubo 3 brazos alpex</t>
  </si>
  <si>
    <t>profitherm conexión roscada</t>
  </si>
  <si>
    <t>profitherm acumulador inercial a/inoxidable 30l 6 bar</t>
  </si>
  <si>
    <t>profitherm acumulador inercial a/inoxidable 50l 6 bar</t>
  </si>
  <si>
    <t>profitherm acumulador inercial a/carbono 200l 6 bar</t>
  </si>
  <si>
    <t>Extensión profi-air para caja de difusor de aire</t>
  </si>
  <si>
    <t>Regulador profi-air para caja de difusor de aire</t>
  </si>
  <si>
    <t>profi-air classic Set de limpieza Sawi c/cables tracción DN 63/75
Este</t>
  </si>
  <si>
    <t xml:space="preserve">profi-air classic set de limpieza SaWi sin cable tracción DN 63
</t>
  </si>
  <si>
    <t xml:space="preserve">profi-air classic set de limpieza SaWi sin cable tracción DN 75
</t>
  </si>
  <si>
    <t>profi-air equipo ventilación 180 flat, 180 m3/h, max 160 Pa, DN125
Equ</t>
  </si>
  <si>
    <t>profi-air silenciador L1m, DN 125</t>
  </si>
  <si>
    <t>profi-air equipo ventilación 250 flex, 250m3/h, max. 240Pa, DN160
Equi</t>
  </si>
  <si>
    <r>
      <t>plancha nopas retrofit E10/24 D30 Rt: 0,30 m</t>
    </r>
    <r>
      <rPr>
        <vertAlign val="superscript"/>
        <sz val="9"/>
        <color theme="1"/>
        <rFont val="Univers 65"/>
      </rPr>
      <t>2</t>
    </r>
    <r>
      <rPr>
        <sz val="9"/>
        <color theme="1"/>
        <rFont val="Univers 65"/>
      </rPr>
      <t>k/W 
Aislamiento termoconformado de nopas pequeñas para tubo de 12mm en EPS blanco, paso de tubo 30mm.  De formato 1380x780mm se solapa mediante el film de PS de 0,6mm, dando una superficie útil de 1,08m</t>
    </r>
    <r>
      <rPr>
        <vertAlign val="superscript"/>
        <sz val="9"/>
        <color theme="1"/>
        <rFont val="Univers 65"/>
      </rPr>
      <t>2</t>
    </r>
    <r>
      <rPr>
        <sz val="9"/>
        <color theme="1"/>
        <rFont val="Univers 65"/>
      </rPr>
      <t>.  Precio sujeto a cambios sin previo aviso.</t>
    </r>
  </si>
  <si>
    <r>
      <t>m</t>
    </r>
    <r>
      <rPr>
        <b/>
        <vertAlign val="superscript"/>
        <sz val="9"/>
        <color theme="1"/>
        <rFont val="Univers 65"/>
      </rPr>
      <t>2</t>
    </r>
  </si>
  <si>
    <r>
      <t>rodapié azul film antihumedad  8x150mm rollo 50m 
Banda perimetral fabricada en espuma de PE-LD (25kg/m</t>
    </r>
    <r>
      <rPr>
        <vertAlign val="superscript"/>
        <sz val="9"/>
        <color theme="1"/>
        <rFont val="Univers 65"/>
      </rPr>
      <t>3</t>
    </r>
    <r>
      <rPr>
        <sz val="9"/>
        <color theme="1"/>
        <rFont val="Univers 65"/>
      </rPr>
      <t xml:space="preserve">) de 8mm de espesor con film PE de 180mm antihumedad y adhesivo de 25mm para colocar en la pared.   </t>
    </r>
  </si>
  <si>
    <t>plancha np premium gfto E37/57 1,45x0,85 Rt:1,25m2k/W 
Aislamiento termoconformado de nopas pequeñas en EPS negrode λ=0,032 W/(m.K) certificado CE según EN 13163:2017 para aislamiento térmico. Resistencia termica efectiva según EN 1264-4:2010 Rt: 1,25 m2k/W (normativa para instalación de suelo radiante). Paso de tubo 50mm.  De formato 1450x850mm se solapa mediante el film de PS de 0,6mm, dando una superficie útil de 1,121m2. Hasta fin de existencias.</t>
  </si>
  <si>
    <t xml:space="preserve">profitherm caja conexiones 4 zonas ethernet v/radio 230V  
Caja de conexiones vía radio con parada de  bomba para la regulación de temperatura por estancias mediante actuadores y termostatos, para sistemas de suelo radiante refrescante.   Número máximo de termostatos 4, máximo número de actuadores 2x2 + 2x1. </t>
  </si>
  <si>
    <t xml:space="preserve">profitherm caja conexiones 8 zonas ethernet v/radio 230V  
Caja de conexiones vía radio con parada de  bomba para la regulación de temperatura por estancias mediante actuadores y termostatos, para sistemas de suelo radiante refrescante.   Número máximo de termostatos 8, máximo número de actuadores 4x2 + 4x1. </t>
  </si>
  <si>
    <t xml:space="preserve">profitherm caja conexiones 12 zonas ethernet v/radio 230V  
Caja de conexiones vía radio con parada de  bomba para la regulación de temper atura por estancias mediante actuadores y termostatos, para sistemas de suelo radiante refrescante.   Número máximo de termostatos 12, máximo número de actuadores 6x2 + 6x1. </t>
  </si>
  <si>
    <r>
      <t>plancha np premium acustc gft E25/45 dB26 Rt:0,75m</t>
    </r>
    <r>
      <rPr>
        <vertAlign val="superscript"/>
        <sz val="9"/>
        <color theme="1"/>
        <rFont val="Univers 65"/>
      </rPr>
      <t>2</t>
    </r>
    <r>
      <rPr>
        <sz val="9"/>
        <color theme="1"/>
        <rFont val="Univers 65"/>
      </rPr>
      <t>k/W 
Aislamiento termoconformado de nopas pequeñas en EPS negro con aislamiento acustico dB26 de λ=0,032 W/(m.K) certificado CE según EN 13163:2017. Resistencia termica según EN 1264-4:2022 Rt: 0,75 m2k/W.  Paso de tubo 50mm.  De formato 1450x850mm se solapa mediante el film de PS de 0,6mm, dando una superficie útil de 1,121m</t>
    </r>
    <r>
      <rPr>
        <vertAlign val="superscript"/>
        <sz val="9"/>
        <color theme="1"/>
        <rFont val="Univers 65"/>
      </rPr>
      <t>2</t>
    </r>
    <r>
      <rPr>
        <sz val="9"/>
        <color theme="1"/>
        <rFont val="Univers 65"/>
      </rPr>
      <t>. 8 uds por caja, 8,96m</t>
    </r>
    <r>
      <rPr>
        <vertAlign val="superscript"/>
        <sz val="9"/>
        <color theme="1"/>
        <rFont val="Univers 65"/>
      </rPr>
      <t>2</t>
    </r>
    <r>
      <rPr>
        <sz val="9"/>
        <color theme="1"/>
        <rFont val="Univers 65"/>
      </rPr>
      <t>.</t>
    </r>
  </si>
  <si>
    <t>módulo de mezcla 3 vías punto variable DN20 s/bomba
 Grupo de mezcla a punto variable, flujo max. 110L/h potencia máxima ΔT=20ºC) 26,5kW.  Incluye válvula de 3 vías, válvula antiretorno y aislamiento térmico en EPP 40g/l</t>
  </si>
  <si>
    <t>módulo de mezcla 3 vías punto variable DN25 s/bomba
 Grupo de mezcla a punto variable, flujo max. 1600L/h potencia máxima ΔT=20ºC) 37,2kW.  Incluye válvula de 3 vías, válvula antiretorno y aislamiento térmico en EPP 40g/l</t>
  </si>
  <si>
    <t>módulo de mezcla 3 vías punto variable DN32 s/bomba
Grupo de mezcla a punto variable, flujo max. 2400L/h potencia máxima ΔT=20ºC) 55,8kW.  Incluye válvula de 3 vías, válvula antiretorno y aislamiento térmico en EPP 40g/l</t>
  </si>
  <si>
    <t xml:space="preserve">Rollo de aislamiento liso EPS-T 650 autofijación 30/33 10m
Placa de aislamiento 30mm de espesor con una lámina de tejido con autofijación de velcro de 3mm con autoadhesivo solapado.λ=0,039 W/mK Resistencia térmica según EN1264-4:2020 Rt: 0,75 m2k/W Formato de rollo 10.000x1.000mm.  Bajo pedido a fábrica,  mínimo 690m2. </t>
  </si>
  <si>
    <r>
      <t>Rollo de aislamiento liso EPS-T 650 termoreflectante 50/53 6m
Placa de aislamiento 50mm de espesor con una lámina de alu-PET termoreflectante de 3mm con autoadhesivo solapado.λ=0,039 W/mK Resistencia térmica según EN1264-4:2020 Rt: 1,25 m</t>
    </r>
    <r>
      <rPr>
        <vertAlign val="superscript"/>
        <sz val="9"/>
        <color theme="1"/>
        <rFont val="Univers 65"/>
      </rPr>
      <t>2</t>
    </r>
    <r>
      <rPr>
        <sz val="9"/>
        <color theme="1"/>
        <rFont val="Univers 65"/>
      </rPr>
      <t>k/W Formato de rollo 6.000x1.000mm.  Bajo pedido a fábrica,  mínimo 576 m</t>
    </r>
    <r>
      <rPr>
        <vertAlign val="superscript"/>
        <sz val="9"/>
        <color theme="1"/>
        <rFont val="Univers 65"/>
      </rPr>
      <t>2</t>
    </r>
    <r>
      <rPr>
        <sz val="9"/>
        <color theme="1"/>
        <rFont val="Univers 65"/>
      </rPr>
      <t xml:space="preserve">. </t>
    </r>
  </si>
  <si>
    <t xml:space="preserve">Rollo de aislamiento liso EPS-T 650 autofijación 50/53 6m
Placa de aislamiento 50mm de espesor con una lámina de tejido con autofijación de velcro de 3mm con autoadhesivo solapado.λ=0,039 W/mK Resistencia térmica según EN1264-4:2020 Rt: 1,25 m2k/W Formato de rollo 6.000x1.000mm.  Bajo pedido a fábrica,  mínimo 576 m2. </t>
  </si>
  <si>
    <t>plancha nopas economic E22/44  Rt: 0,75 m2k/W 
Aislamiento plastificado de nopas grandes para tubo de diam. 16 y 20 mm, en EPS blanco,  λ=0,036 W/(m.K)  según EN 13163:2017 para aislamiento térmico. Resistencia termica efectiva según EN 1264-4:2010 Rt: 0,75 m2k/W (normativa para instalación de suelo radiante). Paso de tubo 54mm.  De formato 1295x865mm se solapa mediante un sistema machihembrado, dando una superficie útil de 1,12m2. Bajo pedido a fábrica.  Precio sujeto a cambios sin previo aviso.</t>
  </si>
  <si>
    <t>plancha np premium acustc gft E34/54 dB28 Rt:1,25m2k/W 
Aislamiento termoconformado de nopas pequeñas en EPS grafito con aislamiento acustico de λ=0,032 W/(m.K) certificado CE según EN 13163:2017 para aislamiento térmico. Resistencia termica efectiva según EN 1264-4:2022 Rt: 1,25 m2k/W (normativa para instalación de suelo radiante).  Paso de tubo 50mm.  De formato 1450x850mm se solapa mediante el film de PS de 0,6mm, dando una superficie útil de 1,121m2.  Precio sujeto a cambios sin previo aviso.</t>
  </si>
  <si>
    <t>plancha nopas economic E39/61  Rt: 1,25 m2k/W 
Aislamiento plastificado de nopas pequeñas, para tubo de diam. 16 y 20 mm, en EPS blanco,   λ=0,036 W/(m.K)  según EN 13163:2017 para aislamiento térmico. Resistencia termica efectiva según EN 1264-4:2010 Rt: 1,25 m2k/W (normativa para instalación de suelo radiante). Paso de tubo 54mm.  De formato 1295x865mm se solapa mediante un sistema machihembrado, dando una superficie útil de 1,12m2. Bajo pedido a fábrica.  Precio sujeto a cambios sin previo aviso.</t>
  </si>
  <si>
    <t>a partir de</t>
  </si>
  <si>
    <t>camión</t>
  </si>
  <si>
    <t>profitherm termostato noche/dia digital frío/calor cableado
 Termostato frío/calor cableado para la regulación de estancias, con temperatura día/noche.  Se puede conecta directamente al actuador o a la caja de conexiones, según las necesidades de la instalación.</t>
  </si>
  <si>
    <t>profitherm caja de conexiones 6 zonas cableada 230V
Caja de conexiones con parada de  bomba para la regulación de temperatura por estancias mediante actuadores y termostatos, para sistemas de suelo radiante refrescante.   Número máximo de termostatos 6, máximo número de actuadores 15. Antiguo código 90021379</t>
  </si>
  <si>
    <t>plancha nopas economic gfto E24/53  Rt: 0,75 m2k/W 
Aislamiento plastificado de nopas grandes para tubo de diam. 16 y 20 mm en EPS con grafito λ=0,031 W/(m.K)  según EN 13163:2017 para aislamiento térmico. Resistencia termica efectiva según EN 1264-4:2022 Rt: 0,75 m2k/W (normativa para instalación de suelo radiante). Paso de tubo 75mm.  De formato 1340x895mmmm se solapa mediante un sistema de clip, dando una superficie útil de 1,20m2. 8 uds por caja y 7 cajas por palet. Bajo pedido a fábrica, pedido mínimo 12 ó 22 palets.</t>
  </si>
  <si>
    <t>plancha nopas economic gfto E39/68  Rt: 1,25 m2k/W 
Aislamiento plastificado de nopas grandes para tubo de diam. 16 y 20 mm en EPS con grafito,  λ=0,031 W/(m.K)  según EN 13163:2017 para aislamiento térmico. Resistencia termica efectiva según EN 1264-4:2022 Rt: 1,25 m2k/W (normativa para instalación de suelo radiante). Paso de tubo 75mm.  De formato 1340x895mm se solapa mediante un sistema machihembrado, dando una superficie útil de 1,20m2.  Precio sujeto a cambios sin previo aviso. 6 uds por caja y 7 cajas por palet. Bajo pedido a fábrica, pedido mímino 12 ó 22 palets.</t>
  </si>
  <si>
    <t>profitherm punto de acceso IP 
Punto de acceso wifi para conectar el sistema de regulación profitherm a la nube. Transmite la información encriptada de forma que queda protegida de accesos no autorizados. Perfecto para edificios multivivienda.</t>
  </si>
  <si>
    <t>profitherm termostato frío/calor programable vía radio smart             
Termostato frío/calor programable con sensor de temperatura ambiente y humedad . Conexión vía radio a la caja de conexiones smart. Ofrece posibilidad opcional de control vía wifi a través de aplicación movil.</t>
  </si>
  <si>
    <t xml:space="preserve">profitherm caja conexiones 6 zonas smart  v/radio 230V  
Caja de conexiones vía radio con parada de  bomba para la regulación de temperatura por estancias mediante actuadores y termostatos, para sistemas de suelo radiante refrescante.   Número máximo de termostatos 4, máximo número de actuadores 2x2 + 2x1. </t>
  </si>
  <si>
    <t xml:space="preserve">profitherm caja conexiones 10 zonas  smart v/radio 230V  
Caja de conexiones vía radio con parada de  bomba para la regulación de temperatura por estancias mediante actuadores y termostatos, para sistemas de suelo radiante refrescante.   Número máximo de termostatos 8, máximo número de actuadores 4x2 + 4x1. </t>
  </si>
  <si>
    <t>profitherm termostato digital frio/calor wifi cableado
Cronotermostato programable semanalmente con hasta 6 franjas horarias diarias. Se puede conectar directamente al actuador o a la caja de conexiones cableada profitherm.  Modo manual o automático y fución ventana abierta. Cambio verano invierno automático.  Se integra con facilidad al WiFi en pocos pasos y se controla vía aplicación.</t>
  </si>
  <si>
    <t>plancha nopas economic gfto E24/46  Rt: 0,75 m2k/W 
Aislamiento plastificado de nopas pequeñas para tubo de diam. 16 y 20 mm, en EPS con grafito,  λ=0,031 W/(m.K)  según EN 13163:2017 para aislamiento térmico. Resistencia termica efectiva según EN 1264-4:2022 Rt: 0,75 m2k/W (normativa para instalación de suelo radiante). Paso de tubo 54mm.  De formato 1295x865mm se solapa mediante un sistema machihembrado, dando una superficie útil de 1,12m2.  Precio sujeto a cambios sin previo aviso. 9 uds por caja y 7 cajas por palet.</t>
  </si>
  <si>
    <t>plancha nopas economic E36/66  Rt: 1,25 m2k/W 
Aislamiento plastificado de nopas grandes para tubo de diam. 16 y 20 mm en EPS blanco,  λ=0,036 W/(m.K)  según EN 13163:2017 para aislamiento térmico. Resistencia termica efectiva según EN 1264-4:2010 Rt: 0,75 m2k/W (normativa para instalación de suelo radiante). Paso de tubo 75mm.  De formato 1340x895mmmm se solapa mediante un sistema machihembrado, dando una superficie útil de 1,20m2. DISPONIBLE HASTA FIN DE EXISTENCIAS</t>
  </si>
  <si>
    <t xml:space="preserve">plancha nopas economic E22/44  Rt: 0,75 m2k/W 
Aislamiento plastificado de nopas grandes para tubo de diam. 16 y 20 mm, en EPS blanco,  λ=0,036 W/(m.K)  según EN 13163:2017 para aislamiento térmico. Resistencia termica efectiva según EN 1264-4:2010 Rt: 0,75 m2k/W (normativa para instalación de suelo radiante). Paso de tubo 54mm.  De formato 1295x865mm se solapa mediante un sistema machihembrado, dando una superficie útil de 1,12m2. Bajo pedido a fábrica. </t>
  </si>
  <si>
    <t xml:space="preserve">plancha nopas economic E39/61  Rt: 1,25 m2k/W 
Aislamiento plastificado de nopas pequeñas, para tubo de diam. 16 y 20 mm, en EPS blanco,   λ=0,036 W/(m.K)  según EN 13163:2017 para aislamiento térmico. Resistencia termica efectiva según EN 1264-4:2010 Rt: 1,25 m2k/W (normativa para instalación de suelo radiante). Paso de tubo 54mm.  De formato 1295x865mm se solapa mediante un sistema machihembrado, dando una superficie útil de 1,12m2. Bajo pedido a fábrica.  </t>
  </si>
  <si>
    <t>plancha nopas economic gfto E24/46  Rt: 0,75 m2k/W 
Aislamiento plastificado de nopas pequeñas para tubo de diam. 16 y 20 mm, en EPS con grafito,  λ=0,031 W/(m.K)  según EN 13163:2017 para aislamiento térmico. Resistencia termica efectiva según EN 1264-4:2022 Rt: 0,75 m2k/W (normativa para instalación de suelo radiante). Paso de tubo 54mm.  De formato 1295x865mm se solapa mediante un sistema machihembrado, dando una superficie útil de 1,12m2.  9 uds por caja y 7 cajas por palet.</t>
  </si>
  <si>
    <t>plancha nopas economic gfto E39/61  Rt: 1,25 m2k/W 
Aislamiento plastificado de nopas pequeñas para tubo de diam. 16 y 20 mm en EPS con grafito,   λ=0,031 W/(m.K)  según EN 13163:2017 para aislamiento térmico. Resistencia termica efectiva según EN 1264-4:2022 Rt: 1,25 m2k/W (normativa para instalación de suelo radiante). Paso de tubo 54mm.  De formato 1295x865mm se solapa mediante un sistema machihembrado, dando una superficie útil de 1,12m2.  6 uds por caja y 7 cajs por palet.</t>
  </si>
  <si>
    <r>
      <t>plancha np premium gfto E25/45 1,45x0,85 Rt:0,75m</t>
    </r>
    <r>
      <rPr>
        <vertAlign val="superscript"/>
        <sz val="9"/>
        <color theme="1"/>
        <rFont val="Univers 65"/>
      </rPr>
      <t>2</t>
    </r>
    <r>
      <rPr>
        <sz val="9"/>
        <color theme="1"/>
        <rFont val="Univers 65"/>
      </rPr>
      <t xml:space="preserve">k/W 
Aislamiento termoconformado de nopas pequeñas en EPS negro de </t>
    </r>
    <r>
      <rPr>
        <sz val="9"/>
        <color theme="1"/>
        <rFont val="Arial"/>
        <family val="2"/>
      </rPr>
      <t>λ</t>
    </r>
    <r>
      <rPr>
        <sz val="9"/>
        <color theme="1"/>
        <rFont val="Univers 65"/>
      </rPr>
      <t>=0,032 W/(m.K) certificado CE según EN 13163:2017.  Resistencia termica según EN 1264-4:2022 Rt: 0,75 m</t>
    </r>
    <r>
      <rPr>
        <vertAlign val="superscript"/>
        <sz val="9"/>
        <color theme="1"/>
        <rFont val="Univers 65"/>
      </rPr>
      <t>2</t>
    </r>
    <r>
      <rPr>
        <sz val="9"/>
        <color theme="1"/>
        <rFont val="Univers 65"/>
      </rPr>
      <t>k/W. Paso de tubo 50mm.  De formato 1450x850mm se solapa mediante el film de PS de 0,6mm, dando una superficie útil de 1,121m</t>
    </r>
    <r>
      <rPr>
        <vertAlign val="superscript"/>
        <sz val="9"/>
        <color theme="1"/>
        <rFont val="Univers 65"/>
      </rPr>
      <t>2</t>
    </r>
    <r>
      <rPr>
        <sz val="9"/>
        <color theme="1"/>
        <rFont val="Univers 65"/>
      </rPr>
      <t>. 8 uds por caja, 8,96m</t>
    </r>
    <r>
      <rPr>
        <vertAlign val="superscript"/>
        <sz val="9"/>
        <color theme="1"/>
        <rFont val="Univers 65"/>
      </rPr>
      <t>2</t>
    </r>
    <r>
      <rPr>
        <sz val="9"/>
        <color theme="1"/>
        <rFont val="Univers 65"/>
      </rPr>
      <t>. Bajo pedido a fábrica, consultar plazo de entrega.</t>
    </r>
  </si>
  <si>
    <t>plancha np premium gfto E37/57 1,45x0,85 Rt:1,25m2k/W</t>
  </si>
  <si>
    <t>plancha np premium acustc gft E25/45 dB26 Rt:0,75m2k/W</t>
  </si>
  <si>
    <t>plancha nopas retrofit E10/24 D30 Rt: 0,30 m2k/W</t>
  </si>
  <si>
    <t>plancha nopas economic gfto E24/53  Rt: 0,75 m</t>
  </si>
  <si>
    <t>plancha nopas economic gfto E39/68  Rt: 1,25 m</t>
  </si>
  <si>
    <r>
      <t>Rollo de aislamiento liso EPS-T 650 termoreflectante 27/30 10m
Placa de aislamiento 27mm de espesor con una lámina de alu-PET termoreflectante de 3mm con autoadhesivo solapado. Resistencia térmica según EN1264-4:2020 Rt: 0,75 m</t>
    </r>
    <r>
      <rPr>
        <vertAlign val="superscript"/>
        <sz val="9"/>
        <color theme="1"/>
        <rFont val="Univers 65"/>
      </rPr>
      <t>2</t>
    </r>
    <r>
      <rPr>
        <sz val="9"/>
        <color theme="1"/>
        <rFont val="Univers 65"/>
      </rPr>
      <t>k/W Formato de rollo 10.000x1.000mm.  Bajo pedido a fábrica,  mínimo 690m</t>
    </r>
    <r>
      <rPr>
        <vertAlign val="superscript"/>
        <sz val="9"/>
        <color theme="1"/>
        <rFont val="Univers 65"/>
      </rPr>
      <t>2</t>
    </r>
    <r>
      <rPr>
        <sz val="9"/>
        <color theme="1"/>
        <rFont val="Univers 65"/>
      </rPr>
      <t xml:space="preserve">. </t>
    </r>
  </si>
  <si>
    <t>plancha nopas economic E18/48  Rt: 0,75 m2k/W 
Aislamiento plastificado de nopas grandes para tubo de diam. 16 y 20 mm,  en EPS blanco λ=0,036 W/(m.K)  según EN 13163:2017 para aislamiento térmico. Resistencia termica efectiva según EN 1264-4:2010 Rt: 0,75 m2k/W (normativa para instalación de suelo radiante). Paso de tubo 75mm.  De formato 1340x895mmmm se solapa mediante un sistema de clip, dando una superficie útil de 1,20m2. Bajo pedido a fábrica en 12 ó 24 palets.</t>
  </si>
  <si>
    <t>rol</t>
  </si>
  <si>
    <t>ud</t>
  </si>
  <si>
    <t>Sistema de suelo radiante profitherm</t>
  </si>
  <si>
    <r>
      <t>pza</t>
    </r>
    <r>
      <rPr>
        <vertAlign val="superscript"/>
        <sz val="9"/>
        <color theme="1"/>
        <rFont val="Univers 65"/>
      </rPr>
      <t>3</t>
    </r>
  </si>
  <si>
    <r>
      <t>pza</t>
    </r>
    <r>
      <rPr>
        <vertAlign val="superscript"/>
        <sz val="9"/>
        <color theme="1"/>
        <rFont val="Univers 65"/>
      </rPr>
      <t>4</t>
    </r>
  </si>
  <si>
    <r>
      <t>pza</t>
    </r>
    <r>
      <rPr>
        <vertAlign val="superscript"/>
        <sz val="9"/>
        <color theme="1"/>
        <rFont val="Univers 65"/>
      </rPr>
      <t>5</t>
    </r>
  </si>
  <si>
    <r>
      <t>uds</t>
    </r>
    <r>
      <rPr>
        <vertAlign val="superscript"/>
        <sz val="9"/>
        <color theme="1"/>
        <rFont val="Univers 65"/>
      </rPr>
      <t>2</t>
    </r>
  </si>
  <si>
    <r>
      <t>uds</t>
    </r>
    <r>
      <rPr>
        <vertAlign val="superscript"/>
        <sz val="9"/>
        <color theme="1"/>
        <rFont val="Univers 65"/>
      </rPr>
      <t>1</t>
    </r>
  </si>
  <si>
    <t>profitherm termostato analógico via radio          
Termostato analógico frio/calor vía radio para la regulación de estancias.  Se puede conecta directamente al actuador o a la caja de conexiones, según las necesidades de la instalación.</t>
  </si>
  <si>
    <t>profitherm cronotermostato digital vía radio              
Cronotermostato programable frío/calor vía radio para la regulación de estancias.  Se puede conecta directamente al actuador o a la caja de conexiones, según las necesidades de la instalación.</t>
  </si>
  <si>
    <t>duo XS te red. PPSU 32-26-32</t>
  </si>
  <si>
    <t>plancha nopas economic gfto E24/46  Rt: 0,75 m</t>
  </si>
  <si>
    <t xml:space="preserve">plancha nopas economic E39/61  Rt: 1,25 m2k/W </t>
  </si>
  <si>
    <t>plancha nopas economic gfto E39/61  Rt: 1,25 m</t>
  </si>
  <si>
    <t>plancha nopas economic E36/66  Rt: 1,25 m2k/W 
Aislamiento plastificado de nopas grandes para tubo de diam. 16 y 20 mm en EPS blanco,  λ=0,036 W/(m.K)  según EN 13163:2017 para aislamiento térmico. Resistencia termica efectiva según EN 1264-4:2010 Rt: 0,75 m2k/W (normativa para instalación de suelo radiante). Paso de tubo 75mm.  De formato 1340x895mmmm se solapa mediante un sistema machihembrado, dando una superficie útil de 1,20m2.  Precio sujeto a cambios sin previo aviso. Bajo pedido a fábrica, pedido mínimo 12 ó 22 palets.</t>
  </si>
  <si>
    <t>profi-air classic conducto gris en rollo DN75 - 50m
Tubo corrugado muy flexible, de doble capa con revestimiento interior antiestático y antibacteriano de PE-HD para ser montado en techos de hormigón, falsos techos, instalaciones murales,conductos ascendentes o componentes de soporte. La capa interna lisa del conducto profi-air classic permite una fácil limpieza. El conducto classic es adecuado para admisión y extracción de aire.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</si>
  <si>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Tubo multicapa alpex-duo XS 16x2 aislado 6mm rojo (rollo 50 mtrs)</t>
  </si>
  <si>
    <t>Tubo multicapa alpex-duo XS 20x2 aislado 6mm rojo (rollo 50 mtrs)</t>
  </si>
  <si>
    <t>Tubo multicapa alpex-duo XS 16x2 aislado 6mm azúl (rollo 50 mtrs)</t>
  </si>
  <si>
    <t>Tubo multicapa alpex-duo XS 20x2 aislado 6mm azúl (rollo 50 mtrs)</t>
  </si>
  <si>
    <t>Tubo multicapa alpex-duo XS 16x2 aislado 9mm gris (rollo 50 mtrs)</t>
  </si>
  <si>
    <t>Tubo multicapa alpex-duo XS 20x2 aislado 9mm gris (rollo 50 mtrs)</t>
  </si>
  <si>
    <t>Tubo multicapa alpex-duo XS 16x2 aislado 13mm gris (rollo 50 mtrs)</t>
  </si>
  <si>
    <t>Tapa alpex amarilla con lengüeta 16x2</t>
  </si>
  <si>
    <t>Tapa alpex amarilla con lengüeta 20x2</t>
  </si>
  <si>
    <t>Tubo multicapa alpex-duo XS 20x2 aislado 13mm gris (rollo 50 mtrs)</t>
  </si>
  <si>
    <t>Tubo multicapa alpex-duo XS 32x3 aislado 13mm gris (rollo 50 mtrs)</t>
  </si>
  <si>
    <t>Tapa alpex amarilla con lengüeta 32x3</t>
  </si>
  <si>
    <t>Codo alpex L 45º latón 75x4,5-75x4,5</t>
  </si>
  <si>
    <t>alpex L te PPSU  63x63x63</t>
  </si>
  <si>
    <t>duo XS racord tuerca junta planta PPSU 16-G3/8</t>
  </si>
  <si>
    <t>duo XS racord tuerca junta planta PPSU 16-G1/2</t>
  </si>
  <si>
    <t>duo XS racord tuerca junta planta PPSU 16-G3/4</t>
  </si>
  <si>
    <t>duo XS racord tuerca junta planta PPSU 20-G1/2</t>
  </si>
  <si>
    <t>duo XS racord tuerca junta planta PPSU 20-G3/4</t>
  </si>
  <si>
    <t>profi-air ISO plus DN125
Conducto completamente aislado y hermético de material de EPP, clase de conductividad térmica (WLG) 032 incluido el manguito profi-air ISO plus. El isopipe profi-air plus es adecuado para aire exterior, aire expulsado, admisión y extracción de aire.
■ Temperatura de funcionamiento permitida: -25 a 80 °C
( Bolsa 6 ud )</t>
  </si>
  <si>
    <t>profi-air ISO plus DN160
Conducto completamente aislado y hermético de material de EPP, clase de conductividad térmica (WLG) 032 incluido el manguito profi-air ISO plus. El isopipe profi-air plus es adecuado para aire exterior, aire expulsado, admisión y extracción de aire.
■ Temperatura de funcionamiento permitida: -25 a 80 °C
( Bolsa 4 ud )</t>
  </si>
  <si>
    <t>profi-air isopipe DN125
Conducto completamente aislado y hermético de material de EPP, clase de conductividad térmica (WLG) 037 incluido el manguito profi-air ISO. El isopipe profi-air es adecuado para aire exterior, aire expulsado, admisión y extracción de aire.*hasta fin de existencias.
■ Temperatura de funcionamiento permitida: -25 a 80 °C
( Bolsa 6 ud )</t>
  </si>
  <si>
    <t>profi-air isopipe DN160
Conducto completamente aislado y hermético de material de EPP, clase de conductividad térmica (WLG) 037 incluido el manguito profi-air ISO. El isopipe profi-air es adecuado para aire exterior, aire expulsado, admisión y extracción de aire.*hasta fin de existencias
■ Temperatura de funcionamiento permitida: -25 a 80 °C
( Bolsa 4 ud )</t>
  </si>
  <si>
    <t>profi-air codo 90º ISO plus DN125
Codo 90° completamente aislado y hermético de material de EPP, clase de conductividad térmica (WLG) 032 incluido el manguito profi-air ISO plus.  El codo profi-air ISO plus es adecuado para aire exterior, aire expulsado, admisión y extracción de aire.
■ Temperatura de funcionamiento permitida: -25 a 80 °C
( Bolsa 4 ud )</t>
  </si>
  <si>
    <t>profi-air codo ISO plus 90º DN160
Codo 90° completamente aislado y hermético de material de EPP, clase de conductividad térmica (WLG) 032 incluido el manguito profi-air ISO plus.  El codo profi-air ISO plus es adecuado para aire exterior, aire expulsado, admisión y extracción de aire.
■ Temperatura de funcionamiento permitida: -25 a 80 °C
( Bolsa 3 ud )</t>
  </si>
  <si>
    <t>profi-air codo 45º ISO plus DN125
Codo 45° completamente aislado y hermético de material de EPP, clase de conductividad térmica (WLG) 032 incluido el manguito profi-air ISO plus.  El codo profi-air ISO plus es adecuado para aire exterior, aire expulsado, admisión y extracción de aire.
■ Temperatura de funcionamiento permitida: -25 a 80 °C
( Bolsa 4 ud )</t>
  </si>
  <si>
    <t>profi-air codo 45º ISO plus DN160
Codo 45° completamente aislado y hermético de material de EPP, clase de conductividad térmica (WLG) 032 incluido el manguito profi-air ISO plus.  El codo profi-air ISO plus es adecuado para aire exterior, aire expulsado, admisión y extracción de aire.
■ Temperatura de funcionamiento permitida: -25 a 80 °C
( Bolsa 3 ud )</t>
  </si>
  <si>
    <t>profi-air ISO manguito DN125
Manguito de PE para sistema ISO plus. Adecuado para aire exterior, aire expulsado, admisión y extracción de aire.
■ Temperatura de funcionamiento permitida: -25 a 80 °C
( Bolsa 6 ud )</t>
  </si>
  <si>
    <t>profi-air ISO manguito DN160
Manguito de PE para sistema ISO plus. Adecuado para aire exterior, aire expulsado, admisión y extracción de aire.
■ Temperatura de funcionamiento permitida: -25 a 80 °C
( Bolsa 6 ud )</t>
  </si>
  <si>
    <t>profi-air reducción ISO plus DN160 - DN125
Reducción completamente aislada y hermética de material de EPP, clase de conductividad térmica (WLG) 032, para conectar el isopipe profi-air plus y accesorios. La reducción profi-air ISO plus es adecuada para aire exterior, aire expulsado, admisión y extracción de aire.
■ Temperatura de funcionamiento permitida: -25 a 80 °C
( Bolsa 2 ud )</t>
  </si>
  <si>
    <t>profi-air reducción ISO plus DN180 - DN160
Reducción completamente aislada y hermética de material de EPP, clase de conductividad térmica (WLG) 032, para conectar el isopipe profi-air plus y accesorios. La reducción profi-air ISO plus es adecuada para aire exterior, aire expulsado, admisión y extracción de aire.
■ Temperatura de funcionamiento permitida: -25 a 80 °C
( Bolsa 2 ud )</t>
  </si>
  <si>
    <t>profi-air soporte ISO plus
Soporte de PP con perno de sujección M8x130 mm y taco S10x50 mm.  El soporte ISO plus se puede ajustar de forma continua de DN125 a DN160.  Un sistema de fijación especialmente concebido permite distancias de pared flexibles. Adecuado para ISO plus y sistema ISO.</t>
  </si>
  <si>
    <t>profi-air iso codo 90º DN125
Codo 90° completamente aislado y hermético de material de EPP, clase de conductividad térmica (WLG) 037 incluido el manguito profi-air ISO. Gracias a la ranura central, el codo se puede dividir en dos codos de 45° cada uno. El codo profi-air ISO es adecuado para aire exterior, aire expulsado, admisión y extracción de aire.*hasta fin de existencias.
■ Temperatura de funcionamiento permitida: -25 a 80 °C
( Bolsa 4 ud )</t>
  </si>
  <si>
    <t>profi-air iso codo 90º DN160
Codo 90° completamente aislado y hermético de material de EPP, clase de conductividad térmica (WLG) 037 incluido el manguito profi-air ISO. Gracias a la ranura central, el codo se puede dividir en dos codos de 45° cada uno. El codo profi-air ISO es adecuado para aire exterior, aire expulsado, admisión y extracción de aire.*hasta fin de existencias.
■ Temperatura de funcionamiento permitida: -25 a 80 °C
( Bolsa 3 ud )</t>
  </si>
  <si>
    <t>profi-air ISO manguito DN125
Manguito completamente aislado y hermético de material de EPP, clase de conductividad térmica (WLG) 037. El manguito profi-air ISO es adecuado para aire exterior, aire expulsado, admisión y extracción de aire.*hasta fin de existencias.
■ Temperatura de funcionamiento permitida: -25 a 80 °C
( Bolsa 6 ud )</t>
  </si>
  <si>
    <t>profi-air ISO manguito DN160
Manguito completamente aislado y hermético de material de EPP, clase de conductividad térmica (WLG) 037. El manguito profi-air ISO es adecuado para aire exterior, aire expulsado, admisión y extracción de aire.*hasta fin de existencias.
■ Temperatura de funcionamiento permitida: -25 a 80 °C
( Bolsa 6 ud )</t>
  </si>
  <si>
    <t>profi-air reducción ISO DN160 - DN125
Reducción completamente aislada y hermética de material de EPP, clase de conductividad térmica (WLG) 037, para conectar el isopipe profi-air y accesorios. La reducción profi-air ISO es adecuada para aire exterior, aire expulsado, admisión y extracción de aire.*hasta fin de existencias.
■ Temperatura de funcionamiento permitida: -25 a 80 °C
( Bolsa 2 ud )</t>
  </si>
  <si>
    <t>profi-air rejilla de pared externa DN 180, acero inoxidable
Rejilla de pared externa con unión de tubos incluido material de fijación. Puede usarse para aire exterior y aire expulsado. Fácil fijación gracias a las perforaciones integradas en el marco de la rejilla. Modelo en acero inoxidable resistente al aire del mar gracias a su revestimiento transparente
de polvo.  Hasta fin de existencias</t>
  </si>
  <si>
    <t>profi-air rejilla de pared externa DN 180, acero blanco
Rejilla de pared externa con unión de tubos incluido material de fijación. Puede usarse para aire exterior y aire expulsado. Fácil fijación gracias a las perforaciones integradas en el marco de la rejilla. Modelo en acero inoxidable resistente al aire del mar gracias a su revestimiento transparente
de polvo. Hasta fin de existencias</t>
  </si>
  <si>
    <t>profi-air salida para tejado flex 25-55º
Salida para tejado de vidrio laminado PVB indeformable, para una instalación correcta y sin plomo, del sombrero para tejado profi-air. Adecuada para tejados inclinados. Inclinación seleccionable.</t>
  </si>
  <si>
    <r>
      <t>profi-air set de limpieza classic/tunnel SaWi
Este set de limpieza está pensado para una  limpieza rápida, profesional y eficaz de los conductos de ventilación flexibles profi-air classic DN90 y profi-air tunnel.  Maletín, incluida pieza de espuma, con el siguiente contenido:
■  Tapas y adaptadores para conductos profi-air classic DN90
■  Tapas y adaptadores para conductos profi-air tunnel
■  Dispositiov de colocación de bayeta para DN90 / tunnel
■  Adaptador para difusor de aire 100 mm y 125 mm
■  Unidade de tracción para DN90 / tunnel
■ 10 bayetas DN90 / tunnel respectivamente con caja de almacenamiento
■  Rascador de limpieza DN90 / tunnel
■  2 cables de tracción y de seguridad (</t>
    </r>
    <r>
      <rPr>
        <sz val="9"/>
        <color theme="1"/>
        <rFont val="Arial"/>
        <family val="2"/>
      </rPr>
      <t>Ø</t>
    </r>
    <r>
      <rPr>
        <sz val="9"/>
        <color theme="1"/>
        <rFont val="Univers 65"/>
      </rPr>
      <t xml:space="preserve"> 10 mm) con enrollador, includos mosquetón y bola guia, longitud 30m</t>
    </r>
  </si>
  <si>
    <t>profi-air set de limpieza classic/tunnel SaWi
Este set de limpieza está pensado para una  limpieza rápida, profesional y eficaz de los conductos de ventilación flexibles profi-air classic DN90 y profi-air tunnel.  Maletín, incluida pieza de espuma, con el siguiente contenido:
■  Tapas y adaptadores para conductos profi-air classic DN90
■  Tapas y adaptadores para conductos profi-air tunnel
■  Dispositiov de colocación de bayeta para DN90 / tunnel
■  Adaptador para difusor de aire 100 mm y 125 mm
■  Unidade de tracción para DN90 / tunnel
■ 10 bayetas DN90 / tunnel respectivamente con caja de almacenamiento
■  Rascador de limpieza DN90 / tunnel</t>
  </si>
  <si>
    <t>profi-air classic bayetas para el set de limpieza profi-air classic Sawi DN 90
10 bayetas para el set de limpieza profi-air classic SaWi.</t>
  </si>
  <si>
    <t>profi-air set de filtros de repuesto G4 / F7 para 130 flat
Filtro rectangular para el equipo de ventilación profi-air 130 flat con medio de filtrado plegado en forma de V en el marco de cartón.
El set de filtros de repuesto profi-air se compone de:
■ 1 filtro de admisión ePM1 70 % (F7)
■ 1 filtro de extracción ISO Coarse 75 % (G4)</t>
  </si>
  <si>
    <t>profi-air set de filtros de repuesto G4 / G4 para 130 flat
Filtro rectangular para el equipo de ventilación profi-air 130 flat con medio de filtrado plegado en forma de V en el marco de cartón.
El set de filtros de repuesto profi-air se compone de:
■ 1 filtro de admisión ISO Coarse 75 % (G4)
■ 1 filtro de extracción ISO Coarse 75 % (G4)</t>
  </si>
  <si>
    <t>profi-air sensor humedad interno 130/180 flat / 250/360 flex
Sensor de humedad para un control automático del equipo de ventilación profi-air 130/180 flat y 250/260 flex en función  de la concentración de humedad en el aire ambiente con cable incluido. Para montar el conducto de extracción del equipo de ventilación.</t>
  </si>
  <si>
    <t>profi-air higrostato para 130/180 flat / 250/360 flex
Higrostato para un control automático del equipo de ventilación profi-air 130/180 flat / 250/360 flex en función de la concentración de humedad en el aire ambiente. Para montar en la habitación.</t>
  </si>
  <si>
    <t>profi-air caja de conexión electrónica para 130/180 flat / 250/360 flex
Caja de conexión electrónica para ampliar las funciones del equipo de ventilación profi-air 130/180 flat y 250/360 flex para:
■ Detector de incendios ■ Interruptor Standby ■ Higrostato
■ Control externo de ventilador ■ Alarma del filtro ■ Alarma de avería</t>
  </si>
  <si>
    <t>profi-air set de puesta en marcha flat
Set de puesta en marcha compuesto de mangueras de presión, ventosas y puntas de medición para un primera puesta en marcha (ajuste de caudal de aire) midiendo la pérdida de presión del intercabiador térmico.</t>
  </si>
  <si>
    <t>profi-air sensor COV para 130/180 flat / 250/360 flex
Sensor de COV para un control automático del equipo de ventilación profi-air 180 flat / 250/360 flex en función de la concentración de contaminantes en el aire ambiente con cable incluido. Para montar en el conducto de extracción del equipo de ventilación.</t>
  </si>
  <si>
    <t>profi-air sensor de humedad para 130/180 flat / 250/360 flex
Sensor de humedad para un control automático del equipo de ventilación profi-air 180 flat /250/360 flex en función de la concentración de humedad en el aire ambiente con cable incluido.Para montar en el conducto de extracción del equipo de ventilación.</t>
  </si>
  <si>
    <t>profi-air higrostato para 130/180 flat / 250/360 flex
Higrostato para un control automático del equipo de ventilación profi-air 180 flat / 250/360 flex
en función de la concentración de humedad en el aire ambiente. Para montar en la habitación.</t>
  </si>
  <si>
    <t>profi-air control remoto con módulo WiFi para 140/200 lite
Control remoto analógico como unidad de control con pantalla para manejo del equipo de ventilación profi-air 140/200 lite. Un módulo WiFi integrado permite controlar el equipo de ventilación profi-air 140/200 lite por aplicación desde un smartpone o tablet.</t>
  </si>
  <si>
    <t>profi-air set de filtros F7/F7 para 140/200 lite
Filtro rectangular para el equipo de ventilación profi-air 140/200 lite con medio de filtrado plegado en
forma de V.
El set de filtros de repuesto profi-air se compone de:
■ 2 filtros de admisión/extracción de aire ePM1 80 % (F7)</t>
  </si>
  <si>
    <t>profi-air filtro de carbono activo para 140/200 lite
Filtro rectangular para el equipo de ventilación profi-air 140/200 lite con medio de filtrado plegado en
forma de V.
Esta referencia de filtros profi-air se compone de:
■ 1 filtro de admisión de aire ePM1 70 %</t>
  </si>
  <si>
    <t>profi-air sensor de COV para 140/200 lite
Sensor de COV para control automático del equipo de ventilación profi-air 140/200 lite en función de
la concentración de contaminantes en el aire ambiente. Para montaje en pared.</t>
  </si>
  <si>
    <t>profi-air sensor de humedad para 140/200 lite
Sensor de higrostato regulable para control automático del equipo de ventilación profi-air 140200 lite
en función de la concentración de humedad en el aire ambiente. Para montaje en pared.</t>
  </si>
  <si>
    <t>profi-air intercambiador térmico entálpico para 140/200 lite
Intercambiador térmico entálpico para montaje posterior en el equipo de ventilación profi-air 140/200 lite
Este intercambiador térmico es extremadamente eficaz y transfiere calor y humedad, gracias a
lo cual se impide que las habitaciones de la vivienda se resequen en los meses de invierno.
Para transportar la humedad se utiliza el principio físico de la ósmosis del vapor de agua a
través de la estructura de poros de una membrana de polímero especial. Solo se transfieren
calor y vapor de agua a través de la membrana. Esta es impermeable para otras sustancias
como gases, impurezas y olores.
Larga vida útil manteniendo siempre la misma eficacia, fugas mínimas, mínima pérdida de presión,
tolerancia al frío y al calor, fácil limpieza con agua, así como un revestimiento antimicrobiano</t>
  </si>
  <si>
    <t>profi-air caja de pared profi-air con colector debajo 140/200 lite
Caja de pared compuesta de chapa de acero galvanizado para montaje en pared con colector
para admisión y extracción de aire, cada uno con 6 conexiones. El colector se encuentra en la
parte inferior de la caja de pared. Utilizable con tubo profi-air DN63/DN75/DN90 en combinación
con el manguito recto profi-air classic. Apta para su instalación en el exterior.</t>
  </si>
  <si>
    <r>
      <t xml:space="preserve">profitherm actuador termostático bajo consumo a 230V  M30          
Actuador termostático NC a 100N con carrera de 4,0mm con función de primera apertura.  Tiempo de apertura aproximado: 3,5 min.  Incluye 1m de cable de conexión. </t>
    </r>
    <r>
      <rPr>
        <b/>
        <sz val="9"/>
        <color theme="1"/>
        <rFont val="Univers 65"/>
      </rPr>
      <t>Antiguo código 90025617.</t>
    </r>
  </si>
  <si>
    <t>profitherm termostato frío/calor programable vía radio smart             
Termostato calor programable con sensor de temperatura ambiente y humedad . Conexión vía radio a la caja de conexiones smart. Ofrece posibilidad opcional de control vía wifi a través de aplicación movil.</t>
  </si>
  <si>
    <t>profi-air caja de conexión para 130/180 flat / 250/360 flex
Caja de conexión electrónica para ampliar las funciones de los equipo de ventilación profi-air 180 flat y 250/360 flex para:
■ Detector de incendios ■ Interruptor Standby ■ Higrostato
■ Control externo de ventilador ■ Alarma del filtro ■ Alarma de avería</t>
  </si>
  <si>
    <t>Plancha de nopas termoconformada profitherm economic</t>
  </si>
  <si>
    <r>
      <t>plancha np termoconformada economic gft E23/45 Rt:0,75m</t>
    </r>
    <r>
      <rPr>
        <vertAlign val="superscript"/>
        <sz val="9"/>
        <color theme="1"/>
        <rFont val="Univers 65"/>
      </rPr>
      <t>2</t>
    </r>
    <r>
      <rPr>
        <sz val="9"/>
        <color theme="1"/>
        <rFont val="Univers 65"/>
      </rPr>
      <t>k/W 
Aislamiento termoconformado de nopas pequeñas en EPS negro de λ=0,030 W/(m.K) certificado CE según EN 13163:2017. Resistencia termica según EN 1264-4:2022 Rt: 0,75 m2k/W.  Paso de tubo 50mm.  De formato 1400x800mm se solapa mediante laterales machiembrados, dando una superficie útil de 1,121m2. 10 uds por caja, 11,20m</t>
    </r>
    <r>
      <rPr>
        <vertAlign val="superscript"/>
        <sz val="9"/>
        <color theme="1"/>
        <rFont val="Univers 65"/>
      </rPr>
      <t>2</t>
    </r>
    <r>
      <rPr>
        <sz val="9"/>
        <color theme="1"/>
        <rFont val="Univers 65"/>
      </rPr>
      <t>. Bajo pedido a fábrica.</t>
    </r>
  </si>
  <si>
    <t>plancha np termoconformada economic gft E38/60 Rt:1,25m2k/W 
Aislamiento termoconformado de nopas pequeñas en EPS grafito de λ=0,030 W/(m.K) certificado CE según EN 13163:2017 para aislamiento térmico. Resistencia termica efectiva según EN 1264-4:2022 Rt: 1,25 m2k/W (normativa para instalación de suelo radiante).  Paso de tubo 50mm.  De formato 1400x800mm se solapa mediante laterales machiembrados, dando una superficie útil de 1,121m2.  7 uds por caja, 7,84m2. Bajo pedido a fábrica.</t>
  </si>
  <si>
    <t xml:space="preserve">tubo ff­therm  ML5 Difustop PE­Xb 17x2 rollo 500 m
</t>
  </si>
  <si>
    <t>plancha np premium acustc gft E40/60 dB28 Rt:1,25m2k/W</t>
  </si>
  <si>
    <t>rodapié azul film antihumedad  8x150mm rollo 50m</t>
  </si>
  <si>
    <t xml:space="preserve">profitherm actuador termostático bajo consumo a 230V  </t>
  </si>
  <si>
    <t xml:space="preserve">profitherm caja de conexiones 6 zonas cableada 230V
</t>
  </si>
  <si>
    <t>profitherm termostato frío/calor programable vía radio</t>
  </si>
  <si>
    <t>profitherm punto de acceso IP 
Punto de acceso wifi pa</t>
  </si>
  <si>
    <t>profitherm termostato analógico via radio          
Te</t>
  </si>
  <si>
    <t xml:space="preserve">módulo de mezcla 3 vías punto variable DN20 s/bomba
</t>
  </si>
  <si>
    <t>módulo de mezcla 3 vías punto variable DN25 s/bomba</t>
  </si>
  <si>
    <t xml:space="preserve">módulo de mezcla 3 vías punto variable DN32 s/bomba
</t>
  </si>
  <si>
    <t>soporte pared grupo impulsión DN25 y DN32</t>
  </si>
  <si>
    <t>Rollo de aislamiento liso EPS-T 650 termoreflectante 2</t>
  </si>
  <si>
    <t>Rollo de aislamiento liso EPS-T 650 termoreflectante 5</t>
  </si>
  <si>
    <t>Rollo de aislamiento liso EPS-T 650 autofijación 30/33</t>
  </si>
  <si>
    <t>Rollo de aislamiento liso EPS-T 650 autofijación 50/53</t>
  </si>
  <si>
    <t xml:space="preserve">profi-air classic conducto gris en rollo DN75 - 50m
</t>
  </si>
  <si>
    <t xml:space="preserve">profi-air codo 90º ISO plus </t>
  </si>
  <si>
    <t xml:space="preserve">profi-air codo ISO plus 90º </t>
  </si>
  <si>
    <t xml:space="preserve">profi-air codo 45º ISO plus </t>
  </si>
  <si>
    <t xml:space="preserve">profi-air reducción ISO plus DN160 - </t>
  </si>
  <si>
    <t xml:space="preserve">profi-air reducción ISO plus DN180 - </t>
  </si>
  <si>
    <t>profi-air equipo ventilación 130 flat, 130 m3/h, max 160 Pa, DN125
Equ</t>
  </si>
  <si>
    <t>profi-air set de filtros de repuesto G4 / G4 para 130 flat</t>
  </si>
  <si>
    <t>profi-air set de filtros de repuesto G4 / F7 para 130 flat</t>
  </si>
  <si>
    <t>profi-air higrostato para 130/180 flat / 250/360 f</t>
  </si>
  <si>
    <t>profi-air caja de conexión electrónica para 130/180 flat / 250/360 f</t>
  </si>
  <si>
    <t>profi-air sensor COV para 130/180 flat / 250/360 f</t>
  </si>
  <si>
    <t>profi-air sensor de humedad para 130/180 flat / 250/360 f</t>
  </si>
  <si>
    <t xml:space="preserve">profi-air caja de conexión para 130/180 flat / 250/360 </t>
  </si>
  <si>
    <t xml:space="preserve">profi-air control remoto con módulo WiFi para 140/200 </t>
  </si>
  <si>
    <t>profi-air set de filtros F7/F7 para 140/200 l</t>
  </si>
  <si>
    <t>profi-air filtro de carbono activo para 140/200 l</t>
  </si>
  <si>
    <t xml:space="preserve">profi-air intercambiador térmico entálpico para 140/200 </t>
  </si>
  <si>
    <t xml:space="preserve">profi-air caja de pared profi-air con colector debajo 140/200 </t>
  </si>
  <si>
    <t>profi-air sensor de COV para 140/200 l</t>
  </si>
  <si>
    <t>profi-air sensor de humedad para 140/200 l</t>
  </si>
  <si>
    <t>profitherm termostato analógico cableado calor               
Termostato analógico sólo calor cableado para la regulación de estancias.  Se puede conecta directamente al actuador o a la caja de conexiones, según las necesidades de la instalación. Disponible hasta fin de existencias.</t>
  </si>
  <si>
    <t>profitherm termostato analógico frio/calor cableado               
Termostato analógico frío/calor cableado para la regulación de estancias.  Se puede conecta directamente al actuador o a la caja de conexiones, según las necesidades de la instalación. Disponible hasta fin de existencias.</t>
  </si>
  <si>
    <t>profi-air ISO plus DN125</t>
  </si>
  <si>
    <t>profi-air ISO plus DN160</t>
  </si>
  <si>
    <t xml:space="preserve">profi-air soporte ISO plus
</t>
  </si>
  <si>
    <t xml:space="preserve">profi-air rejilla diseño AVANTGARDE, acero inox. pulido 350x130x1'5mm
</t>
  </si>
  <si>
    <t>profi-air salida para tejado flex 25-55º</t>
  </si>
  <si>
    <t xml:space="preserve">profi-air set de limpieza classic/tunnel SaWi
</t>
  </si>
  <si>
    <t xml:space="preserve">profi-air classic bayetas para el set de limpieza profi-air classic Sawi DN 63
</t>
  </si>
  <si>
    <t xml:space="preserve">profi-air classic bayetas para el set de limpieza profi-air classic Sawi DN 75
</t>
  </si>
  <si>
    <t xml:space="preserve">profi-air classic bayetas para el set de limpieza profi-air classic Sawi DN 90
</t>
  </si>
  <si>
    <t>profi-air sensor humedad interno 130/180 flat / 25</t>
  </si>
  <si>
    <t>profi-air set de puesta en marcha flat
Set de pues</t>
  </si>
  <si>
    <t>profi-air equipo de ventilación 200 lite plus, 200 m3/h max 100 Pa, DN160
Equipo de ventilación central para instalación en techo o pared, para la ventilación mecánica controlada con un intercambiador térmico de caudal cruzado-paralelo para recuperación de calor y un bypass para verano/invierno 100 % integrado. Con una simple conmutación en la tarjeta de control se puede configurar en el lugar de montaje el funcionamiento por la derecha o por la izquierda.
Conexión a través de mando cableado o Wi-Fi emitida por este mismo mando (app disponible para iPhone y Android). El mando incorpora de serie sonda de humedad relativa y de calidad de aire.
Posibilidades de conexión adicionales: sensor de humedad relativa central y sensor de COV central.
En la entrega se incluyen también un carril para una fijación sencilla y segura en techo y pared. El equipo se entrega listo para ser conectado.
Los filtros se cambian en la parte delantera sin abrir el equipo.
■ Clase de eficiencia energética: A
■ Nivel de presión acústica a 1 m de distancia: Carcasa: 51 dB(A) 100 m3/h – 80 Pa
■ Máx. grado de suministro de calor 82 %
■ Consumo máx. de potencia (sin calentador antihielo): máx. 130 W
■ Filtro de admisión: ISO ePM1 80 % (F7)
■ Filtro de extracción: ISO ePM1 80 % (F7)</t>
  </si>
  <si>
    <t>profi-air equipo de ventilación 200 lite plus, 200 m3/h max 100 Pa</t>
  </si>
  <si>
    <t>Lista de precios febrero 2024</t>
  </si>
  <si>
    <t>profi-air classic blanco conducto en rollo DN63 - 50m
Tubo corrugado muy flexible, de doble capa con revestimiento interior antiestático y antibacteriano de PE-MD para ser montado en techos de hormigón, falsos techos, instalaciones murales,conductos ascendentes o componentes de soporte. La capa interna lisa del conducto profi-air classic permite una fácil limpieza. El conducto classic es adecuado para admisión y extracción de aire. *Disponible hasta fin de existencias.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</si>
  <si>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profi-air classic blanco conducto en rollo DN75 - 20m
Tubo corrugado muy flexible, de doble capa con revestimiento interior antiestático y antibacteriano de PE-MD para ser montado en techos de hormigón, falsos techos, instalaciones murales,conductos ascendentes o componentes de soporte. La capa interna lisa del conducto profi-air classic permite una fácil limpieza. El conducto classic es adecuado para admisión y extracción de aire. *Disponible hasta fin de existencias.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</si>
  <si>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profi-air classic blancoconducto en rollo DN75 - 50m
Tubo corrugado muy flexible, de doble capa con revestimiento interior antiestático y antibacteriano de PE-MD para ser montado en techos de hormigón, falsos techos, instalaciones murales,conductos ascendentes o componentes de soporte. La capa interna lisa del conducto profi-air classic permite una fácil limpieza. El conducto classic es adecuado para admisión y extracción de aire. *Disponible hasta fin de existencias.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</si>
  <si>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profi-air classic blanco conducto en rollo DN90 - 20m
Tubo corrugado muy flexible, de doble capa con revestimiento interior antiestático y antibacteriano de PE-MD para ser montado en techos de hormigón, falsos techos, instalaciones murales,conductos ascendentes o componentes de soporte. La capa interna lisa del conducto profi-air classic permite una fácil limpieza. El conducto classic es adecuado para admisión y extracción de aire. *Disponible hasta fin de existencias.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</si>
  <si>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profi-air classic blanco conducto en rollo DN90 - 50m
Tubo corrugado muy flexible, de doble capa con revestimiento interior antiestático y antibacteriano de PE-MD para ser montado en techos de hormigón, falsos techos, instalaciones murales,conductos ascendentes o componentes de soporte. La capa interna lisa del conducto profi-air classic permite una fácil limpieza. El conducto classic es adecuado para admisión y extracción de aire. *Disponible hasta fin de existencias.
■ Temperatura de funcionamiento permitida: -25 a 60 °C
■ Temperatura de procesamiento hasta un máx. de -5 °C
■ Radio de curvatura: min. 15 cm
Rigidez del rollo:
■ DN 63 &gt; 8 kN / m2 EN ISO 9969
■ DN 75 &gt; 8 kN / m2 EN ISO 9969
■ DN 90 &gt; 7 kN / m2 EN ISO 9969
Caudal de aire conforme a DIN 1946/6:
■ DN 63 = máx. 23 m³/h
■ DN 75 = máx. 30 m³/h
■ DN 90 = máx. 45 m³/h</t>
  </si>
  <si>
    <t>starline rejilla diseño SHAPE STYLE, cristal white pure 350x130x6mm
Rejillas diseño SHAPE de vidrio para admisión o extracción de aire con fijación magnética. Solo pueden utilizarse con el marco de montaje profi-air o con el marco de montaje compact profi-air. Las rejillas diseño son adecuadas para ser usadas en el difusor de aire de 90 grados profi-air tunnel y en todos los difusores de aire profi-air con un diámetro de 125 mm.
Adecuadas para instalación en pared y techo.
SHAPE COMPACT / SHAPE CIRCLE solo adecuadas como rejilla de extracción de aire.</t>
  </si>
  <si>
    <t>starline rejilla diseño HORIZON vidrio White Pure
Rejillas diseño HORIZON de vidrio para admisión o extracción de aire con fjación magnética. Solo utilizables en combinación con el marco de montaje starline plus o con el marco de mon-taje starline. Adecuadas para instalación en pared y techo.</t>
  </si>
  <si>
    <t>starline rejilla diseño HORIZON vidrio Powder Blue
Rejillas diseño HORIZON de vidrio para admisión o extracción de aire con fjación magnética. Solo utilizables en combinación con el marco de montaje starline plus o con el marco de mon-taje starline. Adecuadas para instalación en pared y techo.</t>
  </si>
  <si>
    <t>starline rejilla diseño HORIZON vidrio Light Brown
Rejillas diseño HORIZON de vidrio para admisión o extracción de aire con fjación magnética. Solo utilizables en combinación con el marco de montaje starline plus o con el marco de mon-taje starline. Adecuadas para instalación en pared y techo.</t>
  </si>
  <si>
    <t>starline rejilla diseño HORIZON vidrio Black &amp; White
Rejillas diseño HORIZON de vidrio para admisión o extracción de aire con fjación magnética. Solo utilizables en combinación con el marco de montaje starline plus o con el marco de mon-taje starline. Adecuadas para instalación en pared y techo.</t>
  </si>
  <si>
    <t>starline rejilla diseño STRIPES vidrio Satin White Pure
Rejillas diseño STRIPES de vidrio para admisión o extracción de aire con fjación magnética. Solo utilizables en combinación con el marco de montaje starline plus o con el marco de mon-taje starline. Adecuadas para instalación en pared y techo.</t>
  </si>
  <si>
    <t>starline rejilla diseño STRIPES vidrio Satin Black
Rejillas diseño STRIPES de vidrio para admisión o extracción de aire con fjación magnética. Solo utilizables en combinación con el marco de montaje starline plus o con el marco de mon-taje starline. Adecuadas para instalación en pared y techo.</t>
  </si>
  <si>
    <t>starline rejilla diseño CROSS vidrio Satin White Pure
Rejillas diseño CROSS de vidrio para admisión o extracción de aire con fjación magnética. Solo utilizables en combinación con el marco de montaje starline y el marco de montaje starline plus o con el marco de montaje starline compact y el marco de montaje starline compact plus. Adecuadas para instalación en pared y techo. CROSS CIRCLE para admisión de aire solo montaje en pared.</t>
  </si>
  <si>
    <t>starline rejilla diseño CROSS vidrio CIRCLE Satin White Pure
Rejillas diseño CROSS de vidrio para admisión o extracción de aire con fjación magnética. Solo utilizables en combinación con el marco de montaje starline y el marco de montaje starline plus o con el marco de montaje starline compact y el marco de montaje starline compact plus. Adecuadas para instalación en pared y techo. CROSS CIRCLE para admisión de aire solo montaje en pared.</t>
  </si>
  <si>
    <t>starline rejilla diseño CROSS vidrio Satin Bronze
Rejillas diseño CROSS de vidrio para admisión o extracción de aire con fjación magnética. Solo utilizables en combinación con el marco de montaje starline y el marco de montaje starline plus o con el marco de montaje starline compact y el marco de montaje starline compact plus. Adecuadas para instalación en pared y techo. CROSS CIRCLE para admisión de aire solo montaje en pared.</t>
  </si>
  <si>
    <t>starline rejilla diseño CROSS vidrio CIRCLE Satin Bronze
Rejillas diseño CROSS de vidrio para admisión o extracción de aire con fjación magnética. Solo utilizables en combinación con el marco de montaje starline y el marco de montaje starline plus o con el marco de montaje starline compact y el marco de montaje starline compact plus. Adecuadas para instalación en pared y techo. CROSS CIRCLE para admisión de aire solo montaje en pared.</t>
  </si>
  <si>
    <t>starline rejilla diseño CROSS vidrio Blue-Gray
Rejillas diseño CROSS de vidrio para admisión o extracción de aire con fjación magnética. Solo utilizables en combinación con el marco de montaje starline y el marco de montaje starline plus o con el marco de montaje starline compact y el marco de montaje starline compact plus. Adecuadas para instalación en pared y techo. CROSS CIRCLE para admisión de aire solo montaje en pared.</t>
  </si>
  <si>
    <t>starline rejilla diseño CROSS vidrio CIRCLE Blue-Gray
Rejillas diseño CROSS de vidrio para admisión o extracción de aire con fjación magnética. Solo utilizables en combinación con el marco de montaje starline y el marco de montaje starline plus o con el marco de montaje starline compact y el marco de montaje starline compact plus. Adecuadas para instalación en pared y techo. CROSS CIRCLE para admisión de aire solo montaje en pared.</t>
  </si>
  <si>
    <t>starline rejilla diseño TWIST COMPACT vidrio White Pure
Rejillas diseño TWIST COMPACT de vidrio para extracción de aire con fjación magnética. Solo utilizables en combinación con el marco de montaje starline COMPACT plus o con el mar-co de montaje starline COMPACT. Adecuadas para instalación en pared y techo. TWIST COMPACT para admisión de aire solo montaje en pared.</t>
  </si>
  <si>
    <t>starline rejilla diseño TWIST COMPACT vidrio Powder Blue
Rejillas diseño TWIST COMPACT de vidrio para extracción de aire con fjación magnética. Solo utilizables en combinación con el marco de montaje starline COMPACT plus o con el mar-co de montaje starline COMPACT. Adecuadas para instalación en pared y techo. TWIST COMPACT para admisión de aire solo montaje en pared.</t>
  </si>
  <si>
    <t>starline rejilla diseño TWIST COMPACT vidrio Black &amp; White
Rejillas diseño TWIST COMPACT de vidrio para extracción de aire con fjación magnética. Solo utilizables en combinación con el marco de montaje starline COMPACT plus o con el mar-co de montaje starline COMPACT. Adecuadas para instalación en pared y techo. TWIST COMPACT para admisión de aire solo montaje en pared.</t>
  </si>
  <si>
    <t>starline rejilla diseño TWIST COMPACT vidrio Satin Black
Rejillas diseño TWIST COMPACT de vidrio para extracción de aire con fjación magnética. Solo utilizables en combinación con el marco de montaje starline COMPACT plus o con el mar-co de montaje starline COMPACT. Adecuadas para instalación en pared y techo. TWIST COMPACT para admisión de aire solo montaje en pared.</t>
  </si>
  <si>
    <t>starline rejilla diseño TWIST CIRCLE vidrio Light Brown
Rejillas diseño TWIST CIRCLE de vidrio para extracción de aire con fjación magnética.  Solo u  tilizables en combinación con el marco de montaje starline COMPACT plus o con el m  arco de montaje starline COMPACT. Adecuadas para instalación en pared y techo. TWIST CIRCLE para admisión de aire solo montaje en pared.</t>
  </si>
  <si>
    <t>starline rejilla diseño TWIST CIRCLE vidrio Black &amp; White
Rejillas diseño TWIST CIRCLE de vidrio para extracción de aire con fjación magnética.  Solo u  tilizables en combinación con el marco de montaje starline COMPACT plus o con el m  arco de montaje starline COMPACT. Adecuadas para instalación en pared y techo. TWIST CIRCLE para admisión de aire solo montaje en pared.</t>
  </si>
  <si>
    <t>starline rejilla diseño TWIST CIRCLE vidrio Satin White Pure
Rejillas diseño TWIST CIRCLE de vidrio para extracción de aire con fjación magnética.  Solo u  tilizables en combinación con el marco de montaje starline COMPACT plus o con el m  arco de montaje starline COMPACT. Adecuadas para instalación en pared y techo. TWIST CIRCLE para admisión de aire solo montaje en pared.</t>
  </si>
  <si>
    <t>starline rejilla diseño SHAPE CIRCLE, cristal white pure Ø160mmx6mm
Rejillas diseño SHAPE de vidrio para admisión o extracción de aire con fijación magnética. Solo pueden utilizarse con el marco de montaje profi-air o con el marco de montaje compact profi-air. Las rejillas diseño son adecuadas para ser usadas en el difusor de aire de 90 grados profi-air tunnel y en todos los difusores de aire profi-air con un diámetro de 125 mm.
Adecuadas para instalación en pared y techo.
SHAPE COMPACT / SHAPE CIRCLE solo adecuadas como rejilla de extracción de aire.</t>
  </si>
  <si>
    <t>starline rejilla diseño SHAPE BUSINESS, cristal white pure 350x130x6mm
Rejillas diseño SHAPE de vidrio para admisión o extracción de aire con fijación magnética. Solo pueden utilizarse con el marco de montaje profi-air o con el marco de montaje compact profi-air. Las rejillas diseño son adecuadas para ser usadas en el difusor de aire de 90 grados profi-air tunnel y en todos los difusores de aire profi-air con un diámetro de 125 mm.
Adecuadas para instalación en pared y techo.
SHAPE COMPACT / SHAPE CIRCLE solo adecuadas como rejilla de extracción de aire.</t>
  </si>
  <si>
    <t>starline rejilla diseño SHAPE COMPACT, cristal white pure Ø160mmx6mm
Rejillas diseño SHAPE de vidrio para admisión o extracción de aire con fijación magnética. Solo pueden utilizarse con el marco de montaje profi-air o con el marco de montaje compact profi-air. Las rejillas diseño son adecuadas para ser usadas en el difusor de aire de 90 grados profi-air tunnel y en todos los difusores de aire profi-air con un diámetro de 125 mm.
Adecuadas para instalación en pared y techo.
SHAPE COMPACT / SHAPE CIRCLE solo adecuadas como rejilla de extracción de aire.</t>
  </si>
  <si>
    <t>starline rejilla diseño  LINE, blanco (RAL 9016) 350x130x1'5mm
Rejillas diseño LINE / PYRAMID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</si>
  <si>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LINE COMPACT, blanco (RAL 9016) 160x160x1'5mm
Rejillas diseño LINE / PYRAMID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</si>
  <si>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LINE, acero inox. pulido 350x130x1'5mm
Rejillas diseño LINE / PYRAMID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</si>
  <si>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LINE COMPACT, acero inox. pulido 160x160x1'5mm
Rejillas diseño LINE / PYRAMID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</si>
  <si>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PYRAMID, blanco (RAL 9016) 350x130x1'5mm
Rejillas diseño LINE / PYRAMID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</si>
  <si>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PYRAMID COMPACT, blanco (RAL 9016) 160x160x1'5mm
Rejillas diseño LINE / PYRAMID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</si>
  <si>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PYRAMID, bronce oxidado oscuro 350x130x1'5mm
Rejillas diseño LINE / PYRAMID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</si>
  <si>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PYRAMID CMPCT, bronce oxidado oscuro 160x160x1'5mm
Rejillas diseño LINE / PYRAMID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</si>
  <si>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AVANTGARDE, blanco (RAL 9016) 350x130x1'5mm
Rejillas diseño AVANTGARDE / FLORA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</si>
  <si>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AVANTGARDE COMPACT, blanco (RAL 9016) 160x160x1'5mm
Rejillas diseño AVANTGARDE / FLORA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</si>
  <si>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AVANTGARDE, acero inox. pulido 350x130x1'5mm
Rejillas diseño AVANTGARDE / FLORA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</si>
  <si>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AVANTGARDE COMPACT, acero inox. pulido 160x160x1'5mm
Rejillas diseño AVANTGARDE / FLORA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</si>
  <si>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FLORA, blanco (RAL 9016) 350x130x1'5mm
Rejillas diseño AVANTGARDE / FLORA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</si>
  <si>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FLORA COMPACT, blanco 160x160x1'5mm
Rejillas diseño AVANTGARDE / FLORA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techo.anco (RAL 9016) 160x160x6 mm</t>
  </si>
  <si>
    <t>starline rejilla diseño FLORA, gris antracita 350x130x1'5mm
Rejillas diseño AVANTGARDE / FLORA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</si>
  <si>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starline rejilla diseño FLORA COMPACT, gris antracita 160x160x1'5mm
Rejillas diseño AVANTGARDE / FLORA para admisión o extracción de aire con fijación magnética. Solo pueden utilizarse con el marco de montaje profi-air o con el marco de montaje compact profi-air. Las rejillas diseño son adecuadas para ser usadas en el difusor de aire de 90° profi-air tunnel y en todos los difusores de aire profi-air con un diámetro de 125 mm. Adecuadas para instalación en pared y techo.</t>
  </si>
  <si>
    <t>alpex-plus manguito PPSU 26-26</t>
  </si>
  <si>
    <t>alpex-plus manguito reductor PPSU  26-20</t>
  </si>
  <si>
    <t>alpex-plus racor tuerca union junta plana 16-3/4" FT</t>
  </si>
  <si>
    <t>alpex-plus racor tuerca union junta plana 20-1/2" FT</t>
  </si>
  <si>
    <t>alpex-plus racor tuerca union junta plana 26-1" FT</t>
  </si>
  <si>
    <t>alpex-plus adaptor a tubo metalico 16x15</t>
  </si>
  <si>
    <t>alpex-plus adaptor a tubo metalico 20x22</t>
  </si>
  <si>
    <t>alpex-plus adaptor a tubo metalico 26x22</t>
  </si>
  <si>
    <t>alpex-plus codo con brida 35mm 16-Rp 1/2"</t>
  </si>
  <si>
    <t>alpex-plus codo con brida 35mm 20-Rp 1/2"</t>
  </si>
  <si>
    <t>alpex-plus codo con brida 35mm 20-Rp 3/4"</t>
  </si>
  <si>
    <t>Mordaza fija mini perfíl "F" DIAM. 32 mm</t>
  </si>
  <si>
    <t>Mordaza fija mini perfíl "F" DIAM. 40</t>
  </si>
  <si>
    <t>alpex adaptador eurocono 16 x 3/4" latón             
Adaptador roscado hembra según DIN EN ISO 228 y eurocono fabricado en latón con tuerca de unión niquelada, para conectar el tubo multicapa turatec al colector u otras piezas compatibles con eurocono.</t>
  </si>
  <si>
    <t>profitherm Carrito limpieza
Carrito para limpieza de circuitos de suelo radiante, incluye bomba.</t>
  </si>
  <si>
    <t xml:space="preserve">profi-air classic colector plus DN160 - 5 x DN 63 - 90
Caja de distribución de chapa de acero para admisión o extracción de aire con revestimiento interior insonorizante; incluida escuadra de fijación. El colector se puede utilizar tanto como colector de paso como de colector de 90º. Se puede inspeccionar y limpiar gracias a sus dos aberturas laterales para revisiones.  También es posible usar reguladores de caudal constante o regulador classic en las salidas del colector. Se puede utiliza con un conducto profi-air classic DN63 / DN75 / DN90
Caudales permitidos para conexión con:
■ 78316006 = máx. 225 m3/h
■ 78316011 = máx. 360 m3/h
■ 78316016 = máx. 450 m3/h
Incluye tapas de conexión de bayoneta:
■ 78316006 = 7 tapas de conexión
■ 78316011 = 14 tapas de conexión
■ 78316016 = 18 tapas de conexión
</t>
  </si>
  <si>
    <t xml:space="preserve">profi-air classic colector plus DN160 - 10 x DN 63 - 90
Caja de distribución de chapa de acero para admisión o extracción de aire con revestimiento interior insonorizante; incluida escuadra de fijación. El colector se puede utilizar tanto como colector de paso como de colector de 90º. Se puede inspeccionar y limpiar gracias a sus dos aberturas laterales para revisiones.  También es posible usar reguladores de caudal constante o regulador classic en las salidas del colector. Se puede utiliza con un conducto profi-air classic DN63 / DN75 / DN90
Caudales permitidos para conexión con:
■ 78316006 = máx. 225 m3/h
■ 78316011 = máx. 360 m3/h
■ 78316016 = máx. 450 m3/h
Incluye tapas de conexión de bayoneta:
■ 78316006 = 7 tapas de conexión
■ 78316011 = 14 tapas de conexión
■ 78316016 = 18 tapas de conexión
</t>
  </si>
  <si>
    <t xml:space="preserve">profi-air classic colector plus DN180 - 15 x DN 63 - 90
Caja de distribución de chapa de acero para admisión o extracción de aire con revestimiento interior insonorizante; incluida escuadra de fijación. El colector se puede utilizar tanto como colector de paso como de colector de 90º. Se puede inspeccionar y limpiar gracias a sus dos aberturas laterales para revisiones.  También es posible usar reguladores de caudal constante o regulador classic en las salidas del colector. Se puede utiliza con un conducto profi-air classic DN63 / DN75 / DN90
Caudales permitidos para conexión con:
■ 78316006 = máx. 225 m3/h
■ 78316011 = máx. 360 m3/h
■ 78316016 = máx. 450 m3/h
Incluye tapas de conexión de bayoneta:
■ 78316006 = 7 tapas de conexión
■ 78316011 = 14 tapas de conexión
■ 78316016 = 18 tapas de conexión
</t>
  </si>
  <si>
    <t>profi-air equipo ventilación 130 flat, 130 m3/h, max 160 Pa, DN125
Equipo de ventilación central para instalación en techo o pared, para la ventilación mecánica controlada con un intercambiador térmico de caudal cruzado-paralelo para recuperación de calor y un bypass para verano integrado. Con una simple conmutación en la tarjeta de control se puede configurar en el lugar de montaje el funcionamiento por la derecha o por la izquierda.
Posibilidades de conexión directamente en el equipo de ventilación para control remoto inalámbrico, sensor de humedad central, sensor de COV central, calentador antihielo, higrostato, bomba para condensados y una caja de conexión adicional para más funciones.
En la entrega se incluyen también un carril para una fijación sencilla y segura en techo y pared, una manguera para condensados de 19 mm, así como un cable de conexión de 230 V. El equipo se entrega listo para ser conectado.
Los filtros se cambian en la parte delantera sin abrir el equipo.
■ Clase de eficiencia energética: A
■ Autorización DIBt solicitada
■ Certificado de casa pasiva solicitado
■ Ámbito de aplicación: de 40 a130 m3/h
■ Filtro de admisión: ISO Coarse 75 % (G4)
■ Filtro de extracción: ISO Coarse 75 % (G4)</t>
  </si>
  <si>
    <t>profi-air equipo ventilación 180 flat, 180 m3/h, max 160 Pa, DN125
Equipo de ventilación central para instalación en techo o pared, para la ventilación mecánica controlada con un intercambiador térmico de caudal cruzado-paralelo para recuperación de calor y un bypass para verano 100 % integrado. Con una simple conmutación en la tarjeta de control se puede configurar en el lugar de montaje el funcionamiento por la derecha o por la izquierda.
Posibilidades de conexión directamente en el equipo de ventilación para control remoto inalámbrico, sensor de humedad central, sensor de COV central, calentador antihielo, higrostato, bomba para condensados y una caja de conexión adicional para más funciones.
En la entrega se incluyen también un carril para una fijación sencilla y segura en techo y pared, una manguera para condensados de 19 mm, así como un cable de conexión de 230 V. El equipo se entrega listo para ser conectado.
Los filtros se cambian en la parte delantera sin abrir el equipo.
■ Clase de eficiencia energética: A/A+
■ Autorización DIBt
■ Certificado Passivhaus
■ Nivel de presión acústica a 1 m de distancia: Carcasa: 38 dB(A) 140 m3/h – 100 Pa
■ Máx. recuperación de calor 95 %
■ Consumo máx. de potencia (sin calentador antihielo): máx. 127 W
■ Eficiencia eléctrica: 0,27 Wh/m3 a 126 m3/h
■ Filtro de admisión: ISO Coarse 75 % (G4)
■ Filtro de extracción: ISO Coarse 75 % (G4)</t>
  </si>
  <si>
    <t>profi-air equipo ventilación 250 flex, 250m3/h, max. 240Pa, DN160
Equipo de ventilación central para la ventilación mecánica controlada con un intercambiador térmico de caudal cruzado-paralelo para recuperación de calor y un bypass para verano 100 % integrado. Con una simple conmutación en la tarjeta de control se puede configurar en el lugar de montaje el funcionamiento por la derecha o por la izquierda. 
El panel de control integrado sirve para la puesta en marcha y el manejo del equipo de ventilación. 4 conductos de medición de presión y el software profi-air cockpit permiten una puesta en marcha rápida y sencilla. El equipo de ventilación se puede controlar con la aplicación profi-air cockpit. Posibilidades de conexión directamente en el equipo de ventilación para control remoto inalámbrico, sensor de humedad central, sensor de COV central, calentador antihielo interno, higrostato y una caja de conexión adicional para más funciones.
En la entrega se incluye también un carril para una fijación sencilla y segura en pared, una manguera para condensados de 19 mm, así como un cable de conexión de 230 V. El equipo se entrega listo para ser conectado.
Los filtros se cambian en la parte delantera sin abrir el equipo.
■ Clase de eficiencia energética: A/A+
■ Certificado Passivhaus
■ Nivel de presión acústica a 1 m de distancia: Carcasa: 43'5 dB(A) 225 m3/h – 100 Pa
■ Máx. recuperación de calor 96 %
■ Consumo máx. de potencia (sin calentador antihielo): máx. 170 W
■ Eficiencia eléctrica: 0,24 Wh/m3 a 175 m3/h
■ Filtro de admisión: ISO Coarse 75 % (G4)
■ Filtro de extracción: ISO Coarse 75 % (G4)</t>
  </si>
  <si>
    <t xml:space="preserve">profi-air equipo de ventilación 360 flex, 360m3/h, max. 270Pa
Equipo de ventilación central para la ventilación mecánica controlada con un intercambiador térmico de caudal cruzado-paralelo para recuperación de calor y un bypass para verano 100 % integrado. Con una simple conmutación en la tarjeta de control se puede configurar en el lugar de montaje el funcionamiento por la derecha o por la izquierda.
El panel de control integrado sirve para la puesta en marcha y el manejo del equipo de ventilación. 4 conductos de medición de presión y el software profi-air cockpit permiten una puesta en marcha rápida y sencilla. El equipo de ventilación se puede controlar con la aplicación profi-air cockpit. Posibilidades de conexión directamente en el equipo de ventilación para control remoto inalámbrico, sensor de humedad central, sensor de COV central, calentador antihielo interno, higrostato y una caja de conexión adicional para más funciones.
En la entrega se incluye también un carril para una fijación sencilla y segura en pared, una manguera para condensados de 19 mm, así como un cable de conexión de 230 V. El equipo se entrega listo para ser conectado.
Los filtros se cambian en la parte delantera sin abrir el equipo.
■ Clase de eficiencia energética: A/A+
■ Certificado Passivhaus
■ Nivel de presión acústica a 1 m de distancia: Carcasa: 48 dB(A) 300 m3/h – 180 Pa
■ Máx. recuperación de calor 90 %
■ Consumo máx. de potencia (sin calentador antihielo): máx. 230 W
■ Eficiencia eléctrica: 0,25 Wh/m3 a 252 m3/h
■ Filtro de admisión: ISO Coarse 75 % (G4)
■ Filtro de extracción: ISO Coarse 75 % (G4)
</t>
  </si>
  <si>
    <t>profitherm Carrito limpieza
Carrito para limpieza de c</t>
  </si>
  <si>
    <t xml:space="preserve">grapa fijación punta flecha tubo 16-20               </t>
  </si>
  <si>
    <t xml:space="preserve">Rollo de aislamiento liso EPS-T 650 autofijación 31/33 10m
Placa de aislamiento 30mm de espesor con una lámina de tejido con autofijación de velcro de 3mm con autoadhesivo solapado.λ=0,041 W/mK Resistencia térmica según EN1264-4:2020 Rt: 0,75 m2k/W Formato de rollo 10.000x1.000mm.  Bajo pedido a fábrica. </t>
  </si>
  <si>
    <t>Rollo de aislamiento liso EPS-T 650 termoreflectante 52/55 6m
Placa de aislamiento 52 mm de espesor con una lámina de alu-PET termoreflectante de 3mm con autoadhesivo solapado.λ=0,041 W/mK Resistencia térmica según EN1264-4:2020 Rt: 1,25 m2k/W Formato de rollo 10.000x1.000mm.  Bajo pedido a fábrica.</t>
  </si>
  <si>
    <t>Rollo de aislamiento liso EPS-T 650 termoreflectante 31/33 10m
Placa de aislamiento 31mm de espesor con una lámina de alu-PET termoreflectante de 3mm con autoadhesivo solapado.λ=0,041 W/mK Resistencia térmica según EN1264-4:2020 Rt: 0,75 m2k/W Formato de rollo 10.000x1.000mm.  Bajo pedido a fábrica.</t>
  </si>
  <si>
    <t>Plancha profitherm tacker lisa</t>
  </si>
  <si>
    <t>Feb. 24</t>
  </si>
  <si>
    <t>Tubo multicapa turatec D.16x2 (En barra 5mts)</t>
  </si>
  <si>
    <t>Tubo multicapa turatec D.20x2 (En barra 5mts)</t>
  </si>
  <si>
    <t>Tubo multicapa turatec D.26x3 (En barra 5mts)</t>
  </si>
  <si>
    <t>Tubo multicapa turatec D.32x3 (En barra 5mts)</t>
  </si>
  <si>
    <t>Tubo multicapa turatec D.16x2 (rollo 100mts)</t>
  </si>
  <si>
    <t>Tubo multicapa turatec D.16x2 (rollo 200mtrs.)</t>
  </si>
  <si>
    <t>Tubo multicapa turatec D.20x2 (rollo 100mts)</t>
  </si>
  <si>
    <t>Tubo multicapa turatec D.26x3 (rollo 50mts)</t>
  </si>
  <si>
    <t>Tubo multicapa turatec D.32x3 (rollo 50mts)</t>
  </si>
  <si>
    <t>Tubo multicapa turatec 16x2 (50mtrs.)c/ protector rojo</t>
  </si>
  <si>
    <t xml:space="preserve">Tubo multicapa turatec 16x2 (50Mtrs.) c/ protector azúl  </t>
  </si>
  <si>
    <t>Tubo multicapa turatec 20x2 (50mtrs.)c/ protector rojo</t>
  </si>
  <si>
    <t xml:space="preserve">Tubo multicapa turatec 20x2 (50Mtrs.) c/protector azúl   </t>
  </si>
  <si>
    <t>alpex-plus racor PPSU fijo 16 - 1/2" MT</t>
  </si>
  <si>
    <t xml:space="preserve">profi-air equipo de ventilación 140 lite plus, 140 m3/h max 100 Pa, DN160
Equipo de ventilación central para instalación en techo o pared, para la ventilación mecánica controlada con un intercambiador térmico de caudal cruzado-paralelo para recuperación de calor y un bypass para verano/invierno 100 % integrado. Con una simple conmutación en la tarjeta de control se puede configurar en el lugar de montaje el funcionamiento por la derecha o por la izquierda.
Conexión a través de mando cableado (incluido) o Wi-Fi emitida por el equipo (app disponible para iPhone y Android).
Posibilidades de conexión directamente en el equipo de ventilación para control remoto inalámbrico, sensor de humedad central y sensor de COV central.
En la entrega se incluyen también un carril para una fijación sencilla y segura en techo y pared. El equipo se entrega listo para ser conectado.
Los filtros se cambian en la parte delantera sin abrir el equipo.
■ Clase de eficiencia energética: A
■ Nivel de presión acústica a 1 m de distancia: Carcasa: 49 dB(A) 100 m3/h – 80 Pa
■ Máx. grado de suministro de calor 86 %
■ Consumo máx. de potencia (sin calentador antihielo): máx. 95 W
■ Filtro de admisión: ISO ePM1 80 % (F7)
■ Filtro de extracción: ISO ePM1 80 % (F7)
</t>
  </si>
  <si>
    <t>profi-air equipo de ventilación 140 lite plus, 140 m3/h max 100 Pa, DN160</t>
  </si>
  <si>
    <t>Tubo multicapa turatec 26x3 aislado 9mm(rollo 50 mtrs.)</t>
  </si>
  <si>
    <t>Tubo multicapa turatec 32x3 aislado 9mm(rollo 25 mtrs.)</t>
  </si>
  <si>
    <t>Tubo multicapa alpex-duo XS 26x3 aislado 13mm gris (rollo 50 mtrs)</t>
  </si>
  <si>
    <t>Tapa alpex amarilla con lengüeta 26x3</t>
  </si>
  <si>
    <t>alpex F50 PROFI puente de tubo 26X3</t>
  </si>
  <si>
    <t>Rollo de aislamiento liso EPS-T 650 autofijación 50/33</t>
  </si>
  <si>
    <t>Rollo de aislamiento liso EPS-T 650 plástificado 30/33 10m
Placa de aislamiento 30mm de espesor con una lámina de plástica de alta resistencia autoadhesivo solapado.λ=0,040 W/mK Resistencia térmica según EN1264-4:2022 Rt: 0,75 m2k/W Formato de rollo 10.000x1.000mm.  Bajo pedido a fábrica.</t>
  </si>
  <si>
    <t xml:space="preserve">Rollo de aislamiento liso EPS-T 650 plástificado grafito 25/28 10m
Placa de aislamiento en grafito 25mm de espesor con una lámina de plástica de alta resistencia autoadhesivo solapado.λ=0,030 W/mK Resistencia térmica según EN1264-4:2022 Rt: 0,75 m2k/W Formato de rollo 10.000x1.000mm.  Bajo pedido a fábrica. </t>
  </si>
  <si>
    <t>Rollo de aislamiento liso EPS-T 650 autofijación 30/33 10m
Placa de aislamiento 30mm de espesor con una lámina de tejido con autofijación de velcro de 3mm con autoadhesivo solapado.λ=0,040 W/mK Resistencia térmica según EN1264-4:2022 Rt: 0,75 m2k/W Formato de rollo 6.000x1.000mm. Bajo pedido a fábrica.</t>
  </si>
  <si>
    <t>Rollo de aislamiento liso EPS-T 650 autofijación 50/53 10m
Placa de aislamiento 50mm de espesor con una lámina de velcro de 3mm con autoadhesivo solapado.λ=0,040 W/mK Resistencia térmica según EN1264-4:2022 Rt: 1,25 m2k/W Formato de rollo 6.000x1.000mm.  Bajo pedido a fábrica</t>
  </si>
  <si>
    <t xml:space="preserve">Rollo de aislamiento liso EPS-T 650 autofijación grafito 25/28 10m
Placa de aislamiento con grafito 25mm de espesor con una lámina de tejido con autofijación de velcro de 3mm con autoadhesivo solapado.λ=0,032 W/mK Resistencia térmica según EN1264-4:2022 Rt: 0,75 m2k/W Formato de rollo 10.000x1.000mm.  Bajo pedido a fábrica. </t>
  </si>
  <si>
    <t xml:space="preserve">Rollo de aislamiento liso EPS-T 650 autofijación 40/33 10m
Placa de aislamiento con grafito de  40mm de espesor con una lámina de tejido con autofijación de velcro de 3mm con autoadhesivo solapado.λ=0,032 W/mK Resistencia térmica según EN1264-4:2022 Rt: 1,25 m2k/W Formato de rollo 6.000x1.000mm.  Bajo pedido a fábrica. </t>
  </si>
  <si>
    <t>Grapadora ergnómica para tubo con ventana de inspección
Diseñada para anclar el tubo para suelo radiante al aislamiento liso mediante el uso de grapas de 38,40,45,50 y 60mm de longitud y un espesor de 5,6-5,9mm.  Las grapas deben estar en tiras, unidas por cinta adhesiva o selladas.  La fuerza necesaria para insertar la grapa con la grapadora depende de la dureza del poliestireno utilizado.  Para un trabajo más ergonómico, es posible ajustar el mango de 91 a 110cm, en intervalos de 2 cm.</t>
  </si>
  <si>
    <t>Rollo de aislamiento liso EPS-T 650 plástificado 50/53 10m
Placa de aislamiento 50mm de espesor con una lámina de plástica de alta resistencia autoadhesivo solapado.λ=0,040 W/mK Resistencia térmica según EN1264-4:2022 Rt: 1,25 m2k/W Formato de rollo 10.000x1.000mm.  Bajo pedido a fábrica..</t>
  </si>
  <si>
    <t>Rollo de aislamiento liso EPS-T 650 plástificado grafito 40/43 10m
Placa de aislamiento en grafito 40mm de espesor con una lámina de plástica de alta resistencia autoadhesivo solapado.λ=0,030 W/mK Resistencia térmica según EN1264-4:2022 Rt: 1,25 m2k/W Formato de rollo 10.000x1.000mm.  Bajo pedido a fábrica.</t>
  </si>
  <si>
    <t>Rollo de aislamiento liso grafito aluminio 24/ 10m
Placa de aislamiento 24mm de espesor con una lámina de tejido  con autoadhesivo solapado.λ=0,032 W/mK Resistencia térmica según EN1264-4:2022 Rt: 0,75 m2k/W Formato de rollo 10000x1.000mm. Bajo pedido a fábrica.</t>
  </si>
  <si>
    <t>Rollo de aislamiento liso grafito aluminio 40/ 6m
Placa de aislamiento 40mm de espesor con una lámina de tejido  con autoadhesivo solapado.λ=0,032 W/mK Resistencia térmica según EN1264-4:2022 Rt: 1,25 m2k/W Formato de rollo 6,000x1.000mm. Bajo pedido a fábrica.</t>
  </si>
  <si>
    <t>abr. 24</t>
  </si>
  <si>
    <t>grapa fijación punta flecha en bloque  tubo 14-20mm
Apta para uso en grapadora ergonómica. Dimension 40mm. Unidas por cinta adhesiva. 300uds por caja.</t>
  </si>
  <si>
    <t>caja</t>
  </si>
  <si>
    <t>precio por unidad</t>
  </si>
  <si>
    <t>set de filtros G4/G4 para 300 sensor</t>
  </si>
  <si>
    <t xml:space="preserve">pz </t>
  </si>
  <si>
    <t>plancha nopas premium E23/45 D23 Rt: 0,75 m2k/W 
Aislamiento termoconformado de nopas pequeñas en EPS blanco de λ=0,036 W/(m.K) certificado CE según EN 13163:2017 para aislamiento térmico. Resistencia termica efectiva según EN 1264-4:2010 Rt: 0,75 m2k/W (normativa para instalación de suelo radiante).  Paso de tubo 50mm.  De formato 1450x850mm se solapa mediante el film de PS de 0,6mm, dando una superficie útil de 1,121m2.  Precio sujeto a cambios sin previo aviso. Bajo pedido a fábrica, consultar plazo de entrega.</t>
  </si>
  <si>
    <t>tubo ff-therm ML5 Difustop PE-RT 16x2 rollo 200 m  
Tubería plástica transparente sólida en rollos, fabricado en polietileno (PE-RT) según DIN 16833 en la capa interna, con barrera de EVOH entre dos capas de adhesivo y la capa externa de polietileno (PE-RT),  impermeable al oxigeno según DIN 4726 para instalaciones radiantes refrescantes.  Presión de trabajo máxima: 6 bar.  Temperatura máxima de trabajo: 70ºC.</t>
  </si>
  <si>
    <t>tubo ff-therm ML5 Difustop PE-RT 16x2 rollo 600 m  
Tubería plástica transparente sólida en rollos, fabricado en polietileno (PE-RT) según DIN 16833, con barrera de difusión, impermeable al oxigeno según DIN 4726 para instalaciones radiantes refrescantes.  Presión de trabajo máxima: 6 bar.  Temperatura máxima de trabajo: 70ºC.</t>
  </si>
  <si>
    <t>tubo ff-therm ML5 Difustop PE-RT 17x2 rollo 200 m  
Tubería plástica transparente sólida en rollos, fabricado en polietileno (PE-RT) según DIN 16833, con barrera de difusión, impermeable al oxigeno según DIN 4726 para instalaciones radiantes refrescantes.  Presión de trabajo máxima: 6 bar.  Temperatura máxima de trabajo: 70ºC.</t>
  </si>
  <si>
    <t>tubo ff-therm ML5 Difustop PE-RT 17x2 rollo 600 m 
Tubería plástica transparente sólida en rollos, fabricado en polietileno (PE-RT) según DIN 16833 en la capa interna, con barrera de EVOH entre dos capas de adhesivo y la capa externa de polietileno (PE-RT),  impermeable al oxigeno según DIN 4726 para instalaciones radiantes refrescantes.  Presión de trabajo máxima: 6 bar.  Temperatura máxima de trabajo: 70ºC.</t>
  </si>
  <si>
    <t>tubo ff-therm ML5 Difustop PE-RT 20x2 rollo 200 m  
Tubería plástica transparente sólida en rollos, fabricado en polietileno (PE-RT) según DIN 16833 en la capa interna, con barrera de EVOH entre dos capas de adhesivo y la capa externa de polietileno (PE-RT),  impermeable al oxigeno según DIN 4726 para instalaciones radiantes refrescantes.  Presión de trabajo máxima: 6 bar.  Temperatura máxima de trabajo: 70ºC.. *Bajo pedido a fábrica, consultar cantidad mínima.</t>
  </si>
  <si>
    <t>tubo ff-therm ML5 Difustop PE-RT 20x2 rollo 500 m  
Tubería plástica transparente sólida en rollos, fabricado en polietileno (PE-RT) según DIN 16833 en la capa interna, con barrera de EVOH entre dos capas de adhesivo y la capa externa de polietileno (PE-RT),  impermeable al oxigeno según DIN 4726 para instalaciones radiantes refrescantes.  Presión de trabajo máxima: 6 bar.  Temperatura máxima de trabajo: 70ºC.. *Bajo pedido a fábrica, consultar cantidad mínima.</t>
  </si>
  <si>
    <t xml:space="preserve">profitherm actuador termostático a 230V M30
Actuador termostatico NC a 100N con carrera de 4,0 mm con función de primera apertura.  Tiempo de apertura aproximado: 3,5 min  Incluye 1m de cable de conexión. </t>
  </si>
  <si>
    <t xml:space="preserve">profitherm caja de conexiones 10 zonas cableada 230V  
Caja de conexiones con parada de  bomba para la regulación de temperatura por estancias mediante actuadores y termostatos, para sistemas de suelo radiante refrescante.   Número máximo de termostatos 10, máximo número de actuadores 21. </t>
  </si>
  <si>
    <r>
      <t>plancha nopas retrofit E10/24 D30 Rt: 0,30 m</t>
    </r>
    <r>
      <rPr>
        <vertAlign val="superscript"/>
        <sz val="9"/>
        <color theme="1"/>
        <rFont val="Univers 65"/>
      </rPr>
      <t>2</t>
    </r>
    <r>
      <rPr>
        <sz val="9"/>
        <color theme="1"/>
        <rFont val="Univers 65"/>
      </rPr>
      <t>k/W 
Aislamiento termoconformado de nopas pequeñas para tubo de 12mm en EPS blanco, paso de tubo 30mm.  De formato 1380x780mm se solapa mediante el film de PS de 0,6mm, dando una superficie útil de 1,08m</t>
    </r>
    <r>
      <rPr>
        <vertAlign val="superscript"/>
        <sz val="9"/>
        <color theme="1"/>
        <rFont val="Univers 65"/>
      </rPr>
      <t>2</t>
    </r>
    <r>
      <rPr>
        <sz val="9"/>
        <color theme="1"/>
        <rFont val="Univers 65"/>
      </rPr>
      <t>.  14 uds por caja, 15,12m</t>
    </r>
    <r>
      <rPr>
        <vertAlign val="superscript"/>
        <sz val="9"/>
        <color theme="1"/>
        <rFont val="Univers 65"/>
      </rPr>
      <t>2</t>
    </r>
    <r>
      <rPr>
        <sz val="9"/>
        <color theme="1"/>
        <rFont val="Univers 65"/>
      </rPr>
      <t>.</t>
    </r>
  </si>
  <si>
    <t>profitherm termostato frio calor cableado wi-fi
Cronotermostato frio calor programable con conexión cableada a la caja de conexiones, permite control vía wi-fi mediante aplicación movil.  Permite configurar hasta 6 periodos de tiempo (5+2 dias predeterminado). Diferentes modos de funcionamiento: automático, manual temporal, manual, vacaciones, etc... Alimentación 230V</t>
  </si>
  <si>
    <t>profitherm caja de conexiones cableada eco 
Caja de conexiones con parada de bomba para la regulación de la temperatura en los sistemas de calefación y refrescamiento por suelo radiante profitherm para un  máximo 8 zonas y 16 actuadores.</t>
  </si>
  <si>
    <t xml:space="preserve">Rollo de aislamiento liso EPS-T 650 autofijación 52/55 6m
Placa de aislamiento 50mm de espesor con una lámina de tejido con autofijación de velcro de 3mm con autoadhesivo solapado.λ=0,041 W/mK Resistencia térmica según EN1264-4:2020 Rt: 1,25 m2k/W Formato de rollo 10.000x1.000mm.  Bajo pedido a fábrica. </t>
  </si>
  <si>
    <t>profitherm termostato frio calor vía radio wi-fi ZiGBEE LCD
Cronotermostato frio calor programable con conexión vía radio a la caja de conexiones 8 zonas profitherm 90021376.  Control via movil mediante aplicación a través de módulo de enlace ZIGBEE 90021371 Permite configurar hasta 6 periodos de tiempo (5+2 dias predeterminado). Diferentes modos de funcionamiento: automático, manual temporal, manual, vacaciones, etc... Alimentación por baterías AAA, no incluidas.</t>
  </si>
  <si>
    <t>profitherm termostato frio calor vía radio 
Cronotermostato frio calor programable con conexión vía radio a la caja de conexiones 8 zonas profitherm 90021376.  Permite configurar hasta 6 periodos de tiempo (5+2 dias predeterminado). Diferentes modos de funcionamiento: automático, manual temporal, manual, vacaciones, etc... Alimentación por baterías AAA, no incluidas.</t>
  </si>
  <si>
    <t>profitherm módulo de enlace ZIGBEE wi-fi  
Puerta de enlace wi-fi que permite el control vía movil mediante aplicación de los termostatos profitherm frío calor via radio ZIGBEE. Alimentación 230V. No válido para redes 5G.</t>
  </si>
  <si>
    <t>profitherm caja de conexiones 8 zonas frío calor vía radio 230V
Caja de conexiones frío calor con parada de bomba para la regulación de la temperatura en los sistemas de calefación y refrescamiento por suelo radiante profitherm para un  máximo 8 zonas y 16 actuadores.</t>
  </si>
  <si>
    <t>ENDEREZADORA DE TUBOS DE 14 A 26 MM</t>
  </si>
  <si>
    <t>profitherm termostato frio calor vía radio wi-fi USB
Cronotermostato frio calor programable con conexión vía radio a la caja de conexiones 8 zonas profitherm 90021376.  Control vía movil mendiante aplicación. Permite configurar hasta 6 periodos de tiempo (5+2 dias predeterminado). Diferentes modos de funcionamiento: automático, manual temporal, manual, vacaciones, etc... Alimentación por cable USB.  La utilización de 4 pilas alcalinas (no incluidas) se desaconseja por la baja duración de las mismas.</t>
  </si>
  <si>
    <r>
      <t>plancha nopas premium E11/31 D30 Rt: 0,41 m2k/W Aislamiento termoconformado de nopas pequeñas en EPS blanco de λ=0,034 W/(m.K) fabricado según EN 13163:2017 para aislamiento térmico. Resistencia termica efectiva según EN 1264-4:2010 Rt: 0,40 m2k/W (normativa para instalación de suelo radiante). Paso de tubo 50mm.  De formato 1450x850mm se solapa mediante el film de PS de 0,6mm, dando una superficie útil de 1,121m2.  13 uds por caja, 14,56m</t>
    </r>
    <r>
      <rPr>
        <vertAlign val="superscript"/>
        <sz val="9"/>
        <color theme="1"/>
        <rFont val="Univers 65"/>
      </rPr>
      <t>2</t>
    </r>
    <r>
      <rPr>
        <sz val="9"/>
        <color theme="1"/>
        <rFont val="Univers 65"/>
      </rPr>
      <t>.  Disponible hasta fin de existencias.</t>
    </r>
  </si>
  <si>
    <r>
      <t>plancha np premium grafito E23/45 Rt:0,75m</t>
    </r>
    <r>
      <rPr>
        <vertAlign val="superscript"/>
        <sz val="9"/>
        <color theme="1"/>
        <rFont val="Univers 65"/>
      </rPr>
      <t>2</t>
    </r>
    <r>
      <rPr>
        <sz val="9"/>
        <color theme="1"/>
        <rFont val="Univers 65"/>
      </rPr>
      <t>k/W 
Aislamiento termoconformado de nopas pequeñas en EPS negro con λ=0,030 W/(m.K) certificado CE según EN 13163:2017. Resistencia termica según EN 1264-4:2022 Rt: 0,75 m2k/W.  Paso de tubo 50mm.  De formato 1450x850mm se solapa mediante el film de PS de 0,6mm, dando una superficie útil de 1,121m</t>
    </r>
    <r>
      <rPr>
        <vertAlign val="superscript"/>
        <sz val="9"/>
        <color theme="1"/>
        <rFont val="Univers 65"/>
      </rPr>
      <t>2</t>
    </r>
    <r>
      <rPr>
        <sz val="9"/>
        <color theme="1"/>
        <rFont val="Univers 65"/>
      </rPr>
      <t>. 15 uds por caja, 16,8m</t>
    </r>
    <r>
      <rPr>
        <vertAlign val="superscript"/>
        <sz val="9"/>
        <color theme="1"/>
        <rFont val="Univers 65"/>
      </rPr>
      <t>2</t>
    </r>
    <r>
      <rPr>
        <sz val="9"/>
        <color theme="1"/>
        <rFont val="Univers 65"/>
      </rPr>
      <t>, 84m</t>
    </r>
    <r>
      <rPr>
        <vertAlign val="superscript"/>
        <sz val="9"/>
        <color theme="1"/>
        <rFont val="Univers 65"/>
      </rPr>
      <t>2</t>
    </r>
    <r>
      <rPr>
        <sz val="9"/>
        <color theme="1"/>
        <rFont val="Univers 65"/>
      </rPr>
      <t xml:space="preserve"> por palet. Disponible marzo 2024</t>
    </r>
  </si>
  <si>
    <r>
      <t>plancha np premium grafito E34/54 Rt:1,25m2k/W 
Aislamiento termoconformado de nopas pequeñas en EPS grafito con aislamiento acustico de λ=0,030 W/(m.K) certificado CE según EN 13163:2017 para aislamiento térmico. Resistencia termica efectiva según EN 1264-4:2022 Rt: 1,25 m2k/W (normativa para instalación de suelo radiante).  Paso de tubo 50mm.  De formato 1450x850mm se solapa mediante el film de PS de 0,6mm, dando una superficie útil de 1,121m2.  10 uds por caja, 11,2m</t>
    </r>
    <r>
      <rPr>
        <vertAlign val="superscript"/>
        <sz val="9"/>
        <color theme="1"/>
        <rFont val="Univers 65"/>
      </rPr>
      <t>2</t>
    </r>
    <r>
      <rPr>
        <sz val="9"/>
        <color theme="1"/>
        <rFont val="Univers 65"/>
      </rPr>
      <t>, 56m</t>
    </r>
    <r>
      <rPr>
        <vertAlign val="superscript"/>
        <sz val="9"/>
        <color theme="1"/>
        <rFont val="Univers 65"/>
      </rPr>
      <t>2</t>
    </r>
    <r>
      <rPr>
        <sz val="9"/>
        <color theme="1"/>
        <rFont val="Univers 65"/>
      </rPr>
      <t xml:space="preserve"> por palet. Disponible marzo 2024</t>
    </r>
  </si>
  <si>
    <t>plancha nopas economic gfto E39/61  Rt: 1,25 m2k/W 
Aislamiento plastificado de nopas pequeñas para tubo de diam. 16 y 20 mm en EPS con grafito,   λ=0,031 W/(m.K)  según EN 13163:2017 para aislamiento térmico. Resistencia termica efectiva según EN 1264-4:2022 Rt: 1,25 m2k/W (normativa para instalación de suelo radiante). Paso de tubo 54mm.  De formato 1295x865mm se solapa mediante un sistema machihembrado, dando una superficie útil de 1,12m2.  Precio sujeto a cambios sin previo aviso. 6 uds por caja y 7 cajs por palet.  Bajo pedido a fábrica, pedido mínimo 12 ó 24 palets.</t>
  </si>
  <si>
    <r>
      <t>plancha nopas premium E19/41 D25 Rt: 0,55 m2k/W 
Aislamiento termoconformado de nopas pequeñas en EPS blanco de λ=0,033 W/(m.K) certificado CE según EN 13163:2017 para aislamiento térmico. Resistencia termica efectiva según EN 1264-4:2010 Rt: 0,75 m2k/W (normativa para instalación de suelo radiante).  Paso de tubo 50mm.  De formato 1450x850mm se solapa mediante el film de PS de 0,6mm, dando una superficie útil de 1,121m2. 16 planchas por caja, 17,92m</t>
    </r>
    <r>
      <rPr>
        <vertAlign val="superscript"/>
        <sz val="9"/>
        <color theme="1"/>
        <rFont val="Univers 65"/>
      </rPr>
      <t>2</t>
    </r>
    <r>
      <rPr>
        <sz val="9"/>
        <color theme="1"/>
        <rFont val="Univers 65"/>
      </rPr>
      <t>, 89,6m</t>
    </r>
    <r>
      <rPr>
        <vertAlign val="superscript"/>
        <sz val="9"/>
        <color theme="1"/>
        <rFont val="Univers 65"/>
      </rPr>
      <t>2</t>
    </r>
    <r>
      <rPr>
        <sz val="9"/>
        <color theme="1"/>
        <rFont val="Univers 65"/>
      </rPr>
      <t xml:space="preserve"> por palet.</t>
    </r>
  </si>
  <si>
    <r>
      <t>plancha nopas premium E11/33 D30 Rt: 0,30 m2k/W 
Aislamiento termoconformado de nopas pequeñas en EPS blanco de λ=0,033 W/(m.K) certificado CE según EN 13163:2017 para aislamiento térmico. Resistencia termica efectiva según EN 1264-4:2022 Rt: 0,30 m2k/W (normativa para instalación de suelo radiante).  Paso de tubo 50mm.  De formato 1450x850mm se solapa mediante el film de PS de 0,6mm, dando una superficie útil de 1,121m2. 24 planchas por caja, 26,88m</t>
    </r>
    <r>
      <rPr>
        <vertAlign val="superscript"/>
        <sz val="9"/>
        <color theme="1"/>
        <rFont val="Univers 65"/>
      </rPr>
      <t>2</t>
    </r>
    <r>
      <rPr>
        <sz val="9"/>
        <color theme="1"/>
        <rFont val="Univers 65"/>
      </rPr>
      <t>, 134,4m</t>
    </r>
    <r>
      <rPr>
        <vertAlign val="superscript"/>
        <sz val="9"/>
        <color theme="1"/>
        <rFont val="Univers 65"/>
      </rPr>
      <t>2</t>
    </r>
    <r>
      <rPr>
        <sz val="9"/>
        <color theme="1"/>
        <rFont val="Univers 65"/>
      </rPr>
      <t xml:space="preserve"> por palet.</t>
    </r>
  </si>
  <si>
    <r>
      <t>plancha np premium acustc gft E25/45 dB26 Rt:0,75m</t>
    </r>
    <r>
      <rPr>
        <vertAlign val="superscript"/>
        <sz val="9"/>
        <color theme="1"/>
        <rFont val="Univers 65"/>
      </rPr>
      <t>2</t>
    </r>
    <r>
      <rPr>
        <sz val="9"/>
        <color theme="1"/>
        <rFont val="Univers 65"/>
      </rPr>
      <t>k/W 
Aislamiento termoconformado de nopas pequeñas en EPS negro con aislamiento acustico dB26 de λ=0,032 W/(m.K) certificado CE según EN 13163:2017. Resistencia termica según EN 1264-4:2022 Rt: 0,75 m2k/W.  Paso de tubo 50mm.  De formato 1450x850mm se solapa mediante el film de PS de 0,6mm, dando una superficie útil de 1,121m</t>
    </r>
    <r>
      <rPr>
        <vertAlign val="superscript"/>
        <sz val="9"/>
        <color theme="1"/>
        <rFont val="Univers 65"/>
      </rPr>
      <t>2</t>
    </r>
    <r>
      <rPr>
        <sz val="9"/>
        <color theme="1"/>
        <rFont val="Univers 65"/>
      </rPr>
      <t>. 8 uds por caja, 8,96m</t>
    </r>
    <r>
      <rPr>
        <vertAlign val="superscript"/>
        <sz val="9"/>
        <color theme="1"/>
        <rFont val="Univers 65"/>
      </rPr>
      <t>2</t>
    </r>
    <r>
      <rPr>
        <sz val="9"/>
        <color theme="1"/>
        <rFont val="Univers 65"/>
      </rPr>
      <t>.  Consultar disponibilidad.</t>
    </r>
  </si>
  <si>
    <r>
      <t>plancha np premium acustc gft E40/60 dB28 Rt:1,25m2k/W 
Aislamiento termoconformado de nopas pequeñas en EPS grafito con aislamiento acustico de λ=0,031 W/(m.K) certificado CE según EN 13163:2017 para aislamiento térmico. Resistencia termica efectiva según EN 1264-4:2022 Rt: 1,25 m2k/W (normativa para instalación de suelo radiante).  Paso de tubo 50mm.  De formato 1450x850mm se solapa mediante el film de PS de 0,6mm, dando una superficie útil de 1,121m2.  5 uds por caja, 6m</t>
    </r>
    <r>
      <rPr>
        <vertAlign val="superscript"/>
        <sz val="9"/>
        <color theme="1"/>
        <rFont val="Univers 65"/>
      </rPr>
      <t>2</t>
    </r>
    <r>
      <rPr>
        <sz val="9"/>
        <color theme="1"/>
        <rFont val="Univers 65"/>
      </rPr>
      <t>. Consultar disponibilidad</t>
    </r>
  </si>
  <si>
    <t xml:space="preserve">tubo ff-therm ML5 Difustop PE-RT 16x2 rollo 200 m  
</t>
  </si>
  <si>
    <t xml:space="preserve">tubo ff-therm ML5 Difustop PE-RT 16x2 rollo 600 m  
</t>
  </si>
  <si>
    <t xml:space="preserve">tubo ff-therm ML5 Difustop PE-RT 17x2 rollo 200 m  
</t>
  </si>
  <si>
    <t xml:space="preserve">tubo ff-therm ML5 Difustop PE-RT 17x2 rollo 600 m 
</t>
  </si>
  <si>
    <t xml:space="preserve">tubo ff-therm ML5 Difustop PE-RT 20x2 rollo 200 m  
</t>
  </si>
  <si>
    <t xml:space="preserve">tubo ff-therm ML5 Difustop PE-RT 20x2 rollo 500 m  
</t>
  </si>
  <si>
    <t xml:space="preserve">tubo ff­therm  ML5 Difustop PE­Xb 16x2 rollo 200 m
</t>
  </si>
  <si>
    <t xml:space="preserve">plancha np premium grafito E23/45 Rt:0,75m2k/W 
</t>
  </si>
  <si>
    <t xml:space="preserve">plancha np premium grafito E34/54 Rt:1,25m2k/W 
</t>
  </si>
  <si>
    <t xml:space="preserve">plancha nopas premium E19/41 D25 Rt: 0,55 m2k/W </t>
  </si>
  <si>
    <t xml:space="preserve">plancha nopas premium E11/33 D30 Rt: 0,30 m2k/W </t>
  </si>
  <si>
    <t xml:space="preserve">profitherm actuador termostático a 230V M30
</t>
  </si>
  <si>
    <t>profitherm caja conexiones 6 zonas smart  v/radio 230V</t>
  </si>
  <si>
    <t>profitherm caja conexiones 10 zonas  smart v/radio 230</t>
  </si>
  <si>
    <t>profitherm caja conexiones 4 zonas ethernet v/radio 23</t>
  </si>
  <si>
    <t>profitherm caja conexiones 8 zonas ethernet v/radio 23</t>
  </si>
  <si>
    <t>profitherm caja conexiones 12 zonas ethernet v/radio 2</t>
  </si>
  <si>
    <t xml:space="preserve">profitherm caja de conexiones 4 zonas vía radio 230V  </t>
  </si>
  <si>
    <t xml:space="preserve">profitherm termostato frio calor vía radio 
</t>
  </si>
  <si>
    <t>profitherm módulo de enlace ZIGBEE</t>
  </si>
  <si>
    <t xml:space="preserve">profitherm caja de conexiones 8 zonas frío calor vía radio </t>
  </si>
  <si>
    <t xml:space="preserve">separador hidraúlico para caldera DN20 c/deflector     </t>
  </si>
  <si>
    <t>Grapadora ergnómica para tubo con ventana de inspección</t>
  </si>
  <si>
    <t>**</t>
  </si>
  <si>
    <t>plancha nopas economic E18/50  Rt: 0,75 m2k/W 
Aislamiento plastificado de nopas grandes para tubo de diam. 16 y 20 mm en EPS blanco,  λ=0,036 W/(m.K)  según EN 13163:2017 para aislamiento térmico. Resistencia termica efectiva según EN 1264-4:2010 Rt: 0,75 m2k/W (normativa para instalación de suelo radiante). Paso de tubo 75mm.  De formato 1340x895mmmm se solapa mediante un sistema machihembrado, dando una superficie útil de 1,20m2.  Precio sujeto a cambios sin previo aviso. Bajo pedido a fábrica, pedido mínimo 12 ó 22 palets.</t>
  </si>
  <si>
    <t xml:space="preserve">plancha nopas economic E18/50  Rt: 0,75 m2k/W </t>
  </si>
  <si>
    <t>***</t>
  </si>
  <si>
    <t>profitherm termostato noche/dia digital frío calor</t>
  </si>
  <si>
    <t xml:space="preserve">profitherm termostato frio calor cableado wi-fi
</t>
  </si>
  <si>
    <t xml:space="preserve">profitherm caja de conexiones cableada eco 
</t>
  </si>
  <si>
    <t xml:space="preserve">profitherm termostato frio calor vía radio wi-fi USB
</t>
  </si>
  <si>
    <t>profitherm termostato frio calor vía radio wi-fi ZiGBEE</t>
  </si>
  <si>
    <t>Consultar disponibilidad</t>
  </si>
  <si>
    <t>Bajo pedido a fábrica, consultar cantidad</t>
  </si>
  <si>
    <t>Disponible hasta fin de existencias.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</si>
</sst>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44" formatCode="_-* #,##0.00\ &quot;€&quot;_-;\-* #,##0.00\ &quot;€&quot;_-;_-* &quot;-&quot;??\ &quot;€&quot;_-;_-@_-"/>
    <numFmt numFmtId="164" formatCode="_-* #,##0.0\ &quot;€&quot;_-;\-* #,##0.0\ &quot;€&quot;_-;_-* &quot;-&quot;??\ &quot;€&quot;_-;_-@_-"/>
    <numFmt numFmtId="165" formatCode="_-* #,##0.00\ [$€-C0A]_-;\-* #,##0.00\ [$€-C0A]_-;_-* &quot;-&quot;??\ [$€-C0A]_-;_-@_-"/>
    <numFmt numFmtId="166" formatCode="#,##0.00\ &quot;€&quot;"/>
  </numFmts>
  <fonts count="32">
    <font>
      <sz val="12"/>
      <color theme="1"/>
      <name val="Arial"/>
      <family val="2"/>
    </font>
    <font>
      <sz val="12"/>
      <color theme="1"/>
      <name val="Arial"/>
      <family val="2"/>
    </font>
    <font>
      <sz val="9"/>
      <color theme="1"/>
      <name val="Univers 65"/>
    </font>
    <font>
      <sz val="9"/>
      <name val="Univers 65"/>
    </font>
    <font>
      <sz val="9"/>
      <color rgb="FF002060"/>
      <name val="Univers 65"/>
    </font>
    <font>
      <vertAlign val="superscript"/>
      <sz val="9"/>
      <color theme="1"/>
      <name val="Univers 65"/>
    </font>
    <font>
      <sz val="11"/>
      <color theme="1"/>
      <name val="Univers "/>
    </font>
    <font>
      <sz val="11"/>
      <color rgb="FFFF0000"/>
      <name val="Univers "/>
    </font>
    <font>
      <sz val="11"/>
      <name val="Univers "/>
    </font>
    <font>
      <sz val="12"/>
      <name val="Arial"/>
      <family val="2"/>
    </font>
    <font>
      <b/>
      <sz val="12"/>
      <color theme="1"/>
      <name val="Arial"/>
      <family val="2"/>
    </font>
    <font>
      <sz val="19"/>
      <color rgb="FFA6A6A6"/>
      <name val="Univers 65"/>
    </font>
    <font>
      <b/>
      <sz val="9"/>
      <name val="Univers 65"/>
    </font>
    <font>
      <sz val="14"/>
      <color rgb="FFA6A6A6"/>
      <name val="Univers 65"/>
    </font>
    <font>
      <sz val="9"/>
      <color rgb="FFA6A6A6"/>
      <name val="Univers 65"/>
    </font>
    <font>
      <sz val="8"/>
      <name val="Arial"/>
      <family val="2"/>
    </font>
    <font>
      <b/>
      <sz val="9"/>
      <color theme="1"/>
      <name val="Univers 65"/>
    </font>
    <font>
      <sz val="9"/>
      <color theme="1"/>
      <name val="Arial"/>
      <family val="2"/>
    </font>
    <font>
      <sz val="12"/>
      <color theme="0" tint="-0.34998626667073579"/>
      <name val="Arial"/>
      <family val="2"/>
    </font>
    <font>
      <vertAlign val="superscript"/>
      <sz val="9"/>
      <color indexed="8"/>
      <name val="Univers 65"/>
    </font>
    <font>
      <sz val="9"/>
      <color indexed="8"/>
      <name val="Univers 65"/>
    </font>
    <font>
      <sz val="9"/>
      <color rgb="FFFF0000"/>
      <name val="Univers 65"/>
    </font>
    <font>
      <b/>
      <sz val="8"/>
      <name val="Univers 65"/>
    </font>
    <font>
      <sz val="8"/>
      <name val="Univers 65"/>
    </font>
    <font>
      <sz val="10"/>
      <color theme="1"/>
      <name val="Arial"/>
      <family val="2"/>
    </font>
    <font>
      <b/>
      <sz val="14"/>
      <color rgb="FF5A5A5A"/>
      <name val="Univers 65"/>
    </font>
    <font>
      <b/>
      <vertAlign val="superscript"/>
      <sz val="9"/>
      <color theme="1"/>
      <name val="Univers 65"/>
    </font>
    <font>
      <b/>
      <sz val="11"/>
      <color theme="1"/>
      <name val="Arial"/>
      <family val="2"/>
    </font>
    <font>
      <sz val="11"/>
      <color theme="1"/>
      <name val="Arial"/>
      <family val="2"/>
    </font>
    <font>
      <sz val="9"/>
      <color theme="0" tint="-0.499984740745262"/>
      <name val="Univers 65"/>
    </font>
    <font>
      <sz val="8"/>
      <color theme="1"/>
      <name val="Arial"/>
      <family val="2"/>
    </font>
    <font>
      <sz val="8"/>
      <color theme="0" tint="-0.34998626667073579"/>
      <name val="Univers 65"/>
    </font>
  </fonts>
  <fills count="8">
    <fill>
      <patternFill patternType="none"/>
    </fill>
    <fill>
      <patternFill patternType="gray125"/>
    </fill>
    <fill>
      <patternFill patternType="solid">
        <fgColor theme="0" tint="-4.9989318521683403E-2"/>
        <bgColor indexed="64"/>
      </patternFill>
    </fill>
    <fill>
      <patternFill patternType="solid">
        <fgColor rgb="FFFEFCD0"/>
        <bgColor indexed="64"/>
      </patternFill>
    </fill>
    <fill>
      <patternFill patternType="solid">
        <fgColor rgb="FFECECEC"/>
        <bgColor indexed="64"/>
      </patternFill>
    </fill>
    <fill>
      <patternFill patternType="solid">
        <fgColor rgb="FF545454"/>
        <bgColor indexed="64"/>
      </patternFill>
    </fill>
    <fill>
      <patternFill patternType="solid">
        <fgColor rgb="FFA1A1A1"/>
        <bgColor indexed="64"/>
      </patternFill>
    </fill>
    <fill>
      <patternFill patternType="solid">
        <fgColor theme="1" tint="0.34998626667073579"/>
        <bgColor indexed="64"/>
      </patternFill>
    </fill>
  </fills>
  <borders count="32">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theme="0" tint="-0.14996795556505021"/>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style="thin">
        <color indexed="64"/>
      </left>
      <right style="thin">
        <color indexed="64"/>
      </right>
      <top/>
      <bottom/>
      <diagonal/>
    </border>
    <border>
      <left/>
      <right/>
      <top/>
      <bottom style="thin">
        <color rgb="FFFF0000"/>
      </bottom>
      <diagonal/>
    </border>
    <border>
      <left style="thin">
        <color rgb="FFFF0000"/>
      </left>
      <right/>
      <top style="thin">
        <color rgb="FFFF0000"/>
      </top>
      <bottom/>
      <diagonal/>
    </border>
    <border>
      <left/>
      <right/>
      <top style="thin">
        <color rgb="FFFF0000"/>
      </top>
      <bottom/>
      <diagonal/>
    </border>
    <border>
      <left style="thin">
        <color rgb="FFFF0000"/>
      </left>
      <right/>
      <top/>
      <bottom/>
      <diagonal/>
    </border>
    <border>
      <left style="thin">
        <color rgb="FFFF0000"/>
      </left>
      <right/>
      <top/>
      <bottom style="thin">
        <color rgb="FFFF0000"/>
      </bottom>
      <diagonal/>
    </border>
    <border>
      <left/>
      <right style="thin">
        <color rgb="FFFF0000"/>
      </right>
      <top/>
      <bottom style="thin">
        <color rgb="FFFF0000"/>
      </bottom>
      <diagonal/>
    </border>
    <border>
      <left/>
      <right style="thin">
        <color rgb="FFFF0000"/>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4">
    <xf numFmtId="0" fontId="0" fillId="0" borderId="0"/>
    <xf numFmtId="44" fontId="1" fillId="0" borderId="0" applyFont="0" applyFill="0" applyBorder="0" applyAlignment="0" applyProtection="0"/>
    <xf numFmtId="0" fontId="1" fillId="0" borderId="0"/>
    <xf numFmtId="9" fontId="1" fillId="0" borderId="0" applyFont="0" applyFill="0" applyBorder="0" applyAlignment="0" applyProtection="0"/>
  </cellStyleXfs>
  <cellXfs count="282">
    <xf numFmtId="0" fontId="0" fillId="0" borderId="0" xfId="0"/>
    <xf numFmtId="44" fontId="0" fillId="0" borderId="0" xfId="1" applyFont="1"/>
    <xf numFmtId="0" fontId="0" fillId="0" borderId="0" xfId="0" applyAlignment="1">
      <alignment vertical="center" wrapText="1"/>
    </xf>
    <xf numFmtId="0" fontId="4" fillId="0" borderId="0" xfId="0" applyFont="1" applyAlignment="1">
      <alignment horizontal="lef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left" vertical="center" wrapText="1"/>
    </xf>
    <xf numFmtId="44" fontId="6" fillId="0" borderId="0" xfId="1" applyFont="1" applyAlignment="1">
      <alignment vertical="center"/>
    </xf>
    <xf numFmtId="0" fontId="7" fillId="0" borderId="0" xfId="0" applyFont="1" applyAlignment="1">
      <alignment horizontal="center" vertical="center"/>
    </xf>
    <xf numFmtId="0" fontId="7" fillId="0" borderId="0" xfId="0" applyFont="1" applyAlignment="1">
      <alignment horizontal="left" vertical="center" wrapText="1"/>
    </xf>
    <xf numFmtId="0" fontId="7" fillId="0" borderId="0" xfId="0" applyFont="1" applyAlignment="1">
      <alignment vertical="center"/>
    </xf>
    <xf numFmtId="0" fontId="8" fillId="0" borderId="0" xfId="0" applyFont="1" applyAlignment="1">
      <alignment horizontal="center" vertical="center"/>
    </xf>
    <xf numFmtId="44" fontId="1" fillId="0" borderId="0" xfId="1" applyFont="1"/>
    <xf numFmtId="0" fontId="8" fillId="0" borderId="0" xfId="0" applyFont="1" applyAlignment="1">
      <alignment horizontal="left" vertical="center" wrapText="1"/>
    </xf>
    <xf numFmtId="44" fontId="8" fillId="0" borderId="0" xfId="1" applyFont="1" applyAlignment="1">
      <alignment vertical="center"/>
    </xf>
    <xf numFmtId="0" fontId="8" fillId="0" borderId="0" xfId="0" applyFont="1" applyAlignment="1">
      <alignment vertical="center"/>
    </xf>
    <xf numFmtId="0" fontId="9" fillId="0" borderId="0" xfId="0" applyFont="1"/>
    <xf numFmtId="0" fontId="0" fillId="2" borderId="0" xfId="0" applyFill="1"/>
    <xf numFmtId="0" fontId="6" fillId="0" borderId="0" xfId="0" applyFont="1" applyAlignment="1">
      <alignment horizontal="left" vertical="center"/>
    </xf>
    <xf numFmtId="0" fontId="7" fillId="0" borderId="0" xfId="0" applyFont="1" applyAlignment="1">
      <alignment horizontal="left" vertical="center"/>
    </xf>
    <xf numFmtId="0" fontId="8" fillId="0" borderId="0" xfId="0" applyFont="1" applyAlignment="1">
      <alignment horizontal="left" vertical="center"/>
    </xf>
    <xf numFmtId="0" fontId="2" fillId="0" borderId="0" xfId="0" applyFont="1"/>
    <xf numFmtId="0" fontId="0" fillId="0" borderId="0" xfId="0" applyBorder="1"/>
    <xf numFmtId="0" fontId="12" fillId="3" borderId="1" xfId="0" applyFont="1" applyFill="1" applyBorder="1"/>
    <xf numFmtId="0" fontId="12" fillId="3" borderId="2" xfId="0" applyFont="1" applyFill="1" applyBorder="1"/>
    <xf numFmtId="0" fontId="12" fillId="3" borderId="6" xfId="0" applyFont="1" applyFill="1" applyBorder="1"/>
    <xf numFmtId="0" fontId="11" fillId="0" borderId="0" xfId="0" applyFont="1" applyAlignment="1">
      <alignment horizontal="left"/>
    </xf>
    <xf numFmtId="0" fontId="0" fillId="0" borderId="0" xfId="0" applyAlignment="1">
      <alignment horizontal="left"/>
    </xf>
    <xf numFmtId="49" fontId="2" fillId="0" borderId="4" xfId="0" applyNumberFormat="1" applyFont="1" applyBorder="1" applyAlignment="1">
      <alignment horizontal="left" vertical="center" wrapText="1"/>
    </xf>
    <xf numFmtId="44" fontId="2" fillId="0" borderId="4" xfId="1" applyFont="1" applyBorder="1" applyAlignment="1">
      <alignment horizontal="left" vertical="center" wrapText="1"/>
    </xf>
    <xf numFmtId="0" fontId="2" fillId="0" borderId="7" xfId="0" applyFont="1" applyBorder="1" applyAlignment="1">
      <alignment horizontal="left" vertical="center" wrapText="1"/>
    </xf>
    <xf numFmtId="0" fontId="10" fillId="0" borderId="0" xfId="0" applyFont="1"/>
    <xf numFmtId="0" fontId="3" fillId="0" borderId="4" xfId="2" applyFont="1" applyBorder="1" applyAlignment="1" applyProtection="1">
      <alignment horizontal="left" vertical="center"/>
      <protection locked="0"/>
    </xf>
    <xf numFmtId="0" fontId="14" fillId="0" borderId="4" xfId="2" applyFont="1" applyBorder="1" applyAlignment="1" applyProtection="1">
      <alignment horizontal="left" vertical="center"/>
      <protection locked="0"/>
    </xf>
    <xf numFmtId="49" fontId="14" fillId="0" borderId="4" xfId="0" applyNumberFormat="1" applyFont="1" applyBorder="1" applyAlignment="1">
      <alignment horizontal="left" vertical="center" wrapText="1"/>
    </xf>
    <xf numFmtId="44" fontId="14" fillId="0" borderId="4" xfId="1" applyFont="1" applyBorder="1" applyAlignment="1">
      <alignment horizontal="left" vertical="center" wrapText="1"/>
    </xf>
    <xf numFmtId="0" fontId="14" fillId="0" borderId="7" xfId="0" applyFont="1" applyBorder="1" applyAlignment="1">
      <alignment horizontal="left" vertical="center" wrapText="1"/>
    </xf>
    <xf numFmtId="44" fontId="2" fillId="0" borderId="0" xfId="1" applyFont="1"/>
    <xf numFmtId="0" fontId="2" fillId="0" borderId="0" xfId="0" applyFont="1" applyProtection="1">
      <protection locked="0"/>
    </xf>
    <xf numFmtId="44" fontId="2" fillId="0" borderId="0" xfId="1" applyFont="1" applyProtection="1">
      <protection locked="0"/>
    </xf>
    <xf numFmtId="44" fontId="2" fillId="0" borderId="7" xfId="1" applyFont="1" applyBorder="1" applyAlignment="1">
      <alignment horizontal="left" vertical="center" wrapText="1"/>
    </xf>
    <xf numFmtId="0" fontId="0" fillId="0" borderId="0" xfId="0" applyAlignment="1">
      <alignment horizontal="left"/>
    </xf>
    <xf numFmtId="17" fontId="12" fillId="3" borderId="2" xfId="0" applyNumberFormat="1" applyFont="1" applyFill="1" applyBorder="1"/>
    <xf numFmtId="0" fontId="2" fillId="0" borderId="4" xfId="2" applyFont="1" applyBorder="1" applyAlignment="1" applyProtection="1">
      <alignment horizontal="left" vertical="center"/>
      <protection locked="0"/>
    </xf>
    <xf numFmtId="0" fontId="1" fillId="0" borderId="0" xfId="0" applyFont="1"/>
    <xf numFmtId="0" fontId="0" fillId="0" borderId="0" xfId="0" applyFont="1" applyAlignment="1">
      <alignment horizontal="left"/>
    </xf>
    <xf numFmtId="0" fontId="0" fillId="0" borderId="0" xfId="0" applyFont="1"/>
    <xf numFmtId="44" fontId="1" fillId="0" borderId="0" xfId="1" applyFont="1" applyAlignment="1">
      <alignment vertical="center" wrapText="1"/>
    </xf>
    <xf numFmtId="0" fontId="0" fillId="0" borderId="0" xfId="0" applyAlignment="1">
      <alignment horizontal="left"/>
    </xf>
    <xf numFmtId="0" fontId="0" fillId="0" borderId="0" xfId="0" applyAlignment="1">
      <alignment horizontal="left"/>
    </xf>
    <xf numFmtId="164" fontId="2" fillId="0" borderId="4" xfId="1" applyNumberFormat="1" applyFont="1" applyBorder="1" applyAlignment="1">
      <alignment horizontal="left" vertical="center" wrapText="1"/>
    </xf>
    <xf numFmtId="0" fontId="18" fillId="0" borderId="0" xfId="0" applyFont="1"/>
    <xf numFmtId="0" fontId="2" fillId="0" borderId="0" xfId="0" applyFont="1" applyAlignment="1">
      <alignment horizontal="left"/>
    </xf>
    <xf numFmtId="0" fontId="2" fillId="0" borderId="0" xfId="0" applyFont="1" applyAlignment="1">
      <alignment horizontal="left" vertical="center" wrapText="1"/>
    </xf>
    <xf numFmtId="0" fontId="21" fillId="0" borderId="0" xfId="0" applyFont="1" applyAlignment="1">
      <alignment horizontal="left" vertical="center" wrapText="1"/>
    </xf>
    <xf numFmtId="0" fontId="3" fillId="0" borderId="0" xfId="0" applyFont="1" applyAlignment="1">
      <alignment horizontal="left" vertical="center" wrapText="1"/>
    </xf>
    <xf numFmtId="0" fontId="3" fillId="0" borderId="9" xfId="2" applyFont="1" applyBorder="1" applyAlignment="1" applyProtection="1">
      <alignment horizontal="left" vertical="center"/>
      <protection locked="0"/>
    </xf>
    <xf numFmtId="49" fontId="2" fillId="0" borderId="9" xfId="0" applyNumberFormat="1" applyFont="1" applyBorder="1" applyAlignment="1">
      <alignment horizontal="left" vertical="center" wrapText="1"/>
    </xf>
    <xf numFmtId="44" fontId="16" fillId="0" borderId="9" xfId="1" applyFont="1" applyBorder="1" applyAlignment="1">
      <alignment horizontal="left" vertical="center" wrapText="1"/>
    </xf>
    <xf numFmtId="44" fontId="2" fillId="0" borderId="9" xfId="1" applyFont="1" applyBorder="1" applyAlignment="1">
      <alignment horizontal="left" vertical="center" wrapText="1"/>
    </xf>
    <xf numFmtId="0" fontId="2" fillId="0" borderId="10" xfId="0" applyFont="1" applyBorder="1" applyAlignment="1">
      <alignment horizontal="left" vertical="center" wrapText="1"/>
    </xf>
    <xf numFmtId="0" fontId="3" fillId="0" borderId="2" xfId="2" applyFont="1" applyBorder="1" applyAlignment="1" applyProtection="1">
      <alignment horizontal="left" vertical="center"/>
      <protection locked="0"/>
    </xf>
    <xf numFmtId="49" fontId="2" fillId="0" borderId="2" xfId="0" applyNumberFormat="1" applyFont="1" applyBorder="1" applyAlignment="1">
      <alignment horizontal="left" vertical="center" wrapText="1"/>
    </xf>
    <xf numFmtId="44" fontId="16" fillId="0" borderId="2" xfId="1" applyFont="1" applyBorder="1" applyAlignment="1">
      <alignment horizontal="left" vertical="center" wrapText="1"/>
    </xf>
    <xf numFmtId="44" fontId="2" fillId="0" borderId="2" xfId="1" applyFont="1" applyBorder="1" applyAlignment="1">
      <alignment horizontal="left" vertical="center" wrapText="1"/>
    </xf>
    <xf numFmtId="0" fontId="2" fillId="0" borderId="6" xfId="0" applyFont="1" applyBorder="1" applyAlignment="1">
      <alignment horizontal="left" vertical="center" wrapText="1"/>
    </xf>
    <xf numFmtId="0" fontId="2" fillId="0" borderId="7" xfId="1" applyNumberFormat="1" applyFont="1" applyBorder="1" applyAlignment="1">
      <alignment horizontal="left" vertical="center" wrapText="1"/>
    </xf>
    <xf numFmtId="0" fontId="3" fillId="0" borderId="0" xfId="2" applyFont="1" applyBorder="1" applyAlignment="1" applyProtection="1">
      <alignment horizontal="left" vertical="center"/>
      <protection locked="0"/>
    </xf>
    <xf numFmtId="0" fontId="3" fillId="0" borderId="11" xfId="2" applyFont="1" applyBorder="1" applyAlignment="1" applyProtection="1">
      <alignment horizontal="left" vertical="center"/>
      <protection locked="0"/>
    </xf>
    <xf numFmtId="0" fontId="3" fillId="0" borderId="13" xfId="2" applyFont="1" applyBorder="1" applyAlignment="1" applyProtection="1">
      <alignment horizontal="left" vertical="center"/>
      <protection locked="0"/>
    </xf>
    <xf numFmtId="0" fontId="3" fillId="0" borderId="14" xfId="2" applyFont="1" applyBorder="1" applyAlignment="1" applyProtection="1">
      <alignment horizontal="left" vertical="center"/>
      <protection locked="0"/>
    </xf>
    <xf numFmtId="0" fontId="12" fillId="3" borderId="5" xfId="0" applyFont="1" applyFill="1" applyBorder="1"/>
    <xf numFmtId="0" fontId="12" fillId="3" borderId="0" xfId="0" applyFont="1" applyFill="1" applyBorder="1"/>
    <xf numFmtId="0" fontId="3" fillId="0" borderId="12" xfId="2" applyFont="1" applyBorder="1" applyAlignment="1" applyProtection="1">
      <alignment horizontal="left" vertical="center"/>
      <protection locked="0"/>
    </xf>
    <xf numFmtId="8" fontId="2" fillId="0" borderId="4" xfId="1" applyNumberFormat="1" applyFont="1" applyBorder="1" applyAlignment="1">
      <alignment horizontal="left" vertical="center" wrapText="1"/>
    </xf>
    <xf numFmtId="0" fontId="14" fillId="0" borderId="11" xfId="2" applyFont="1" applyBorder="1" applyAlignment="1" applyProtection="1">
      <alignment horizontal="left" vertical="center"/>
      <protection locked="0"/>
    </xf>
    <xf numFmtId="44" fontId="0" fillId="0" borderId="0" xfId="0" applyNumberFormat="1"/>
    <xf numFmtId="0" fontId="22" fillId="3" borderId="2" xfId="0" applyFont="1" applyFill="1" applyBorder="1"/>
    <xf numFmtId="17" fontId="22" fillId="3" borderId="2" xfId="0" applyNumberFormat="1" applyFont="1" applyFill="1" applyBorder="1"/>
    <xf numFmtId="0" fontId="22" fillId="3" borderId="6" xfId="0" applyFont="1" applyFill="1" applyBorder="1"/>
    <xf numFmtId="0" fontId="23" fillId="0" borderId="12" xfId="2" applyFont="1" applyBorder="1" applyProtection="1">
      <protection locked="0"/>
    </xf>
    <xf numFmtId="0" fontId="23" fillId="0" borderId="12" xfId="2" applyFont="1" applyBorder="1" applyAlignment="1" applyProtection="1">
      <alignment horizontal="left"/>
      <protection locked="0"/>
    </xf>
    <xf numFmtId="44" fontId="22" fillId="0" borderId="4" xfId="1" applyFont="1" applyBorder="1" applyProtection="1">
      <protection locked="0"/>
    </xf>
    <xf numFmtId="44" fontId="22" fillId="0" borderId="8" xfId="1" applyFont="1" applyBorder="1" applyProtection="1">
      <protection locked="0"/>
    </xf>
    <xf numFmtId="44" fontId="23" fillId="0" borderId="3" xfId="1" applyFont="1" applyBorder="1" applyProtection="1">
      <protection locked="0"/>
    </xf>
    <xf numFmtId="44" fontId="23" fillId="0" borderId="7" xfId="1" applyFont="1" applyBorder="1" applyAlignment="1" applyProtection="1">
      <alignment horizontal="left"/>
      <protection locked="0"/>
    </xf>
    <xf numFmtId="0" fontId="23" fillId="0" borderId="6" xfId="2" applyFont="1" applyBorder="1" applyProtection="1">
      <protection locked="0"/>
    </xf>
    <xf numFmtId="0" fontId="23" fillId="0" borderId="7" xfId="2" applyFont="1" applyBorder="1" applyProtection="1">
      <protection locked="0"/>
    </xf>
    <xf numFmtId="0" fontId="22" fillId="3" borderId="11" xfId="0" applyFont="1" applyFill="1" applyBorder="1"/>
    <xf numFmtId="0" fontId="22" fillId="3" borderId="1" xfId="0" applyFont="1" applyFill="1" applyBorder="1"/>
    <xf numFmtId="0" fontId="0" fillId="0" borderId="0" xfId="0" applyAlignment="1">
      <alignment horizontal="left"/>
    </xf>
    <xf numFmtId="165" fontId="16" fillId="0" borderId="4" xfId="1" applyNumberFormat="1" applyFont="1" applyBorder="1" applyAlignment="1">
      <alignment horizontal="left" vertical="center" wrapText="1"/>
    </xf>
    <xf numFmtId="49" fontId="2" fillId="0" borderId="2" xfId="0" applyNumberFormat="1" applyFont="1" applyBorder="1" applyAlignment="1">
      <alignment horizontal="right" vertical="center" wrapText="1"/>
    </xf>
    <xf numFmtId="44" fontId="1" fillId="0" borderId="0" xfId="1" applyFont="1" applyAlignment="1">
      <alignment horizontal="left"/>
    </xf>
    <xf numFmtId="17" fontId="3" fillId="3" borderId="2" xfId="0" applyNumberFormat="1" applyFont="1" applyFill="1" applyBorder="1"/>
    <xf numFmtId="44" fontId="2" fillId="2" borderId="4" xfId="1" applyFont="1" applyFill="1" applyBorder="1" applyAlignment="1">
      <alignment horizontal="left" vertical="center" wrapText="1"/>
    </xf>
    <xf numFmtId="44" fontId="16" fillId="0" borderId="8" xfId="1" applyFont="1" applyBorder="1" applyAlignment="1">
      <alignment horizontal="left" vertical="center" wrapText="1"/>
    </xf>
    <xf numFmtId="0" fontId="0" fillId="4" borderId="8" xfId="0" applyFill="1" applyBorder="1"/>
    <xf numFmtId="0" fontId="0" fillId="5" borderId="8" xfId="0" applyFill="1" applyBorder="1"/>
    <xf numFmtId="0" fontId="0" fillId="6" borderId="8" xfId="0" applyFill="1" applyBorder="1"/>
    <xf numFmtId="0" fontId="0" fillId="0" borderId="0" xfId="0" applyAlignment="1">
      <alignment horizontal="left"/>
    </xf>
    <xf numFmtId="44" fontId="16" fillId="0" borderId="4" xfId="1" applyFont="1" applyBorder="1" applyAlignment="1">
      <alignment horizontal="left" vertical="center" wrapText="1"/>
    </xf>
    <xf numFmtId="0" fontId="23" fillId="0" borderId="12" xfId="2" applyFont="1" applyBorder="1" applyAlignment="1" applyProtection="1">
      <alignment horizontal="right"/>
      <protection locked="0"/>
    </xf>
    <xf numFmtId="0" fontId="0" fillId="0" borderId="0" xfId="0" applyAlignment="1"/>
    <xf numFmtId="0" fontId="0" fillId="0" borderId="0" xfId="0" applyProtection="1"/>
    <xf numFmtId="0" fontId="25" fillId="0" borderId="0" xfId="0" applyFont="1" applyProtection="1"/>
    <xf numFmtId="0" fontId="24" fillId="0" borderId="0" xfId="0" applyFont="1" applyProtection="1"/>
    <xf numFmtId="0" fontId="12" fillId="3" borderId="1" xfId="0" applyFont="1" applyFill="1" applyBorder="1" applyProtection="1"/>
    <xf numFmtId="0" fontId="12" fillId="3" borderId="2" xfId="0" applyFont="1" applyFill="1" applyBorder="1" applyProtection="1"/>
    <xf numFmtId="0" fontId="12" fillId="3" borderId="16" xfId="0" applyFont="1" applyFill="1" applyBorder="1" applyProtection="1"/>
    <xf numFmtId="17" fontId="12" fillId="3" borderId="6" xfId="0" applyNumberFormat="1" applyFont="1" applyFill="1" applyBorder="1" applyProtection="1"/>
    <xf numFmtId="17" fontId="12" fillId="3" borderId="11" xfId="0" applyNumberFormat="1" applyFont="1" applyFill="1" applyBorder="1" applyProtection="1"/>
    <xf numFmtId="17" fontId="3" fillId="3" borderId="2" xfId="0" applyNumberFormat="1" applyFont="1" applyFill="1" applyBorder="1" applyProtection="1"/>
    <xf numFmtId="17" fontId="12" fillId="3" borderId="2" xfId="0" applyNumberFormat="1" applyFont="1" applyFill="1" applyBorder="1" applyProtection="1"/>
    <xf numFmtId="0" fontId="12" fillId="3" borderId="6" xfId="0" applyFont="1" applyFill="1" applyBorder="1" applyProtection="1"/>
    <xf numFmtId="0" fontId="12" fillId="3" borderId="11" xfId="0" applyFont="1" applyFill="1" applyBorder="1" applyProtection="1"/>
    <xf numFmtId="9" fontId="12" fillId="3" borderId="2" xfId="3" applyFont="1" applyFill="1" applyBorder="1" applyProtection="1"/>
    <xf numFmtId="9" fontId="12" fillId="3" borderId="6" xfId="3" applyFont="1" applyFill="1" applyBorder="1" applyProtection="1"/>
    <xf numFmtId="0" fontId="10" fillId="0" borderId="0" xfId="0" applyFont="1" applyProtection="1"/>
    <xf numFmtId="0" fontId="3" fillId="0" borderId="13" xfId="2" applyFont="1" applyBorder="1" applyAlignment="1" applyProtection="1">
      <alignment horizontal="left" vertical="center"/>
    </xf>
    <xf numFmtId="0" fontId="3" fillId="0" borderId="15" xfId="2" applyFont="1" applyBorder="1" applyAlignment="1" applyProtection="1">
      <alignment horizontal="left" vertical="center"/>
    </xf>
    <xf numFmtId="49" fontId="2" fillId="0" borderId="9" xfId="0" applyNumberFormat="1" applyFont="1" applyBorder="1" applyAlignment="1" applyProtection="1">
      <alignment horizontal="left" vertical="center" wrapText="1"/>
    </xf>
    <xf numFmtId="44" fontId="2" fillId="0" borderId="8" xfId="1" applyFont="1" applyBorder="1" applyAlignment="1" applyProtection="1">
      <alignment horizontal="left" vertical="center" wrapText="1"/>
    </xf>
    <xf numFmtId="0" fontId="2" fillId="0" borderId="12" xfId="0" applyFont="1" applyBorder="1" applyAlignment="1" applyProtection="1">
      <alignment horizontal="left" vertical="center" wrapText="1"/>
    </xf>
    <xf numFmtId="0" fontId="2" fillId="0" borderId="8" xfId="0" applyFont="1" applyBorder="1" applyAlignment="1" applyProtection="1">
      <alignment horizontal="left" vertical="center" wrapText="1"/>
    </xf>
    <xf numFmtId="0" fontId="3" fillId="0" borderId="11" xfId="2" applyFont="1" applyBorder="1" applyAlignment="1" applyProtection="1">
      <alignment horizontal="left" vertical="center"/>
    </xf>
    <xf numFmtId="0" fontId="3" fillId="0" borderId="0" xfId="2" applyFont="1" applyBorder="1" applyAlignment="1" applyProtection="1">
      <alignment horizontal="left" vertical="center"/>
    </xf>
    <xf numFmtId="49" fontId="16" fillId="0" borderId="2" xfId="0" applyNumberFormat="1" applyFont="1" applyBorder="1" applyAlignment="1" applyProtection="1">
      <alignment horizontal="right" vertical="center" wrapText="1"/>
    </xf>
    <xf numFmtId="44" fontId="16" fillId="0" borderId="8" xfId="1" applyFont="1" applyBorder="1" applyAlignment="1" applyProtection="1">
      <alignment horizontal="left" vertical="center" wrapText="1"/>
    </xf>
    <xf numFmtId="0" fontId="16" fillId="0" borderId="12" xfId="0" applyFont="1" applyBorder="1" applyAlignment="1" applyProtection="1">
      <alignment horizontal="left" vertical="center" wrapText="1"/>
    </xf>
    <xf numFmtId="0" fontId="16" fillId="0" borderId="8" xfId="0" applyFont="1" applyBorder="1" applyAlignment="1" applyProtection="1">
      <alignment horizontal="left" vertical="center" wrapText="1"/>
    </xf>
    <xf numFmtId="0" fontId="12" fillId="3" borderId="5" xfId="0" applyFont="1" applyFill="1" applyBorder="1" applyProtection="1"/>
    <xf numFmtId="17" fontId="12" fillId="3" borderId="16" xfId="0" applyNumberFormat="1" applyFont="1" applyFill="1" applyBorder="1" applyProtection="1"/>
    <xf numFmtId="17" fontId="3" fillId="3" borderId="16" xfId="0" applyNumberFormat="1" applyFont="1" applyFill="1" applyBorder="1" applyProtection="1"/>
    <xf numFmtId="44" fontId="2" fillId="0" borderId="1" xfId="1" applyFont="1" applyBorder="1" applyAlignment="1" applyProtection="1">
      <alignment horizontal="left" vertical="center" wrapText="1"/>
    </xf>
    <xf numFmtId="0" fontId="2" fillId="0" borderId="11" xfId="0" applyFont="1" applyBorder="1" applyAlignment="1" applyProtection="1">
      <alignment horizontal="left" vertical="center" wrapText="1"/>
    </xf>
    <xf numFmtId="0" fontId="0" fillId="0" borderId="0" xfId="0" applyBorder="1" applyProtection="1"/>
    <xf numFmtId="0" fontId="27" fillId="0" borderId="18" xfId="0" applyFont="1" applyBorder="1" applyProtection="1"/>
    <xf numFmtId="0" fontId="28" fillId="0" borderId="19" xfId="0" applyFont="1" applyBorder="1" applyProtection="1"/>
    <xf numFmtId="0" fontId="0" fillId="0" borderId="19" xfId="0" applyBorder="1" applyProtection="1"/>
    <xf numFmtId="0" fontId="27" fillId="0" borderId="20" xfId="0" applyFont="1" applyBorder="1" applyProtection="1"/>
    <xf numFmtId="0" fontId="28" fillId="0" borderId="0" xfId="0" applyFont="1" applyBorder="1" applyProtection="1"/>
    <xf numFmtId="0" fontId="27" fillId="0" borderId="21" xfId="0" applyFont="1" applyBorder="1" applyProtection="1"/>
    <xf numFmtId="0" fontId="28" fillId="0" borderId="17" xfId="0" applyFont="1" applyBorder="1" applyProtection="1"/>
    <xf numFmtId="0" fontId="0" fillId="0" borderId="17" xfId="0" applyBorder="1" applyProtection="1"/>
    <xf numFmtId="0" fontId="23" fillId="0" borderId="12" xfId="2" applyFont="1" applyBorder="1" applyAlignment="1" applyProtection="1">
      <alignment horizontal="left" vertical="center"/>
      <protection locked="0"/>
    </xf>
    <xf numFmtId="0" fontId="30" fillId="0" borderId="0" xfId="0" applyFont="1"/>
    <xf numFmtId="0" fontId="29" fillId="0" borderId="12" xfId="2" applyFont="1" applyBorder="1" applyAlignment="1" applyProtection="1">
      <alignment horizontal="left" vertical="center"/>
      <protection locked="0"/>
    </xf>
    <xf numFmtId="49" fontId="29" fillId="0" borderId="4" xfId="0" applyNumberFormat="1" applyFont="1" applyBorder="1" applyAlignment="1">
      <alignment horizontal="left" vertical="center" wrapText="1"/>
    </xf>
    <xf numFmtId="44" fontId="29" fillId="0" borderId="4" xfId="1" applyFont="1" applyBorder="1" applyAlignment="1">
      <alignment horizontal="left" vertical="center" wrapText="1"/>
    </xf>
    <xf numFmtId="164" fontId="29" fillId="0" borderId="4" xfId="1" applyNumberFormat="1" applyFont="1" applyBorder="1" applyAlignment="1">
      <alignment horizontal="left" vertical="center" wrapText="1"/>
    </xf>
    <xf numFmtId="44" fontId="29" fillId="0" borderId="7" xfId="1" applyFont="1" applyBorder="1" applyAlignment="1">
      <alignment horizontal="left" vertical="center" wrapText="1"/>
    </xf>
    <xf numFmtId="0" fontId="29" fillId="0" borderId="7" xfId="1" applyNumberFormat="1" applyFont="1" applyBorder="1" applyAlignment="1">
      <alignment horizontal="left" vertical="center" wrapText="1"/>
    </xf>
    <xf numFmtId="0" fontId="17" fillId="0" borderId="7" xfId="0" applyFont="1" applyBorder="1" applyAlignment="1" applyProtection="1">
      <alignment horizontal="center" vertical="center"/>
    </xf>
    <xf numFmtId="0" fontId="17" fillId="0" borderId="0" xfId="0" applyFont="1" applyAlignment="1" applyProtection="1">
      <alignment horizontal="center" vertical="center"/>
    </xf>
    <xf numFmtId="0" fontId="17" fillId="0" borderId="0" xfId="0" applyFont="1" applyAlignment="1" applyProtection="1">
      <alignment wrapText="1"/>
    </xf>
    <xf numFmtId="0" fontId="3" fillId="0" borderId="14" xfId="2" applyFont="1" applyBorder="1" applyAlignment="1" applyProtection="1">
      <alignment horizontal="left" vertical="center"/>
    </xf>
    <xf numFmtId="0" fontId="2" fillId="0" borderId="5" xfId="0" applyFont="1" applyBorder="1" applyAlignment="1">
      <alignment horizontal="left" vertical="center" wrapText="1"/>
    </xf>
    <xf numFmtId="44" fontId="16" fillId="0" borderId="1" xfId="1" applyFont="1" applyBorder="1" applyAlignment="1" applyProtection="1">
      <alignment horizontal="left" vertical="center" wrapText="1"/>
    </xf>
    <xf numFmtId="9" fontId="12" fillId="3" borderId="6" xfId="0" applyNumberFormat="1" applyFont="1" applyFill="1" applyBorder="1" applyProtection="1"/>
    <xf numFmtId="49" fontId="16" fillId="0" borderId="0" xfId="0" applyNumberFormat="1" applyFont="1" applyBorder="1" applyAlignment="1" applyProtection="1">
      <alignment horizontal="right" vertical="center" wrapText="1"/>
    </xf>
    <xf numFmtId="44" fontId="16" fillId="0" borderId="0" xfId="1" applyFont="1" applyBorder="1" applyAlignment="1" applyProtection="1">
      <alignment horizontal="left" vertical="center" wrapText="1"/>
    </xf>
    <xf numFmtId="0" fontId="16" fillId="0" borderId="0" xfId="0" applyFont="1" applyBorder="1" applyAlignment="1" applyProtection="1">
      <alignment horizontal="left" vertical="center" wrapText="1"/>
    </xf>
    <xf numFmtId="0" fontId="2" fillId="0" borderId="0" xfId="0" applyFont="1" applyBorder="1" applyAlignment="1" applyProtection="1">
      <alignment horizontal="center" vertical="center" wrapText="1"/>
    </xf>
    <xf numFmtId="44" fontId="2" fillId="0" borderId="0" xfId="1" applyFont="1" applyBorder="1" applyAlignment="1" applyProtection="1">
      <alignment horizontal="left" vertical="center" wrapText="1"/>
    </xf>
    <xf numFmtId="49" fontId="16" fillId="0" borderId="17" xfId="0" applyNumberFormat="1" applyFont="1" applyBorder="1" applyAlignment="1" applyProtection="1">
      <alignment horizontal="right" vertical="center" wrapText="1"/>
    </xf>
    <xf numFmtId="44" fontId="16" fillId="0" borderId="17" xfId="1" applyFont="1" applyBorder="1" applyAlignment="1" applyProtection="1">
      <alignment horizontal="left" vertical="center" wrapText="1"/>
    </xf>
    <xf numFmtId="0" fontId="16" fillId="0" borderId="17" xfId="0" applyFont="1" applyBorder="1" applyAlignment="1" applyProtection="1">
      <alignment horizontal="left" vertical="center" wrapText="1"/>
    </xf>
    <xf numFmtId="0" fontId="2" fillId="0" borderId="17" xfId="0" applyFont="1" applyBorder="1" applyAlignment="1" applyProtection="1">
      <alignment horizontal="center" vertical="center" wrapText="1"/>
    </xf>
    <xf numFmtId="44" fontId="2" fillId="0" borderId="17" xfId="1" applyFont="1" applyBorder="1" applyAlignment="1" applyProtection="1">
      <alignment horizontal="left" vertical="center" wrapText="1"/>
    </xf>
    <xf numFmtId="44" fontId="2" fillId="0" borderId="23" xfId="1" applyFont="1" applyBorder="1" applyAlignment="1" applyProtection="1">
      <alignment horizontal="left" vertical="center" wrapText="1"/>
    </xf>
    <xf numFmtId="44" fontId="2" fillId="0" borderId="22" xfId="1" applyFont="1" applyBorder="1" applyAlignment="1" applyProtection="1">
      <alignment horizontal="left" vertical="center" wrapText="1"/>
    </xf>
    <xf numFmtId="44" fontId="2" fillId="0" borderId="4" xfId="1" applyFont="1" applyBorder="1" applyAlignment="1" applyProtection="1">
      <alignment horizontal="left" vertical="center" wrapText="1"/>
    </xf>
    <xf numFmtId="0" fontId="0" fillId="0" borderId="0" xfId="0" applyNumberFormat="1" applyAlignment="1" applyProtection="1">
      <alignment horizontal="right" vertical="center"/>
    </xf>
    <xf numFmtId="0" fontId="2" fillId="0" borderId="8" xfId="1" applyNumberFormat="1" applyFont="1" applyBorder="1" applyAlignment="1" applyProtection="1">
      <alignment horizontal="right" vertical="center" wrapText="1"/>
    </xf>
    <xf numFmtId="0" fontId="16" fillId="0" borderId="8" xfId="1" applyNumberFormat="1" applyFont="1" applyBorder="1" applyAlignment="1" applyProtection="1">
      <alignment horizontal="right" vertical="center" wrapText="1"/>
    </xf>
    <xf numFmtId="0" fontId="2" fillId="0" borderId="0" xfId="1" applyNumberFormat="1" applyFont="1" applyBorder="1" applyAlignment="1" applyProtection="1">
      <alignment horizontal="right" vertical="center" wrapText="1"/>
    </xf>
    <xf numFmtId="0" fontId="2" fillId="0" borderId="17" xfId="1" applyNumberFormat="1" applyFont="1" applyBorder="1" applyAlignment="1" applyProtection="1">
      <alignment horizontal="right" vertical="center" wrapText="1"/>
    </xf>
    <xf numFmtId="0" fontId="12" fillId="3" borderId="6" xfId="0" applyNumberFormat="1" applyFont="1" applyFill="1" applyBorder="1" applyAlignment="1" applyProtection="1">
      <alignment horizontal="right" vertical="center"/>
    </xf>
    <xf numFmtId="0" fontId="2" fillId="0" borderId="1" xfId="1" applyNumberFormat="1" applyFont="1" applyBorder="1" applyAlignment="1" applyProtection="1">
      <alignment horizontal="right" vertical="center" wrapText="1"/>
    </xf>
    <xf numFmtId="0" fontId="16" fillId="0" borderId="1" xfId="1" applyNumberFormat="1" applyFont="1" applyBorder="1" applyAlignment="1" applyProtection="1">
      <alignment horizontal="right" vertical="center" wrapText="1"/>
    </xf>
    <xf numFmtId="0" fontId="0" fillId="0" borderId="19" xfId="0" applyNumberFormat="1" applyBorder="1" applyAlignment="1" applyProtection="1">
      <alignment horizontal="right" vertical="center"/>
    </xf>
    <xf numFmtId="0" fontId="0" fillId="0" borderId="0" xfId="0" applyNumberFormat="1" applyBorder="1" applyAlignment="1" applyProtection="1">
      <alignment horizontal="right" vertical="center"/>
    </xf>
    <xf numFmtId="0" fontId="0" fillId="0" borderId="17" xfId="0" applyNumberFormat="1" applyBorder="1" applyAlignment="1" applyProtection="1">
      <alignment horizontal="right" vertical="center"/>
    </xf>
    <xf numFmtId="0" fontId="16" fillId="0" borderId="4" xfId="1" applyNumberFormat="1" applyFont="1" applyBorder="1" applyAlignment="1">
      <alignment horizontal="right" vertical="center" wrapText="1"/>
    </xf>
    <xf numFmtId="0" fontId="2" fillId="0" borderId="7" xfId="1" applyNumberFormat="1" applyFont="1" applyBorder="1" applyAlignment="1" applyProtection="1">
      <alignment horizontal="right" vertical="center" wrapText="1"/>
    </xf>
    <xf numFmtId="0" fontId="16" fillId="0" borderId="7" xfId="1" applyNumberFormat="1" applyFont="1" applyBorder="1" applyAlignment="1" applyProtection="1">
      <alignment horizontal="right" vertical="center" wrapText="1"/>
    </xf>
    <xf numFmtId="49" fontId="2" fillId="0" borderId="0" xfId="0" applyNumberFormat="1" applyFont="1" applyBorder="1" applyAlignment="1">
      <alignment horizontal="right" vertical="center" wrapText="1"/>
    </xf>
    <xf numFmtId="0" fontId="16" fillId="0" borderId="0" xfId="1" applyNumberFormat="1" applyFont="1" applyBorder="1" applyAlignment="1" applyProtection="1">
      <alignment horizontal="right" vertical="center" wrapText="1"/>
    </xf>
    <xf numFmtId="0" fontId="27" fillId="0" borderId="24" xfId="0" applyFont="1" applyBorder="1" applyProtection="1"/>
    <xf numFmtId="0" fontId="3" fillId="0" borderId="25" xfId="2" applyFont="1" applyBorder="1" applyAlignment="1" applyProtection="1">
      <alignment horizontal="left" vertical="center"/>
    </xf>
    <xf numFmtId="49" fontId="16" fillId="0" borderId="25" xfId="0" applyNumberFormat="1" applyFont="1" applyBorder="1" applyAlignment="1" applyProtection="1">
      <alignment horizontal="right" vertical="center" wrapText="1"/>
    </xf>
    <xf numFmtId="44" fontId="16" fillId="0" borderId="25" xfId="1" applyFont="1" applyBorder="1" applyAlignment="1" applyProtection="1">
      <alignment horizontal="left" vertical="center" wrapText="1"/>
    </xf>
    <xf numFmtId="0" fontId="16" fillId="0" borderId="25" xfId="0" applyFont="1" applyBorder="1" applyAlignment="1" applyProtection="1">
      <alignment horizontal="left" vertical="center" wrapText="1"/>
    </xf>
    <xf numFmtId="0" fontId="2" fillId="0" borderId="25" xfId="0" applyFont="1" applyBorder="1" applyAlignment="1" applyProtection="1">
      <alignment horizontal="center" vertical="center" wrapText="1"/>
    </xf>
    <xf numFmtId="0" fontId="2" fillId="0" borderId="25" xfId="1" applyNumberFormat="1" applyFont="1" applyBorder="1" applyAlignment="1" applyProtection="1">
      <alignment horizontal="right" vertical="center" wrapText="1"/>
    </xf>
    <xf numFmtId="44" fontId="2" fillId="0" borderId="25" xfId="1" applyFont="1" applyBorder="1" applyAlignment="1" applyProtection="1">
      <alignment horizontal="left" vertical="center" wrapText="1"/>
    </xf>
    <xf numFmtId="44" fontId="2" fillId="0" borderId="26" xfId="1" applyFont="1" applyBorder="1" applyAlignment="1" applyProtection="1">
      <alignment horizontal="left" vertical="center" wrapText="1"/>
    </xf>
    <xf numFmtId="0" fontId="27" fillId="0" borderId="27" xfId="0" applyFont="1" applyBorder="1" applyProtection="1"/>
    <xf numFmtId="44" fontId="2" fillId="0" borderId="28" xfId="1" applyFont="1" applyBorder="1" applyAlignment="1" applyProtection="1">
      <alignment horizontal="left" vertical="center" wrapText="1"/>
    </xf>
    <xf numFmtId="0" fontId="27" fillId="0" borderId="29" xfId="0" applyFont="1" applyBorder="1" applyProtection="1"/>
    <xf numFmtId="0" fontId="3" fillId="0" borderId="30" xfId="2" applyFont="1" applyBorder="1" applyAlignment="1" applyProtection="1">
      <alignment horizontal="left" vertical="center"/>
    </xf>
    <xf numFmtId="49" fontId="16" fillId="0" borderId="30" xfId="0" applyNumberFormat="1" applyFont="1" applyBorder="1" applyAlignment="1" applyProtection="1">
      <alignment horizontal="right" vertical="center" wrapText="1"/>
    </xf>
    <xf numFmtId="44" fontId="16" fillId="0" borderId="30" xfId="1" applyFont="1" applyBorder="1" applyAlignment="1" applyProtection="1">
      <alignment horizontal="left" vertical="center" wrapText="1"/>
    </xf>
    <xf numFmtId="0" fontId="16" fillId="0" borderId="30" xfId="0" applyFont="1" applyBorder="1" applyAlignment="1" applyProtection="1">
      <alignment horizontal="left" vertical="center" wrapText="1"/>
    </xf>
    <xf numFmtId="0" fontId="2" fillId="0" borderId="30" xfId="0" applyFont="1" applyBorder="1" applyAlignment="1" applyProtection="1">
      <alignment horizontal="center" vertical="center" wrapText="1"/>
    </xf>
    <xf numFmtId="0" fontId="2" fillId="0" borderId="30" xfId="1" applyNumberFormat="1" applyFont="1" applyBorder="1" applyAlignment="1" applyProtection="1">
      <alignment horizontal="right" vertical="center" wrapText="1"/>
    </xf>
    <xf numFmtId="44" fontId="2" fillId="0" borderId="30" xfId="1" applyFont="1" applyBorder="1" applyAlignment="1" applyProtection="1">
      <alignment horizontal="left" vertical="center" wrapText="1"/>
    </xf>
    <xf numFmtId="44" fontId="2" fillId="0" borderId="31" xfId="1" applyFont="1" applyBorder="1" applyAlignment="1" applyProtection="1">
      <alignment horizontal="left" vertical="center" wrapText="1"/>
    </xf>
    <xf numFmtId="49" fontId="16" fillId="0" borderId="15" xfId="0" applyNumberFormat="1" applyFont="1" applyBorder="1" applyAlignment="1" applyProtection="1">
      <alignment horizontal="right" vertical="center" wrapText="1"/>
    </xf>
    <xf numFmtId="44" fontId="16" fillId="0" borderId="15" xfId="1" applyFont="1" applyBorder="1" applyAlignment="1" applyProtection="1">
      <alignment horizontal="left" vertical="center" wrapText="1"/>
    </xf>
    <xf numFmtId="0" fontId="16" fillId="0" borderId="15" xfId="0" applyFont="1" applyBorder="1" applyAlignment="1" applyProtection="1">
      <alignment horizontal="left" vertical="center" wrapText="1"/>
    </xf>
    <xf numFmtId="0" fontId="2" fillId="0" borderId="15" xfId="0" applyFont="1" applyBorder="1" applyAlignment="1" applyProtection="1">
      <alignment horizontal="center" vertical="center" wrapText="1"/>
    </xf>
    <xf numFmtId="0" fontId="2" fillId="0" borderId="15" xfId="1" applyNumberFormat="1" applyFont="1" applyBorder="1" applyAlignment="1" applyProtection="1">
      <alignment horizontal="right" vertical="center" wrapText="1"/>
    </xf>
    <xf numFmtId="44" fontId="2" fillId="0" borderId="15" xfId="1" applyFont="1" applyBorder="1" applyAlignment="1" applyProtection="1">
      <alignment horizontal="left" vertical="center" wrapText="1"/>
    </xf>
    <xf numFmtId="0" fontId="2" fillId="0" borderId="9" xfId="0" applyFont="1" applyBorder="1" applyAlignment="1" applyProtection="1">
      <alignment horizontal="center" vertical="center" wrapText="1"/>
    </xf>
    <xf numFmtId="10" fontId="12" fillId="3" borderId="6" xfId="0" applyNumberFormat="1" applyFont="1" applyFill="1" applyBorder="1" applyProtection="1"/>
    <xf numFmtId="0" fontId="2" fillId="0" borderId="4" xfId="0" applyFont="1" applyBorder="1" applyAlignment="1">
      <alignment horizontal="left" vertical="center" wrapText="1"/>
    </xf>
    <xf numFmtId="0" fontId="2" fillId="0" borderId="2" xfId="0" applyFont="1" applyBorder="1" applyAlignment="1">
      <alignment horizontal="left" vertical="center" wrapText="1"/>
    </xf>
    <xf numFmtId="0" fontId="2" fillId="0" borderId="0" xfId="0" applyFont="1" applyBorder="1" applyAlignment="1">
      <alignment horizontal="left" vertical="center" wrapText="1"/>
    </xf>
    <xf numFmtId="9" fontId="2" fillId="0" borderId="0" xfId="1" applyNumberFormat="1" applyFont="1" applyBorder="1" applyAlignment="1" applyProtection="1">
      <alignment horizontal="left" vertical="center" wrapText="1"/>
    </xf>
    <xf numFmtId="0" fontId="16" fillId="0" borderId="5" xfId="1" applyNumberFormat="1" applyFont="1" applyBorder="1" applyAlignment="1" applyProtection="1">
      <alignment vertical="center" wrapText="1"/>
    </xf>
    <xf numFmtId="0" fontId="16" fillId="0" borderId="14" xfId="0" applyFont="1" applyBorder="1" applyAlignment="1" applyProtection="1">
      <alignment vertical="center" wrapText="1"/>
    </xf>
    <xf numFmtId="0" fontId="16" fillId="0" borderId="0" xfId="1" applyNumberFormat="1" applyFont="1" applyBorder="1" applyAlignment="1" applyProtection="1">
      <alignment vertical="center" wrapText="1"/>
    </xf>
    <xf numFmtId="9" fontId="12" fillId="3" borderId="5" xfId="0" applyNumberFormat="1" applyFont="1" applyFill="1" applyBorder="1" applyProtection="1"/>
    <xf numFmtId="165" fontId="17" fillId="0" borderId="8" xfId="0" applyNumberFormat="1" applyFont="1" applyBorder="1" applyAlignment="1" applyProtection="1">
      <alignment horizontal="center" vertical="center"/>
    </xf>
    <xf numFmtId="44" fontId="2" fillId="0" borderId="12" xfId="1" applyFont="1" applyBorder="1" applyAlignment="1" applyProtection="1">
      <alignment horizontal="left" vertical="center" wrapText="1"/>
    </xf>
    <xf numFmtId="0" fontId="2" fillId="0" borderId="7" xfId="1" applyNumberFormat="1" applyFont="1" applyBorder="1" applyAlignment="1" applyProtection="1">
      <alignment horizontal="left" vertical="center" wrapText="1"/>
    </xf>
    <xf numFmtId="0" fontId="2" fillId="0" borderId="7" xfId="1" applyNumberFormat="1" applyFont="1" applyBorder="1" applyAlignment="1" applyProtection="1">
      <alignment vertical="center" wrapText="1"/>
    </xf>
    <xf numFmtId="0" fontId="2" fillId="0" borderId="8" xfId="1" applyNumberFormat="1" applyFont="1" applyBorder="1" applyAlignment="1" applyProtection="1">
      <alignment vertical="center" wrapText="1"/>
    </xf>
    <xf numFmtId="44" fontId="2" fillId="0" borderId="8" xfId="1" applyFont="1" applyBorder="1" applyAlignment="1" applyProtection="1">
      <alignment vertical="center" wrapText="1"/>
    </xf>
    <xf numFmtId="0" fontId="2" fillId="0" borderId="10" xfId="1" applyNumberFormat="1" applyFont="1" applyBorder="1" applyAlignment="1" applyProtection="1">
      <alignment vertical="center" wrapText="1"/>
    </xf>
    <xf numFmtId="44" fontId="2" fillId="0" borderId="13" xfId="1" applyFont="1" applyBorder="1" applyAlignment="1" applyProtection="1">
      <alignment horizontal="left" vertical="center" wrapText="1"/>
    </xf>
    <xf numFmtId="0" fontId="2" fillId="0" borderId="6" xfId="1" applyNumberFormat="1" applyFont="1" applyBorder="1" applyAlignment="1" applyProtection="1">
      <alignment horizontal="center" vertical="center" wrapText="1"/>
    </xf>
    <xf numFmtId="165" fontId="16" fillId="0" borderId="2" xfId="1" applyNumberFormat="1" applyFont="1" applyBorder="1" applyAlignment="1">
      <alignment horizontal="left" vertical="center" wrapText="1"/>
    </xf>
    <xf numFmtId="17" fontId="12" fillId="3" borderId="0" xfId="0" applyNumberFormat="1" applyFont="1" applyFill="1" applyBorder="1"/>
    <xf numFmtId="17" fontId="3" fillId="3" borderId="0" xfId="0" applyNumberFormat="1" applyFont="1" applyFill="1" applyBorder="1"/>
    <xf numFmtId="0" fontId="0" fillId="0" borderId="0" xfId="0" applyAlignment="1">
      <alignment horizontal="left"/>
    </xf>
    <xf numFmtId="166" fontId="2" fillId="0" borderId="4" xfId="0" applyNumberFormat="1" applyFont="1" applyBorder="1" applyAlignment="1">
      <alignment horizontal="right" vertical="center" wrapText="1"/>
    </xf>
    <xf numFmtId="0" fontId="0" fillId="7" borderId="8" xfId="0" applyFill="1" applyBorder="1"/>
    <xf numFmtId="165" fontId="16" fillId="0" borderId="12" xfId="1" applyNumberFormat="1" applyFont="1" applyBorder="1" applyAlignment="1">
      <alignment horizontal="left" vertical="center" wrapText="1"/>
    </xf>
    <xf numFmtId="0" fontId="31" fillId="0" borderId="12" xfId="2" applyFont="1" applyBorder="1" applyProtection="1">
      <protection locked="0"/>
    </xf>
    <xf numFmtId="0" fontId="31" fillId="0" borderId="12" xfId="2" applyFont="1" applyBorder="1" applyAlignment="1" applyProtection="1">
      <alignment horizontal="left" vertical="center"/>
      <protection locked="0"/>
    </xf>
    <xf numFmtId="0" fontId="31" fillId="0" borderId="7" xfId="2" applyFont="1" applyBorder="1" applyProtection="1">
      <protection locked="0"/>
    </xf>
    <xf numFmtId="166" fontId="16" fillId="0" borderId="4" xfId="0" applyNumberFormat="1" applyFont="1" applyBorder="1" applyAlignment="1">
      <alignment horizontal="right" vertical="center" wrapText="1"/>
    </xf>
    <xf numFmtId="0" fontId="23" fillId="0" borderId="12" xfId="2" applyFont="1" applyBorder="1" applyAlignment="1" applyProtection="1">
      <alignment horizontal="left" vertical="center" wrapText="1"/>
      <protection locked="0"/>
    </xf>
    <xf numFmtId="0" fontId="2" fillId="0" borderId="11" xfId="2" applyFont="1" applyBorder="1" applyAlignment="1" applyProtection="1">
      <alignment horizontal="left" vertical="center"/>
      <protection locked="0"/>
    </xf>
    <xf numFmtId="0" fontId="0" fillId="2" borderId="0" xfId="0" applyFont="1" applyFill="1"/>
    <xf numFmtId="49" fontId="16" fillId="0" borderId="19" xfId="0" applyNumberFormat="1" applyFont="1" applyBorder="1" applyAlignment="1" applyProtection="1">
      <alignment horizontal="right" vertical="center" wrapText="1"/>
    </xf>
    <xf numFmtId="44" fontId="16" fillId="0" borderId="19" xfId="1" applyFont="1" applyBorder="1" applyAlignment="1" applyProtection="1">
      <alignment horizontal="left" vertical="center" wrapText="1"/>
    </xf>
    <xf numFmtId="0" fontId="16" fillId="0" borderId="19" xfId="0" applyFont="1" applyBorder="1" applyAlignment="1" applyProtection="1">
      <alignment horizontal="left" vertical="center" wrapText="1"/>
    </xf>
    <xf numFmtId="0" fontId="2" fillId="0" borderId="20" xfId="1" applyNumberFormat="1" applyFont="1" applyBorder="1" applyAlignment="1" applyProtection="1">
      <alignment horizontal="right" vertical="center" wrapText="1"/>
    </xf>
    <xf numFmtId="0" fontId="2" fillId="0" borderId="21" xfId="1" applyNumberFormat="1" applyFont="1" applyBorder="1" applyAlignment="1" applyProtection="1">
      <alignment horizontal="right" vertical="center" wrapText="1"/>
    </xf>
    <xf numFmtId="0" fontId="3" fillId="0" borderId="17" xfId="2" applyFont="1" applyBorder="1" applyAlignment="1" applyProtection="1">
      <alignment horizontal="left" vertical="center"/>
    </xf>
    <xf numFmtId="0" fontId="2" fillId="0" borderId="1" xfId="0" applyFont="1" applyBorder="1" applyAlignment="1" applyProtection="1">
      <alignment horizontal="center" vertical="center" wrapText="1"/>
    </xf>
    <xf numFmtId="0" fontId="2" fillId="0" borderId="7" xfId="1" applyNumberFormat="1" applyFont="1" applyBorder="1" applyAlignment="1" applyProtection="1">
      <alignment horizontal="center" vertical="center" wrapText="1"/>
    </xf>
    <xf numFmtId="0" fontId="2" fillId="0" borderId="12" xfId="1" applyNumberFormat="1" applyFont="1" applyBorder="1" applyAlignment="1" applyProtection="1">
      <alignment horizontal="center" vertical="center" wrapText="1"/>
    </xf>
    <xf numFmtId="0" fontId="2" fillId="0" borderId="14" xfId="2" applyFont="1" applyBorder="1" applyAlignment="1" applyProtection="1">
      <alignment horizontal="left" vertical="center"/>
      <protection locked="0"/>
    </xf>
    <xf numFmtId="0" fontId="2" fillId="0" borderId="2" xfId="2" applyFont="1" applyBorder="1" applyAlignment="1" applyProtection="1">
      <alignment horizontal="left" vertical="center"/>
      <protection locked="0"/>
    </xf>
    <xf numFmtId="0" fontId="2" fillId="0" borderId="15" xfId="2" applyFont="1" applyBorder="1" applyAlignment="1" applyProtection="1">
      <alignment horizontal="left" vertical="center"/>
      <protection locked="0"/>
    </xf>
    <xf numFmtId="0" fontId="23" fillId="0" borderId="12" xfId="2" applyFont="1" applyBorder="1" applyAlignment="1" applyProtection="1">
      <alignment horizontal="left" wrapText="1"/>
      <protection locked="0"/>
    </xf>
    <xf numFmtId="0" fontId="11" fillId="0" borderId="0" xfId="0" applyFont="1" applyAlignment="1">
      <alignment horizontal="left"/>
    </xf>
    <xf numFmtId="0" fontId="0" fillId="0" borderId="0" xfId="0" applyAlignment="1">
      <alignment horizontal="left"/>
    </xf>
    <xf numFmtId="0" fontId="13" fillId="0" borderId="0" xfId="0" applyFont="1" applyAlignment="1">
      <alignment horizontal="left"/>
    </xf>
    <xf numFmtId="0" fontId="2" fillId="0" borderId="9"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12" fillId="3" borderId="6" xfId="0" applyFont="1" applyFill="1" applyBorder="1" applyAlignment="1" applyProtection="1">
      <alignment horizontal="center"/>
    </xf>
    <xf numFmtId="0" fontId="12" fillId="3" borderId="1" xfId="0" applyFont="1" applyFill="1" applyBorder="1" applyAlignment="1" applyProtection="1">
      <alignment horizontal="center"/>
    </xf>
    <xf numFmtId="0" fontId="12" fillId="3" borderId="6" xfId="0" applyNumberFormat="1" applyFont="1" applyFill="1" applyBorder="1" applyAlignment="1" applyProtection="1">
      <alignment horizontal="center" vertical="center"/>
    </xf>
    <xf numFmtId="0" fontId="12" fillId="3" borderId="11" xfId="0" applyNumberFormat="1" applyFont="1" applyFill="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10" xfId="1" applyNumberFormat="1" applyFont="1" applyBorder="1" applyAlignment="1" applyProtection="1">
      <alignment horizontal="center" vertical="center" wrapText="1"/>
    </xf>
    <xf numFmtId="0" fontId="2" fillId="0" borderId="5" xfId="1" applyNumberFormat="1" applyFont="1" applyBorder="1" applyAlignment="1" applyProtection="1">
      <alignment horizontal="center" vertical="center" wrapText="1"/>
    </xf>
    <xf numFmtId="0" fontId="2" fillId="0" borderId="6" xfId="1" applyNumberFormat="1" applyFont="1" applyBorder="1" applyAlignment="1" applyProtection="1">
      <alignment horizontal="center" vertical="center" wrapText="1"/>
    </xf>
    <xf numFmtId="0" fontId="2" fillId="0" borderId="13" xfId="1" applyNumberFormat="1" applyFont="1" applyBorder="1" applyAlignment="1" applyProtection="1">
      <alignment horizontal="center" vertical="center" wrapText="1"/>
    </xf>
    <xf numFmtId="0" fontId="2" fillId="0" borderId="11" xfId="1" applyNumberFormat="1" applyFont="1" applyBorder="1" applyAlignment="1" applyProtection="1">
      <alignment horizontal="center" vertical="center" wrapText="1"/>
    </xf>
    <xf numFmtId="0" fontId="2" fillId="0" borderId="14" xfId="1" applyNumberFormat="1" applyFont="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3" fillId="0" borderId="13" xfId="2" applyFont="1" applyBorder="1" applyAlignment="1" applyProtection="1">
      <alignment horizontal="left" vertical="center"/>
      <protection locked="0"/>
    </xf>
  </cellXfs>
  <cellStyles count="4">
    <cellStyle name="Currency" xfId="1" builtinId="4"/>
    <cellStyle name="Normal" xfId="0" builtinId="0"/>
    <cellStyle name="Normal 4" xfId="2" xr:uid="{E99DD9E8-B98A-4ADE-942A-81136D78C05B}"/>
    <cellStyle name="Percent" xfId="3" builtinId="5"/>
  </cellStyles>
  <dxfs count="0"/>
  <tableStyles count="0" defaultTableStyle="TableStyleMedium2" defaultPivotStyle="PivotStyleLight16"/>
  <colors>
    <mruColors>
      <color rgb="FFF9F300"/>
      <color rgb="FFA1A1A1"/>
      <color rgb="FF545454"/>
      <color rgb="FF5A5A5A"/>
      <color rgb="FFECECEC"/>
      <color rgb="FFECFFFF"/>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image" Target="../media/image17.jpeg"/><Relationship Id="rId26" Type="http://schemas.openxmlformats.org/officeDocument/2006/relationships/image" Target="../media/image25.png"/><Relationship Id="rId39" Type="http://schemas.openxmlformats.org/officeDocument/2006/relationships/image" Target="../media/image38.png"/><Relationship Id="rId3" Type="http://schemas.openxmlformats.org/officeDocument/2006/relationships/image" Target="../media/image2.png"/><Relationship Id="rId21" Type="http://schemas.openxmlformats.org/officeDocument/2006/relationships/image" Target="../media/image20.tiff"/><Relationship Id="rId34" Type="http://schemas.openxmlformats.org/officeDocument/2006/relationships/image" Target="../media/image33.png"/><Relationship Id="rId42" Type="http://schemas.openxmlformats.org/officeDocument/2006/relationships/image" Target="../media/image41.png"/><Relationship Id="rId47" Type="http://schemas.openxmlformats.org/officeDocument/2006/relationships/image" Target="../media/image45.png"/><Relationship Id="rId50" Type="http://schemas.openxmlformats.org/officeDocument/2006/relationships/image" Target="../media/image48.png"/><Relationship Id="rId7" Type="http://schemas.openxmlformats.org/officeDocument/2006/relationships/image" Target="../media/image6.png"/><Relationship Id="rId12" Type="http://schemas.openxmlformats.org/officeDocument/2006/relationships/image" Target="../media/image11.tiff"/><Relationship Id="rId17" Type="http://schemas.openxmlformats.org/officeDocument/2006/relationships/image" Target="../media/image16.tiff"/><Relationship Id="rId25" Type="http://schemas.openxmlformats.org/officeDocument/2006/relationships/image" Target="../media/image24.png"/><Relationship Id="rId33" Type="http://schemas.openxmlformats.org/officeDocument/2006/relationships/image" Target="../media/image32.png"/><Relationship Id="rId38" Type="http://schemas.openxmlformats.org/officeDocument/2006/relationships/image" Target="../media/image37.png"/><Relationship Id="rId46" Type="http://schemas.openxmlformats.org/officeDocument/2006/relationships/image" Target="../media/image44.jpeg"/><Relationship Id="rId2" Type="http://schemas.microsoft.com/office/2007/relationships/hdphoto" Target="../media/hdphoto1.wdp"/><Relationship Id="rId16" Type="http://schemas.openxmlformats.org/officeDocument/2006/relationships/image" Target="../media/image15.tiff"/><Relationship Id="rId20" Type="http://schemas.openxmlformats.org/officeDocument/2006/relationships/image" Target="../media/image19.png"/><Relationship Id="rId29" Type="http://schemas.openxmlformats.org/officeDocument/2006/relationships/image" Target="../media/image28.png"/><Relationship Id="rId41" Type="http://schemas.openxmlformats.org/officeDocument/2006/relationships/image" Target="../media/image40.png"/><Relationship Id="rId1" Type="http://schemas.openxmlformats.org/officeDocument/2006/relationships/image" Target="../media/image1.png"/><Relationship Id="rId6" Type="http://schemas.openxmlformats.org/officeDocument/2006/relationships/image" Target="../media/image5.jpeg"/><Relationship Id="rId11" Type="http://schemas.openxmlformats.org/officeDocument/2006/relationships/image" Target="../media/image10.tiff"/><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png"/><Relationship Id="rId45" Type="http://schemas.openxmlformats.org/officeDocument/2006/relationships/image" Target="../media/image43.jpeg"/><Relationship Id="rId5" Type="http://schemas.openxmlformats.org/officeDocument/2006/relationships/image" Target="../media/image4.jpeg"/><Relationship Id="rId15" Type="http://schemas.openxmlformats.org/officeDocument/2006/relationships/image" Target="../media/image14.png"/><Relationship Id="rId23" Type="http://schemas.openxmlformats.org/officeDocument/2006/relationships/image" Target="../media/image22.tiff"/><Relationship Id="rId28" Type="http://schemas.openxmlformats.org/officeDocument/2006/relationships/image" Target="../media/image27.png"/><Relationship Id="rId36" Type="http://schemas.openxmlformats.org/officeDocument/2006/relationships/image" Target="../media/image35.png"/><Relationship Id="rId49" Type="http://schemas.openxmlformats.org/officeDocument/2006/relationships/image" Target="../media/image47.png"/><Relationship Id="rId10" Type="http://schemas.openxmlformats.org/officeDocument/2006/relationships/image" Target="../media/image9.jpeg"/><Relationship Id="rId19" Type="http://schemas.openxmlformats.org/officeDocument/2006/relationships/image" Target="../media/image18.png"/><Relationship Id="rId31" Type="http://schemas.openxmlformats.org/officeDocument/2006/relationships/image" Target="../media/image30.png"/><Relationship Id="rId44" Type="http://schemas.microsoft.com/office/2007/relationships/hdphoto" Target="../media/hdphoto2.wdp"/><Relationship Id="rId52" Type="http://schemas.openxmlformats.org/officeDocument/2006/relationships/image" Target="../media/image50.jpeg"/><Relationship Id="rId4" Type="http://schemas.openxmlformats.org/officeDocument/2006/relationships/image" Target="../media/image3.jpeg"/><Relationship Id="rId9" Type="http://schemas.openxmlformats.org/officeDocument/2006/relationships/image" Target="../media/image8.tiff"/><Relationship Id="rId14" Type="http://schemas.openxmlformats.org/officeDocument/2006/relationships/image" Target="../media/image13.png"/><Relationship Id="rId22" Type="http://schemas.openxmlformats.org/officeDocument/2006/relationships/image" Target="../media/image21.tiff"/><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png"/><Relationship Id="rId43" Type="http://schemas.openxmlformats.org/officeDocument/2006/relationships/image" Target="../media/image42.png"/><Relationship Id="rId48" Type="http://schemas.openxmlformats.org/officeDocument/2006/relationships/image" Target="../media/image46.png"/><Relationship Id="rId8" Type="http://schemas.openxmlformats.org/officeDocument/2006/relationships/image" Target="../media/image7.tiff"/><Relationship Id="rId5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2.jpeg"/><Relationship Id="rId1" Type="http://schemas.openxmlformats.org/officeDocument/2006/relationships/image" Target="../media/image5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2.jpeg"/><Relationship Id="rId1" Type="http://schemas.openxmlformats.org/officeDocument/2006/relationships/image" Target="../media/image5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2.jpeg"/></Relationships>
</file>

<file path=xl/drawings/drawing1.xml><?xml version="1.0" encoding="utf-8"?>
<xdr:wsDr xmlns:xdr="http://schemas.openxmlformats.org/drawingml/2006/spreadsheetDrawing" xmlns:a="http://schemas.openxmlformats.org/drawingml/2006/main">
  <xdr:twoCellAnchor editAs="oneCell">
    <xdr:from>
      <xdr:col>0</xdr:col>
      <xdr:colOff>733424</xdr:colOff>
      <xdr:row>161</xdr:row>
      <xdr:rowOff>600075</xdr:rowOff>
    </xdr:from>
    <xdr:to>
      <xdr:col>1</xdr:col>
      <xdr:colOff>76200</xdr:colOff>
      <xdr:row>163</xdr:row>
      <xdr:rowOff>133351</xdr:rowOff>
    </xdr:to>
    <xdr:pic>
      <xdr:nvPicPr>
        <xdr:cNvPr id="32" name="Picture 31">
          <a:extLst>
            <a:ext uri="{FF2B5EF4-FFF2-40B4-BE49-F238E27FC236}">
              <a16:creationId xmlns:a16="http://schemas.microsoft.com/office/drawing/2014/main" id="{841745CC-5CDE-34C5-41DA-25EB6821D52F}"/>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foregroundMark x1="63167" y1="32500" x2="70500" y2="31167"/>
                      <a14:foregroundMark x1="70500" y1="31167" x2="65000" y2="32500"/>
                    </a14:backgroundRemoval>
                  </a14:imgEffect>
                </a14:imgLayer>
              </a14:imgProps>
            </a:ext>
            <a:ext uri="{28A0092B-C50C-407E-A947-70E740481C1C}">
              <a14:useLocalDpi xmlns:a14="http://schemas.microsoft.com/office/drawing/2010/main" val="0"/>
            </a:ext>
          </a:extLst>
        </a:blip>
        <a:stretch>
          <a:fillRect/>
        </a:stretch>
      </xdr:blipFill>
      <xdr:spPr>
        <a:xfrm>
          <a:off x="733424" y="80772000"/>
          <a:ext cx="752476" cy="752476"/>
        </a:xfrm>
        <a:prstGeom prst="rect">
          <a:avLst/>
        </a:prstGeom>
      </xdr:spPr>
    </xdr:pic>
    <xdr:clientData/>
  </xdr:twoCellAnchor>
  <xdr:twoCellAnchor editAs="oneCell">
    <xdr:from>
      <xdr:col>0</xdr:col>
      <xdr:colOff>523875</xdr:colOff>
      <xdr:row>69</xdr:row>
      <xdr:rowOff>85726</xdr:rowOff>
    </xdr:from>
    <xdr:to>
      <xdr:col>0</xdr:col>
      <xdr:colOff>1314450</xdr:colOff>
      <xdr:row>69</xdr:row>
      <xdr:rowOff>393074</xdr:rowOff>
    </xdr:to>
    <xdr:pic>
      <xdr:nvPicPr>
        <xdr:cNvPr id="24" name="Picture 23">
          <a:extLst>
            <a:ext uri="{FF2B5EF4-FFF2-40B4-BE49-F238E27FC236}">
              <a16:creationId xmlns:a16="http://schemas.microsoft.com/office/drawing/2014/main" id="{251BE95A-BBB6-4A7F-A05D-EBE4DF9803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3875" y="35985451"/>
          <a:ext cx="790575" cy="307348"/>
        </a:xfrm>
        <a:prstGeom prst="rect">
          <a:avLst/>
        </a:prstGeom>
      </xdr:spPr>
    </xdr:pic>
    <xdr:clientData/>
  </xdr:twoCellAnchor>
  <xdr:twoCellAnchor>
    <xdr:from>
      <xdr:col>1</xdr:col>
      <xdr:colOff>19050</xdr:colOff>
      <xdr:row>268</xdr:row>
      <xdr:rowOff>76202</xdr:rowOff>
    </xdr:from>
    <xdr:to>
      <xdr:col>4</xdr:col>
      <xdr:colOff>561975</xdr:colOff>
      <xdr:row>269</xdr:row>
      <xdr:rowOff>133350</xdr:rowOff>
    </xdr:to>
    <xdr:sp macro="" textlink="">
      <xdr:nvSpPr>
        <xdr:cNvPr id="2" name="TextBox 1">
          <a:extLst>
            <a:ext uri="{FF2B5EF4-FFF2-40B4-BE49-F238E27FC236}">
              <a16:creationId xmlns:a16="http://schemas.microsoft.com/office/drawing/2014/main" id="{28DF151A-6907-492A-A221-6519A6457492}"/>
            </a:ext>
          </a:extLst>
        </xdr:cNvPr>
        <xdr:cNvSpPr txBox="1"/>
      </xdr:nvSpPr>
      <xdr:spPr>
        <a:xfrm>
          <a:off x="1428750" y="119710202"/>
          <a:ext cx="5686425" cy="247648"/>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rgbClr val="A6A6A6"/>
              </a:solidFill>
            </a:rPr>
            <a:t>Los articulos</a:t>
          </a:r>
          <a:r>
            <a:rPr lang="es-ES" sz="1100" baseline="0">
              <a:solidFill>
                <a:srgbClr val="A6A6A6"/>
              </a:solidFill>
            </a:rPr>
            <a:t> en gris quedarán descatalogados una vez agotado el stock.</a:t>
          </a:r>
          <a:endParaRPr lang="es-ES" sz="1100">
            <a:solidFill>
              <a:srgbClr val="A6A6A6"/>
            </a:solidFill>
          </a:endParaRPr>
        </a:p>
      </xdr:txBody>
    </xdr:sp>
    <xdr:clientData/>
  </xdr:twoCellAnchor>
  <xdr:twoCellAnchor editAs="oneCell">
    <xdr:from>
      <xdr:col>0</xdr:col>
      <xdr:colOff>12</xdr:colOff>
      <xdr:row>4</xdr:row>
      <xdr:rowOff>0</xdr:rowOff>
    </xdr:from>
    <xdr:to>
      <xdr:col>0</xdr:col>
      <xdr:colOff>783230</xdr:colOff>
      <xdr:row>4</xdr:row>
      <xdr:rowOff>0</xdr:rowOff>
    </xdr:to>
    <xdr:pic>
      <xdr:nvPicPr>
        <xdr:cNvPr id="4" name="Picture 3">
          <a:extLst>
            <a:ext uri="{FF2B5EF4-FFF2-40B4-BE49-F238E27FC236}">
              <a16:creationId xmlns:a16="http://schemas.microsoft.com/office/drawing/2014/main" id="{6456D55A-9A4E-48A4-B656-0A6B114C8E1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 y="1209675"/>
          <a:ext cx="783218" cy="1044000"/>
        </a:xfrm>
        <a:prstGeom prst="rect">
          <a:avLst/>
        </a:prstGeom>
      </xdr:spPr>
    </xdr:pic>
    <xdr:clientData/>
  </xdr:twoCellAnchor>
  <xdr:twoCellAnchor editAs="oneCell">
    <xdr:from>
      <xdr:col>0</xdr:col>
      <xdr:colOff>447675</xdr:colOff>
      <xdr:row>30</xdr:row>
      <xdr:rowOff>266700</xdr:rowOff>
    </xdr:from>
    <xdr:to>
      <xdr:col>0</xdr:col>
      <xdr:colOff>1257242</xdr:colOff>
      <xdr:row>30</xdr:row>
      <xdr:rowOff>885825</xdr:rowOff>
    </xdr:to>
    <xdr:pic>
      <xdr:nvPicPr>
        <xdr:cNvPr id="12" name="Picture 11">
          <a:extLst>
            <a:ext uri="{FF2B5EF4-FFF2-40B4-BE49-F238E27FC236}">
              <a16:creationId xmlns:a16="http://schemas.microsoft.com/office/drawing/2014/main" id="{78101AD6-C783-474D-8A63-FACB6C428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7675" y="18126075"/>
          <a:ext cx="809567" cy="619125"/>
        </a:xfrm>
        <a:prstGeom prst="rect">
          <a:avLst/>
        </a:prstGeom>
      </xdr:spPr>
    </xdr:pic>
    <xdr:clientData/>
  </xdr:twoCellAnchor>
  <xdr:twoCellAnchor editAs="oneCell">
    <xdr:from>
      <xdr:col>0</xdr:col>
      <xdr:colOff>0</xdr:colOff>
      <xdr:row>34</xdr:row>
      <xdr:rowOff>0</xdr:rowOff>
    </xdr:from>
    <xdr:to>
      <xdr:col>0</xdr:col>
      <xdr:colOff>853300</xdr:colOff>
      <xdr:row>34</xdr:row>
      <xdr:rowOff>0</xdr:rowOff>
    </xdr:to>
    <xdr:pic>
      <xdr:nvPicPr>
        <xdr:cNvPr id="16" name="Picture 15">
          <a:extLst>
            <a:ext uri="{FF2B5EF4-FFF2-40B4-BE49-F238E27FC236}">
              <a16:creationId xmlns:a16="http://schemas.microsoft.com/office/drawing/2014/main" id="{F38202B5-ABF9-4522-AF9C-B0A996F123F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31851600"/>
          <a:ext cx="853300" cy="288000"/>
        </a:xfrm>
        <a:prstGeom prst="rect">
          <a:avLst/>
        </a:prstGeom>
      </xdr:spPr>
    </xdr:pic>
    <xdr:clientData/>
  </xdr:twoCellAnchor>
  <xdr:twoCellAnchor editAs="oneCell">
    <xdr:from>
      <xdr:col>0</xdr:col>
      <xdr:colOff>647700</xdr:colOff>
      <xdr:row>70</xdr:row>
      <xdr:rowOff>371475</xdr:rowOff>
    </xdr:from>
    <xdr:to>
      <xdr:col>1</xdr:col>
      <xdr:colOff>9523</xdr:colOff>
      <xdr:row>72</xdr:row>
      <xdr:rowOff>133351</xdr:rowOff>
    </xdr:to>
    <xdr:pic>
      <xdr:nvPicPr>
        <xdr:cNvPr id="28" name="Picture 27">
          <a:extLst>
            <a:ext uri="{FF2B5EF4-FFF2-40B4-BE49-F238E27FC236}">
              <a16:creationId xmlns:a16="http://schemas.microsoft.com/office/drawing/2014/main" id="{EA8CA5E7-CC2B-47AD-8409-98563C29E8B3}"/>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931" t="-1199" r="13861" b="16090"/>
        <a:stretch/>
      </xdr:blipFill>
      <xdr:spPr>
        <a:xfrm>
          <a:off x="647700" y="36728400"/>
          <a:ext cx="761998" cy="676276"/>
        </a:xfrm>
        <a:prstGeom prst="rect">
          <a:avLst/>
        </a:prstGeom>
      </xdr:spPr>
    </xdr:pic>
    <xdr:clientData/>
  </xdr:twoCellAnchor>
  <xdr:twoCellAnchor editAs="oneCell">
    <xdr:from>
      <xdr:col>0</xdr:col>
      <xdr:colOff>657226</xdr:colOff>
      <xdr:row>73</xdr:row>
      <xdr:rowOff>9525</xdr:rowOff>
    </xdr:from>
    <xdr:to>
      <xdr:col>0</xdr:col>
      <xdr:colOff>1152526</xdr:colOff>
      <xdr:row>74</xdr:row>
      <xdr:rowOff>35084</xdr:rowOff>
    </xdr:to>
    <xdr:pic>
      <xdr:nvPicPr>
        <xdr:cNvPr id="5" name="Picture 4">
          <a:extLst>
            <a:ext uri="{FF2B5EF4-FFF2-40B4-BE49-F238E27FC236}">
              <a16:creationId xmlns:a16="http://schemas.microsoft.com/office/drawing/2014/main" id="{68792BF8-6A6A-4ED0-BA50-D16F36A2782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57226" y="37738050"/>
          <a:ext cx="495300" cy="482759"/>
        </a:xfrm>
        <a:prstGeom prst="rect">
          <a:avLst/>
        </a:prstGeom>
      </xdr:spPr>
    </xdr:pic>
    <xdr:clientData/>
  </xdr:twoCellAnchor>
  <xdr:twoCellAnchor editAs="oneCell">
    <xdr:from>
      <xdr:col>0</xdr:col>
      <xdr:colOff>561975</xdr:colOff>
      <xdr:row>74</xdr:row>
      <xdr:rowOff>57150</xdr:rowOff>
    </xdr:from>
    <xdr:to>
      <xdr:col>0</xdr:col>
      <xdr:colOff>1352550</xdr:colOff>
      <xdr:row>75</xdr:row>
      <xdr:rowOff>61026</xdr:rowOff>
    </xdr:to>
    <xdr:pic>
      <xdr:nvPicPr>
        <xdr:cNvPr id="11" name="Picture 10">
          <a:extLst>
            <a:ext uri="{FF2B5EF4-FFF2-40B4-BE49-F238E27FC236}">
              <a16:creationId xmlns:a16="http://schemas.microsoft.com/office/drawing/2014/main" id="{5FA0C4D9-3509-49E1-93CE-62D7463F6F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1975" y="38242875"/>
          <a:ext cx="790575" cy="461076"/>
        </a:xfrm>
        <a:prstGeom prst="rect">
          <a:avLst/>
        </a:prstGeom>
      </xdr:spPr>
    </xdr:pic>
    <xdr:clientData/>
  </xdr:twoCellAnchor>
  <xdr:twoCellAnchor editAs="oneCell">
    <xdr:from>
      <xdr:col>0</xdr:col>
      <xdr:colOff>561975</xdr:colOff>
      <xdr:row>106</xdr:row>
      <xdr:rowOff>9525</xdr:rowOff>
    </xdr:from>
    <xdr:to>
      <xdr:col>0</xdr:col>
      <xdr:colOff>1359154</xdr:colOff>
      <xdr:row>107</xdr:row>
      <xdr:rowOff>145325</xdr:rowOff>
    </xdr:to>
    <xdr:pic>
      <xdr:nvPicPr>
        <xdr:cNvPr id="36" name="Picture 35">
          <a:extLst>
            <a:ext uri="{FF2B5EF4-FFF2-40B4-BE49-F238E27FC236}">
              <a16:creationId xmlns:a16="http://schemas.microsoft.com/office/drawing/2014/main" id="{6105E103-F530-4932-AAE0-6543B7CA46D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1975" y="59226450"/>
          <a:ext cx="797179" cy="593000"/>
        </a:xfrm>
        <a:prstGeom prst="rect">
          <a:avLst/>
        </a:prstGeom>
      </xdr:spPr>
    </xdr:pic>
    <xdr:clientData/>
  </xdr:twoCellAnchor>
  <xdr:twoCellAnchor editAs="oneCell">
    <xdr:from>
      <xdr:col>0</xdr:col>
      <xdr:colOff>381000</xdr:colOff>
      <xdr:row>108</xdr:row>
      <xdr:rowOff>330200</xdr:rowOff>
    </xdr:from>
    <xdr:to>
      <xdr:col>0</xdr:col>
      <xdr:colOff>1323975</xdr:colOff>
      <xdr:row>110</xdr:row>
      <xdr:rowOff>35752</xdr:rowOff>
    </xdr:to>
    <xdr:pic>
      <xdr:nvPicPr>
        <xdr:cNvPr id="38" name="Picture 37">
          <a:extLst>
            <a:ext uri="{FF2B5EF4-FFF2-40B4-BE49-F238E27FC236}">
              <a16:creationId xmlns:a16="http://schemas.microsoft.com/office/drawing/2014/main" id="{6D9BBAB9-596D-44C0-874B-0FD6F84C6C7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81000" y="57642125"/>
          <a:ext cx="942975" cy="619952"/>
        </a:xfrm>
        <a:prstGeom prst="rect">
          <a:avLst/>
        </a:prstGeom>
      </xdr:spPr>
    </xdr:pic>
    <xdr:clientData/>
  </xdr:twoCellAnchor>
  <xdr:twoCellAnchor editAs="oneCell">
    <xdr:from>
      <xdr:col>0</xdr:col>
      <xdr:colOff>619125</xdr:colOff>
      <xdr:row>116</xdr:row>
      <xdr:rowOff>38100</xdr:rowOff>
    </xdr:from>
    <xdr:to>
      <xdr:col>1</xdr:col>
      <xdr:colOff>53359</xdr:colOff>
      <xdr:row>117</xdr:row>
      <xdr:rowOff>142875</xdr:rowOff>
    </xdr:to>
    <xdr:pic>
      <xdr:nvPicPr>
        <xdr:cNvPr id="40" name="Picture 39">
          <a:extLst>
            <a:ext uri="{FF2B5EF4-FFF2-40B4-BE49-F238E27FC236}">
              <a16:creationId xmlns:a16="http://schemas.microsoft.com/office/drawing/2014/main" id="{10473544-CA8A-4DE8-A45C-ED8E1E259B5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9125" y="63827025"/>
          <a:ext cx="834409" cy="561975"/>
        </a:xfrm>
        <a:prstGeom prst="rect">
          <a:avLst/>
        </a:prstGeom>
      </xdr:spPr>
    </xdr:pic>
    <xdr:clientData/>
  </xdr:twoCellAnchor>
  <xdr:twoCellAnchor editAs="oneCell">
    <xdr:from>
      <xdr:col>0</xdr:col>
      <xdr:colOff>561975</xdr:colOff>
      <xdr:row>143</xdr:row>
      <xdr:rowOff>552450</xdr:rowOff>
    </xdr:from>
    <xdr:to>
      <xdr:col>0</xdr:col>
      <xdr:colOff>1295400</xdr:colOff>
      <xdr:row>144</xdr:row>
      <xdr:rowOff>493074</xdr:rowOff>
    </xdr:to>
    <xdr:pic>
      <xdr:nvPicPr>
        <xdr:cNvPr id="44" name="Picture 43">
          <a:extLst>
            <a:ext uri="{FF2B5EF4-FFF2-40B4-BE49-F238E27FC236}">
              <a16:creationId xmlns:a16="http://schemas.microsoft.com/office/drawing/2014/main" id="{3EC214A4-EEDD-4C03-8AC3-A49A4C7D5E4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61975" y="77142975"/>
          <a:ext cx="733425" cy="550224"/>
        </a:xfrm>
        <a:prstGeom prst="rect">
          <a:avLst/>
        </a:prstGeom>
      </xdr:spPr>
    </xdr:pic>
    <xdr:clientData/>
  </xdr:twoCellAnchor>
  <xdr:twoCellAnchor editAs="oneCell">
    <xdr:from>
      <xdr:col>0</xdr:col>
      <xdr:colOff>628650</xdr:colOff>
      <xdr:row>145</xdr:row>
      <xdr:rowOff>57150</xdr:rowOff>
    </xdr:from>
    <xdr:to>
      <xdr:col>0</xdr:col>
      <xdr:colOff>1330449</xdr:colOff>
      <xdr:row>145</xdr:row>
      <xdr:rowOff>561975</xdr:rowOff>
    </xdr:to>
    <xdr:pic>
      <xdr:nvPicPr>
        <xdr:cNvPr id="47" name="Picture 46">
          <a:extLst>
            <a:ext uri="{FF2B5EF4-FFF2-40B4-BE49-F238E27FC236}">
              <a16:creationId xmlns:a16="http://schemas.microsoft.com/office/drawing/2014/main" id="{9BE0CD3F-4D36-4032-BCC1-19E30FF191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28650" y="77714475"/>
          <a:ext cx="701799" cy="504825"/>
        </a:xfrm>
        <a:prstGeom prst="rect">
          <a:avLst/>
        </a:prstGeom>
      </xdr:spPr>
    </xdr:pic>
    <xdr:clientData/>
  </xdr:twoCellAnchor>
  <xdr:twoCellAnchor editAs="oneCell">
    <xdr:from>
      <xdr:col>0</xdr:col>
      <xdr:colOff>657225</xdr:colOff>
      <xdr:row>146</xdr:row>
      <xdr:rowOff>19050</xdr:rowOff>
    </xdr:from>
    <xdr:to>
      <xdr:col>0</xdr:col>
      <xdr:colOff>1352550</xdr:colOff>
      <xdr:row>147</xdr:row>
      <xdr:rowOff>83491</xdr:rowOff>
    </xdr:to>
    <xdr:pic>
      <xdr:nvPicPr>
        <xdr:cNvPr id="50" name="Picture 49">
          <a:extLst>
            <a:ext uri="{FF2B5EF4-FFF2-40B4-BE49-F238E27FC236}">
              <a16:creationId xmlns:a16="http://schemas.microsoft.com/office/drawing/2014/main" id="{34716D8E-0379-4D45-9736-033C7EF52E0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57225" y="78285975"/>
          <a:ext cx="695325" cy="521641"/>
        </a:xfrm>
        <a:prstGeom prst="rect">
          <a:avLst/>
        </a:prstGeom>
      </xdr:spPr>
    </xdr:pic>
    <xdr:clientData/>
  </xdr:twoCellAnchor>
  <xdr:twoCellAnchor editAs="oneCell">
    <xdr:from>
      <xdr:col>0</xdr:col>
      <xdr:colOff>495300</xdr:colOff>
      <xdr:row>147</xdr:row>
      <xdr:rowOff>447675</xdr:rowOff>
    </xdr:from>
    <xdr:to>
      <xdr:col>1</xdr:col>
      <xdr:colOff>108191</xdr:colOff>
      <xdr:row>148</xdr:row>
      <xdr:rowOff>361950</xdr:rowOff>
    </xdr:to>
    <xdr:pic>
      <xdr:nvPicPr>
        <xdr:cNvPr id="52" name="Picture 51">
          <a:extLst>
            <a:ext uri="{FF2B5EF4-FFF2-40B4-BE49-F238E27FC236}">
              <a16:creationId xmlns:a16="http://schemas.microsoft.com/office/drawing/2014/main" id="{E650DB20-ECB5-4FD9-B170-6BF2343A571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95300" y="79171800"/>
          <a:ext cx="1013066" cy="523875"/>
        </a:xfrm>
        <a:prstGeom prst="rect">
          <a:avLst/>
        </a:prstGeom>
      </xdr:spPr>
    </xdr:pic>
    <xdr:clientData/>
  </xdr:twoCellAnchor>
  <xdr:twoCellAnchor editAs="oneCell">
    <xdr:from>
      <xdr:col>0</xdr:col>
      <xdr:colOff>676275</xdr:colOff>
      <xdr:row>148</xdr:row>
      <xdr:rowOff>485775</xdr:rowOff>
    </xdr:from>
    <xdr:to>
      <xdr:col>0</xdr:col>
      <xdr:colOff>1323975</xdr:colOff>
      <xdr:row>150</xdr:row>
      <xdr:rowOff>165674</xdr:rowOff>
    </xdr:to>
    <xdr:pic>
      <xdr:nvPicPr>
        <xdr:cNvPr id="54" name="Picture 53">
          <a:extLst>
            <a:ext uri="{FF2B5EF4-FFF2-40B4-BE49-F238E27FC236}">
              <a16:creationId xmlns:a16="http://schemas.microsoft.com/office/drawing/2014/main" id="{B7C7F746-B230-4820-A25A-3CC86D54499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6275" y="79667100"/>
          <a:ext cx="647700" cy="622874"/>
        </a:xfrm>
        <a:prstGeom prst="rect">
          <a:avLst/>
        </a:prstGeom>
      </xdr:spPr>
    </xdr:pic>
    <xdr:clientData/>
  </xdr:twoCellAnchor>
  <xdr:twoCellAnchor editAs="oneCell">
    <xdr:from>
      <xdr:col>0</xdr:col>
      <xdr:colOff>514350</xdr:colOff>
      <xdr:row>150</xdr:row>
      <xdr:rowOff>342900</xdr:rowOff>
    </xdr:from>
    <xdr:to>
      <xdr:col>0</xdr:col>
      <xdr:colOff>1363735</xdr:colOff>
      <xdr:row>151</xdr:row>
      <xdr:rowOff>152400</xdr:rowOff>
    </xdr:to>
    <xdr:pic>
      <xdr:nvPicPr>
        <xdr:cNvPr id="56" name="Picture 55">
          <a:extLst>
            <a:ext uri="{FF2B5EF4-FFF2-40B4-BE49-F238E27FC236}">
              <a16:creationId xmlns:a16="http://schemas.microsoft.com/office/drawing/2014/main" id="{ADB7BA0E-E208-4D5E-9A03-FD085AF3400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14350" y="80324325"/>
          <a:ext cx="849385" cy="419100"/>
        </a:xfrm>
        <a:prstGeom prst="rect">
          <a:avLst/>
        </a:prstGeom>
      </xdr:spPr>
    </xdr:pic>
    <xdr:clientData/>
  </xdr:twoCellAnchor>
  <xdr:twoCellAnchor editAs="oneCell">
    <xdr:from>
      <xdr:col>0</xdr:col>
      <xdr:colOff>619125</xdr:colOff>
      <xdr:row>165</xdr:row>
      <xdr:rowOff>247650</xdr:rowOff>
    </xdr:from>
    <xdr:to>
      <xdr:col>0</xdr:col>
      <xdr:colOff>1314450</xdr:colOff>
      <xdr:row>166</xdr:row>
      <xdr:rowOff>281485</xdr:rowOff>
    </xdr:to>
    <xdr:pic>
      <xdr:nvPicPr>
        <xdr:cNvPr id="58" name="Picture 57">
          <a:extLst>
            <a:ext uri="{FF2B5EF4-FFF2-40B4-BE49-F238E27FC236}">
              <a16:creationId xmlns:a16="http://schemas.microsoft.com/office/drawing/2014/main" id="{09147F48-2000-4CCF-A8BF-DBE1B13085B4}"/>
            </a:ext>
          </a:extLst>
        </xdr:cNvPr>
        <xdr:cNvPicPr>
          <a:picLocks noChangeAspect="1"/>
        </xdr:cNvPicPr>
      </xdr:nvPicPr>
      <xdr:blipFill>
        <a:blip xmlns:r="http://schemas.openxmlformats.org/officeDocument/2006/relationships" r:embed="rId19"/>
        <a:stretch>
          <a:fillRect/>
        </a:stretch>
      </xdr:blipFill>
      <xdr:spPr>
        <a:xfrm>
          <a:off x="619125" y="92535375"/>
          <a:ext cx="695325" cy="643435"/>
        </a:xfrm>
        <a:prstGeom prst="rect">
          <a:avLst/>
        </a:prstGeom>
      </xdr:spPr>
    </xdr:pic>
    <xdr:clientData/>
  </xdr:twoCellAnchor>
  <xdr:twoCellAnchor editAs="oneCell">
    <xdr:from>
      <xdr:col>0</xdr:col>
      <xdr:colOff>457200</xdr:colOff>
      <xdr:row>170</xdr:row>
      <xdr:rowOff>161925</xdr:rowOff>
    </xdr:from>
    <xdr:to>
      <xdr:col>0</xdr:col>
      <xdr:colOff>1292225</xdr:colOff>
      <xdr:row>170</xdr:row>
      <xdr:rowOff>552450</xdr:rowOff>
    </xdr:to>
    <xdr:pic>
      <xdr:nvPicPr>
        <xdr:cNvPr id="61" name="Picture 60">
          <a:extLst>
            <a:ext uri="{FF2B5EF4-FFF2-40B4-BE49-F238E27FC236}">
              <a16:creationId xmlns:a16="http://schemas.microsoft.com/office/drawing/2014/main" id="{BD050012-60A3-411A-8279-8A2ED72C8629}"/>
            </a:ext>
          </a:extLst>
        </xdr:cNvPr>
        <xdr:cNvPicPr>
          <a:picLocks noChangeAspect="1"/>
        </xdr:cNvPicPr>
      </xdr:nvPicPr>
      <xdr:blipFill>
        <a:blip xmlns:r="http://schemas.openxmlformats.org/officeDocument/2006/relationships" r:embed="rId20"/>
        <a:stretch>
          <a:fillRect/>
        </a:stretch>
      </xdr:blipFill>
      <xdr:spPr>
        <a:xfrm>
          <a:off x="457200" y="96678750"/>
          <a:ext cx="835025" cy="390525"/>
        </a:xfrm>
        <a:prstGeom prst="rect">
          <a:avLst/>
        </a:prstGeom>
      </xdr:spPr>
    </xdr:pic>
    <xdr:clientData/>
  </xdr:twoCellAnchor>
  <xdr:twoCellAnchor editAs="oneCell">
    <xdr:from>
      <xdr:col>0</xdr:col>
      <xdr:colOff>304800</xdr:colOff>
      <xdr:row>193</xdr:row>
      <xdr:rowOff>276225</xdr:rowOff>
    </xdr:from>
    <xdr:to>
      <xdr:col>0</xdr:col>
      <xdr:colOff>1284585</xdr:colOff>
      <xdr:row>194</xdr:row>
      <xdr:rowOff>104775</xdr:rowOff>
    </xdr:to>
    <xdr:pic>
      <xdr:nvPicPr>
        <xdr:cNvPr id="65" name="Picture 64">
          <a:extLst>
            <a:ext uri="{FF2B5EF4-FFF2-40B4-BE49-F238E27FC236}">
              <a16:creationId xmlns:a16="http://schemas.microsoft.com/office/drawing/2014/main" id="{D7262F63-02CE-49FD-9D27-8DE17DD8890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04800" y="105479850"/>
          <a:ext cx="979785" cy="590550"/>
        </a:xfrm>
        <a:prstGeom prst="rect">
          <a:avLst/>
        </a:prstGeom>
      </xdr:spPr>
    </xdr:pic>
    <xdr:clientData/>
  </xdr:twoCellAnchor>
  <xdr:twoCellAnchor editAs="oneCell">
    <xdr:from>
      <xdr:col>0</xdr:col>
      <xdr:colOff>66675</xdr:colOff>
      <xdr:row>204</xdr:row>
      <xdr:rowOff>104775</xdr:rowOff>
    </xdr:from>
    <xdr:to>
      <xdr:col>0</xdr:col>
      <xdr:colOff>1363758</xdr:colOff>
      <xdr:row>207</xdr:row>
      <xdr:rowOff>388195</xdr:rowOff>
    </xdr:to>
    <xdr:pic>
      <xdr:nvPicPr>
        <xdr:cNvPr id="67" name="Picture 66">
          <a:extLst>
            <a:ext uri="{FF2B5EF4-FFF2-40B4-BE49-F238E27FC236}">
              <a16:creationId xmlns:a16="http://schemas.microsoft.com/office/drawing/2014/main" id="{18F2280D-E5A0-40A6-B9FD-A4E3A2419242}"/>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6675" y="107403900"/>
          <a:ext cx="1297083" cy="854920"/>
        </a:xfrm>
        <a:prstGeom prst="rect">
          <a:avLst/>
        </a:prstGeom>
      </xdr:spPr>
    </xdr:pic>
    <xdr:clientData/>
  </xdr:twoCellAnchor>
  <xdr:twoCellAnchor editAs="oneCell">
    <xdr:from>
      <xdr:col>0</xdr:col>
      <xdr:colOff>504825</xdr:colOff>
      <xdr:row>206</xdr:row>
      <xdr:rowOff>419100</xdr:rowOff>
    </xdr:from>
    <xdr:to>
      <xdr:col>0</xdr:col>
      <xdr:colOff>1381125</xdr:colOff>
      <xdr:row>208</xdr:row>
      <xdr:rowOff>41275</xdr:rowOff>
    </xdr:to>
    <xdr:pic>
      <xdr:nvPicPr>
        <xdr:cNvPr id="69" name="Picture 68">
          <a:extLst>
            <a:ext uri="{FF2B5EF4-FFF2-40B4-BE49-F238E27FC236}">
              <a16:creationId xmlns:a16="http://schemas.microsoft.com/office/drawing/2014/main" id="{3513B96F-3BC8-44E9-A957-A10DB29B25E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04825" y="108365925"/>
          <a:ext cx="876300" cy="498475"/>
        </a:xfrm>
        <a:prstGeom prst="rect">
          <a:avLst/>
        </a:prstGeom>
      </xdr:spPr>
    </xdr:pic>
    <xdr:clientData/>
  </xdr:twoCellAnchor>
  <xdr:twoCellAnchor editAs="oneCell">
    <xdr:from>
      <xdr:col>0</xdr:col>
      <xdr:colOff>523875</xdr:colOff>
      <xdr:row>5</xdr:row>
      <xdr:rowOff>47625</xdr:rowOff>
    </xdr:from>
    <xdr:to>
      <xdr:col>0</xdr:col>
      <xdr:colOff>1384021</xdr:colOff>
      <xdr:row>6</xdr:row>
      <xdr:rowOff>76200</xdr:rowOff>
    </xdr:to>
    <xdr:pic>
      <xdr:nvPicPr>
        <xdr:cNvPr id="3" name="Picture 2">
          <a:extLst>
            <a:ext uri="{FF2B5EF4-FFF2-40B4-BE49-F238E27FC236}">
              <a16:creationId xmlns:a16="http://schemas.microsoft.com/office/drawing/2014/main" id="{B0B426E0-501A-42DA-9FE1-FDF54CCA5F3B}"/>
            </a:ext>
          </a:extLst>
        </xdr:cNvPr>
        <xdr:cNvPicPr>
          <a:picLocks noChangeAspect="1"/>
        </xdr:cNvPicPr>
      </xdr:nvPicPr>
      <xdr:blipFill>
        <a:blip xmlns:r="http://schemas.openxmlformats.org/officeDocument/2006/relationships" r:embed="rId24"/>
        <a:stretch>
          <a:fillRect/>
        </a:stretch>
      </xdr:blipFill>
      <xdr:spPr>
        <a:xfrm>
          <a:off x="523875" y="1181100"/>
          <a:ext cx="860146" cy="790575"/>
        </a:xfrm>
        <a:prstGeom prst="rect">
          <a:avLst/>
        </a:prstGeom>
      </xdr:spPr>
    </xdr:pic>
    <xdr:clientData/>
  </xdr:twoCellAnchor>
  <xdr:twoCellAnchor editAs="oneCell">
    <xdr:from>
      <xdr:col>0</xdr:col>
      <xdr:colOff>638175</xdr:colOff>
      <xdr:row>13</xdr:row>
      <xdr:rowOff>0</xdr:rowOff>
    </xdr:from>
    <xdr:to>
      <xdr:col>0</xdr:col>
      <xdr:colOff>1390650</xdr:colOff>
      <xdr:row>14</xdr:row>
      <xdr:rowOff>895804</xdr:rowOff>
    </xdr:to>
    <xdr:pic>
      <xdr:nvPicPr>
        <xdr:cNvPr id="9" name="Picture 8">
          <a:extLst>
            <a:ext uri="{FF2B5EF4-FFF2-40B4-BE49-F238E27FC236}">
              <a16:creationId xmlns:a16="http://schemas.microsoft.com/office/drawing/2014/main" id="{D00947BF-7CEC-4516-A74D-1F9DE900321C}"/>
            </a:ext>
          </a:extLst>
        </xdr:cNvPr>
        <xdr:cNvPicPr>
          <a:picLocks noChangeAspect="1"/>
        </xdr:cNvPicPr>
      </xdr:nvPicPr>
      <xdr:blipFill>
        <a:blip xmlns:r="http://schemas.openxmlformats.org/officeDocument/2006/relationships" r:embed="rId25"/>
        <a:stretch>
          <a:fillRect/>
        </a:stretch>
      </xdr:blipFill>
      <xdr:spPr>
        <a:xfrm>
          <a:off x="638175" y="7229475"/>
          <a:ext cx="752475" cy="895804"/>
        </a:xfrm>
        <a:prstGeom prst="rect">
          <a:avLst/>
        </a:prstGeom>
      </xdr:spPr>
    </xdr:pic>
    <xdr:clientData/>
  </xdr:twoCellAnchor>
  <xdr:twoCellAnchor editAs="oneCell">
    <xdr:from>
      <xdr:col>0</xdr:col>
      <xdr:colOff>676275</xdr:colOff>
      <xdr:row>15</xdr:row>
      <xdr:rowOff>895350</xdr:rowOff>
    </xdr:from>
    <xdr:to>
      <xdr:col>1</xdr:col>
      <xdr:colOff>0</xdr:colOff>
      <xdr:row>17</xdr:row>
      <xdr:rowOff>9525</xdr:rowOff>
    </xdr:to>
    <xdr:pic>
      <xdr:nvPicPr>
        <xdr:cNvPr id="10" name="Picture 9">
          <a:extLst>
            <a:ext uri="{FF2B5EF4-FFF2-40B4-BE49-F238E27FC236}">
              <a16:creationId xmlns:a16="http://schemas.microsoft.com/office/drawing/2014/main" id="{176CD343-B871-4D13-A0FB-81AE15FE77C5}"/>
            </a:ext>
          </a:extLst>
        </xdr:cNvPr>
        <xdr:cNvPicPr>
          <a:picLocks noChangeAspect="1"/>
        </xdr:cNvPicPr>
      </xdr:nvPicPr>
      <xdr:blipFill>
        <a:blip xmlns:r="http://schemas.openxmlformats.org/officeDocument/2006/relationships" r:embed="rId26"/>
        <a:stretch>
          <a:fillRect/>
        </a:stretch>
      </xdr:blipFill>
      <xdr:spPr>
        <a:xfrm>
          <a:off x="676275" y="9039225"/>
          <a:ext cx="733425" cy="942975"/>
        </a:xfrm>
        <a:prstGeom prst="rect">
          <a:avLst/>
        </a:prstGeom>
      </xdr:spPr>
    </xdr:pic>
    <xdr:clientData/>
  </xdr:twoCellAnchor>
  <xdr:twoCellAnchor editAs="oneCell">
    <xdr:from>
      <xdr:col>0</xdr:col>
      <xdr:colOff>542926</xdr:colOff>
      <xdr:row>22</xdr:row>
      <xdr:rowOff>38100</xdr:rowOff>
    </xdr:from>
    <xdr:to>
      <xdr:col>0</xdr:col>
      <xdr:colOff>1323976</xdr:colOff>
      <xdr:row>23</xdr:row>
      <xdr:rowOff>127908</xdr:rowOff>
    </xdr:to>
    <xdr:pic>
      <xdr:nvPicPr>
        <xdr:cNvPr id="13" name="Picture 12">
          <a:extLst>
            <a:ext uri="{FF2B5EF4-FFF2-40B4-BE49-F238E27FC236}">
              <a16:creationId xmlns:a16="http://schemas.microsoft.com/office/drawing/2014/main" id="{FB6597FD-B9DD-4976-AD20-42F05CFDB693}"/>
            </a:ext>
          </a:extLst>
        </xdr:cNvPr>
        <xdr:cNvPicPr>
          <a:picLocks noChangeAspect="1"/>
        </xdr:cNvPicPr>
      </xdr:nvPicPr>
      <xdr:blipFill>
        <a:blip xmlns:r="http://schemas.openxmlformats.org/officeDocument/2006/relationships" r:embed="rId26"/>
        <a:stretch>
          <a:fillRect/>
        </a:stretch>
      </xdr:blipFill>
      <xdr:spPr>
        <a:xfrm>
          <a:off x="542926" y="14582775"/>
          <a:ext cx="781050" cy="1004208"/>
        </a:xfrm>
        <a:prstGeom prst="rect">
          <a:avLst/>
        </a:prstGeom>
      </xdr:spPr>
    </xdr:pic>
    <xdr:clientData/>
  </xdr:twoCellAnchor>
  <xdr:twoCellAnchor editAs="oneCell">
    <xdr:from>
      <xdr:col>0</xdr:col>
      <xdr:colOff>561976</xdr:colOff>
      <xdr:row>34</xdr:row>
      <xdr:rowOff>247651</xdr:rowOff>
    </xdr:from>
    <xdr:to>
      <xdr:col>0</xdr:col>
      <xdr:colOff>1354106</xdr:colOff>
      <xdr:row>36</xdr:row>
      <xdr:rowOff>476250</xdr:rowOff>
    </xdr:to>
    <xdr:pic>
      <xdr:nvPicPr>
        <xdr:cNvPr id="17" name="Picture 16">
          <a:extLst>
            <a:ext uri="{FF2B5EF4-FFF2-40B4-BE49-F238E27FC236}">
              <a16:creationId xmlns:a16="http://schemas.microsoft.com/office/drawing/2014/main" id="{9AFC41B2-A69A-4651-8B32-DCDA32F54D6E}"/>
            </a:ext>
          </a:extLst>
        </xdr:cNvPr>
        <xdr:cNvPicPr>
          <a:picLocks noChangeAspect="1"/>
        </xdr:cNvPicPr>
      </xdr:nvPicPr>
      <xdr:blipFill>
        <a:blip xmlns:r="http://schemas.openxmlformats.org/officeDocument/2006/relationships" r:embed="rId27"/>
        <a:stretch>
          <a:fillRect/>
        </a:stretch>
      </xdr:blipFill>
      <xdr:spPr>
        <a:xfrm>
          <a:off x="561976" y="22945726"/>
          <a:ext cx="792130" cy="476250"/>
        </a:xfrm>
        <a:prstGeom prst="rect">
          <a:avLst/>
        </a:prstGeom>
      </xdr:spPr>
    </xdr:pic>
    <xdr:clientData/>
  </xdr:twoCellAnchor>
  <xdr:twoCellAnchor editAs="oneCell">
    <xdr:from>
      <xdr:col>0</xdr:col>
      <xdr:colOff>514350</xdr:colOff>
      <xdr:row>38</xdr:row>
      <xdr:rowOff>228600</xdr:rowOff>
    </xdr:from>
    <xdr:to>
      <xdr:col>0</xdr:col>
      <xdr:colOff>1339453</xdr:colOff>
      <xdr:row>39</xdr:row>
      <xdr:rowOff>95250</xdr:rowOff>
    </xdr:to>
    <xdr:pic>
      <xdr:nvPicPr>
        <xdr:cNvPr id="21" name="Picture 20">
          <a:extLst>
            <a:ext uri="{FF2B5EF4-FFF2-40B4-BE49-F238E27FC236}">
              <a16:creationId xmlns:a16="http://schemas.microsoft.com/office/drawing/2014/main" id="{F53F207B-9418-4B47-9EAA-7756A0311E84}"/>
            </a:ext>
          </a:extLst>
        </xdr:cNvPr>
        <xdr:cNvPicPr>
          <a:picLocks noChangeAspect="1"/>
        </xdr:cNvPicPr>
      </xdr:nvPicPr>
      <xdr:blipFill>
        <a:blip xmlns:r="http://schemas.openxmlformats.org/officeDocument/2006/relationships" r:embed="rId28"/>
        <a:stretch>
          <a:fillRect/>
        </a:stretch>
      </xdr:blipFill>
      <xdr:spPr>
        <a:xfrm>
          <a:off x="514350" y="21593175"/>
          <a:ext cx="825103" cy="514350"/>
        </a:xfrm>
        <a:prstGeom prst="rect">
          <a:avLst/>
        </a:prstGeom>
      </xdr:spPr>
    </xdr:pic>
    <xdr:clientData/>
  </xdr:twoCellAnchor>
  <xdr:twoCellAnchor editAs="oneCell">
    <xdr:from>
      <xdr:col>0</xdr:col>
      <xdr:colOff>476250</xdr:colOff>
      <xdr:row>48</xdr:row>
      <xdr:rowOff>428625</xdr:rowOff>
    </xdr:from>
    <xdr:to>
      <xdr:col>0</xdr:col>
      <xdr:colOff>1328656</xdr:colOff>
      <xdr:row>48</xdr:row>
      <xdr:rowOff>714375</xdr:rowOff>
    </xdr:to>
    <xdr:pic>
      <xdr:nvPicPr>
        <xdr:cNvPr id="25" name="Picture 24">
          <a:extLst>
            <a:ext uri="{FF2B5EF4-FFF2-40B4-BE49-F238E27FC236}">
              <a16:creationId xmlns:a16="http://schemas.microsoft.com/office/drawing/2014/main" id="{2D2CED09-D522-4355-95AA-1C43CB24BB44}"/>
            </a:ext>
          </a:extLst>
        </xdr:cNvPr>
        <xdr:cNvPicPr>
          <a:picLocks noChangeAspect="1"/>
        </xdr:cNvPicPr>
      </xdr:nvPicPr>
      <xdr:blipFill>
        <a:blip xmlns:r="http://schemas.openxmlformats.org/officeDocument/2006/relationships" r:embed="rId29"/>
        <a:stretch>
          <a:fillRect/>
        </a:stretch>
      </xdr:blipFill>
      <xdr:spPr>
        <a:xfrm>
          <a:off x="476250" y="22783800"/>
          <a:ext cx="852406" cy="285750"/>
        </a:xfrm>
        <a:prstGeom prst="rect">
          <a:avLst/>
        </a:prstGeom>
      </xdr:spPr>
    </xdr:pic>
    <xdr:clientData/>
  </xdr:twoCellAnchor>
  <xdr:twoCellAnchor editAs="oneCell">
    <xdr:from>
      <xdr:col>0</xdr:col>
      <xdr:colOff>495300</xdr:colOff>
      <xdr:row>56</xdr:row>
      <xdr:rowOff>285751</xdr:rowOff>
    </xdr:from>
    <xdr:to>
      <xdr:col>0</xdr:col>
      <xdr:colOff>1347706</xdr:colOff>
      <xdr:row>56</xdr:row>
      <xdr:rowOff>571501</xdr:rowOff>
    </xdr:to>
    <xdr:pic>
      <xdr:nvPicPr>
        <xdr:cNvPr id="53" name="Picture 52">
          <a:extLst>
            <a:ext uri="{FF2B5EF4-FFF2-40B4-BE49-F238E27FC236}">
              <a16:creationId xmlns:a16="http://schemas.microsoft.com/office/drawing/2014/main" id="{7D0A4FD4-6098-41A8-9132-B5A82ED712C5}"/>
            </a:ext>
          </a:extLst>
        </xdr:cNvPr>
        <xdr:cNvPicPr>
          <a:picLocks noChangeAspect="1"/>
        </xdr:cNvPicPr>
      </xdr:nvPicPr>
      <xdr:blipFill>
        <a:blip xmlns:r="http://schemas.openxmlformats.org/officeDocument/2006/relationships" r:embed="rId29"/>
        <a:stretch>
          <a:fillRect/>
        </a:stretch>
      </xdr:blipFill>
      <xdr:spPr>
        <a:xfrm>
          <a:off x="495300" y="23898226"/>
          <a:ext cx="852406" cy="285750"/>
        </a:xfrm>
        <a:prstGeom prst="rect">
          <a:avLst/>
        </a:prstGeom>
      </xdr:spPr>
    </xdr:pic>
    <xdr:clientData/>
  </xdr:twoCellAnchor>
  <xdr:twoCellAnchor editAs="oneCell">
    <xdr:from>
      <xdr:col>0</xdr:col>
      <xdr:colOff>666750</xdr:colOff>
      <xdr:row>66</xdr:row>
      <xdr:rowOff>1</xdr:rowOff>
    </xdr:from>
    <xdr:to>
      <xdr:col>0</xdr:col>
      <xdr:colOff>1314450</xdr:colOff>
      <xdr:row>66</xdr:row>
      <xdr:rowOff>487209</xdr:rowOff>
    </xdr:to>
    <xdr:pic>
      <xdr:nvPicPr>
        <xdr:cNvPr id="31" name="Picture 30">
          <a:extLst>
            <a:ext uri="{FF2B5EF4-FFF2-40B4-BE49-F238E27FC236}">
              <a16:creationId xmlns:a16="http://schemas.microsoft.com/office/drawing/2014/main" id="{21355969-8A95-4BAD-8C3C-C467EB4AC1B8}"/>
            </a:ext>
          </a:extLst>
        </xdr:cNvPr>
        <xdr:cNvPicPr>
          <a:picLocks noChangeAspect="1"/>
        </xdr:cNvPicPr>
      </xdr:nvPicPr>
      <xdr:blipFill>
        <a:blip xmlns:r="http://schemas.openxmlformats.org/officeDocument/2006/relationships" r:embed="rId30"/>
        <a:stretch>
          <a:fillRect/>
        </a:stretch>
      </xdr:blipFill>
      <xdr:spPr>
        <a:xfrm>
          <a:off x="666750" y="31118176"/>
          <a:ext cx="647700" cy="487208"/>
        </a:xfrm>
        <a:prstGeom prst="rect">
          <a:avLst/>
        </a:prstGeom>
      </xdr:spPr>
    </xdr:pic>
    <xdr:clientData/>
  </xdr:twoCellAnchor>
  <xdr:twoCellAnchor editAs="oneCell">
    <xdr:from>
      <xdr:col>0</xdr:col>
      <xdr:colOff>657225</xdr:colOff>
      <xdr:row>68</xdr:row>
      <xdr:rowOff>85725</xdr:rowOff>
    </xdr:from>
    <xdr:to>
      <xdr:col>0</xdr:col>
      <xdr:colOff>1333220</xdr:colOff>
      <xdr:row>68</xdr:row>
      <xdr:rowOff>342901</xdr:rowOff>
    </xdr:to>
    <xdr:pic>
      <xdr:nvPicPr>
        <xdr:cNvPr id="33" name="Picture 32">
          <a:extLst>
            <a:ext uri="{FF2B5EF4-FFF2-40B4-BE49-F238E27FC236}">
              <a16:creationId xmlns:a16="http://schemas.microsoft.com/office/drawing/2014/main" id="{F49FA628-4E83-41FB-9EDC-5C81738AE148}"/>
            </a:ext>
          </a:extLst>
        </xdr:cNvPr>
        <xdr:cNvPicPr>
          <a:picLocks noChangeAspect="1"/>
        </xdr:cNvPicPr>
      </xdr:nvPicPr>
      <xdr:blipFill>
        <a:blip xmlns:r="http://schemas.openxmlformats.org/officeDocument/2006/relationships" r:embed="rId31"/>
        <a:stretch>
          <a:fillRect/>
        </a:stretch>
      </xdr:blipFill>
      <xdr:spPr>
        <a:xfrm>
          <a:off x="657225" y="31565850"/>
          <a:ext cx="675995" cy="257176"/>
        </a:xfrm>
        <a:prstGeom prst="rect">
          <a:avLst/>
        </a:prstGeom>
      </xdr:spPr>
    </xdr:pic>
    <xdr:clientData/>
  </xdr:twoCellAnchor>
  <xdr:twoCellAnchor editAs="oneCell">
    <xdr:from>
      <xdr:col>0</xdr:col>
      <xdr:colOff>504825</xdr:colOff>
      <xdr:row>70</xdr:row>
      <xdr:rowOff>47626</xdr:rowOff>
    </xdr:from>
    <xdr:to>
      <xdr:col>0</xdr:col>
      <xdr:colOff>1316004</xdr:colOff>
      <xdr:row>70</xdr:row>
      <xdr:rowOff>352426</xdr:rowOff>
    </xdr:to>
    <xdr:pic>
      <xdr:nvPicPr>
        <xdr:cNvPr id="35" name="Picture 34">
          <a:extLst>
            <a:ext uri="{FF2B5EF4-FFF2-40B4-BE49-F238E27FC236}">
              <a16:creationId xmlns:a16="http://schemas.microsoft.com/office/drawing/2014/main" id="{C51DC265-39E7-4556-8239-B4FA040A8F41}"/>
            </a:ext>
          </a:extLst>
        </xdr:cNvPr>
        <xdr:cNvPicPr>
          <a:picLocks noChangeAspect="1"/>
        </xdr:cNvPicPr>
      </xdr:nvPicPr>
      <xdr:blipFill>
        <a:blip xmlns:r="http://schemas.openxmlformats.org/officeDocument/2006/relationships" r:embed="rId32"/>
        <a:stretch>
          <a:fillRect/>
        </a:stretch>
      </xdr:blipFill>
      <xdr:spPr>
        <a:xfrm>
          <a:off x="504825" y="36404551"/>
          <a:ext cx="811179" cy="304800"/>
        </a:xfrm>
        <a:prstGeom prst="rect">
          <a:avLst/>
        </a:prstGeom>
      </xdr:spPr>
    </xdr:pic>
    <xdr:clientData/>
  </xdr:twoCellAnchor>
  <xdr:twoCellAnchor editAs="oneCell">
    <xdr:from>
      <xdr:col>0</xdr:col>
      <xdr:colOff>619125</xdr:colOff>
      <xdr:row>75</xdr:row>
      <xdr:rowOff>104775</xdr:rowOff>
    </xdr:from>
    <xdr:to>
      <xdr:col>0</xdr:col>
      <xdr:colOff>1400077</xdr:colOff>
      <xdr:row>76</xdr:row>
      <xdr:rowOff>504718</xdr:rowOff>
    </xdr:to>
    <xdr:pic>
      <xdr:nvPicPr>
        <xdr:cNvPr id="37" name="Picture 36">
          <a:extLst>
            <a:ext uri="{FF2B5EF4-FFF2-40B4-BE49-F238E27FC236}">
              <a16:creationId xmlns:a16="http://schemas.microsoft.com/office/drawing/2014/main" id="{49D36A36-04A0-49A7-8E80-4CE4E48B5254}"/>
            </a:ext>
          </a:extLst>
        </xdr:cNvPr>
        <xdr:cNvPicPr>
          <a:picLocks noChangeAspect="1"/>
        </xdr:cNvPicPr>
      </xdr:nvPicPr>
      <xdr:blipFill>
        <a:blip xmlns:r="http://schemas.openxmlformats.org/officeDocument/2006/relationships" r:embed="rId33"/>
        <a:stretch>
          <a:fillRect/>
        </a:stretch>
      </xdr:blipFill>
      <xdr:spPr>
        <a:xfrm>
          <a:off x="619125" y="38900100"/>
          <a:ext cx="780952" cy="857143"/>
        </a:xfrm>
        <a:prstGeom prst="rect">
          <a:avLst/>
        </a:prstGeom>
      </xdr:spPr>
    </xdr:pic>
    <xdr:clientData/>
  </xdr:twoCellAnchor>
  <xdr:twoCellAnchor editAs="oneCell">
    <xdr:from>
      <xdr:col>0</xdr:col>
      <xdr:colOff>390525</xdr:colOff>
      <xdr:row>79</xdr:row>
      <xdr:rowOff>9525</xdr:rowOff>
    </xdr:from>
    <xdr:to>
      <xdr:col>0</xdr:col>
      <xdr:colOff>1254244</xdr:colOff>
      <xdr:row>80</xdr:row>
      <xdr:rowOff>247650</xdr:rowOff>
    </xdr:to>
    <xdr:pic>
      <xdr:nvPicPr>
        <xdr:cNvPr id="39" name="Picture 38">
          <a:extLst>
            <a:ext uri="{FF2B5EF4-FFF2-40B4-BE49-F238E27FC236}">
              <a16:creationId xmlns:a16="http://schemas.microsoft.com/office/drawing/2014/main" id="{DE134A01-0267-4DEC-A99A-42CFC7D8A0DF}"/>
            </a:ext>
          </a:extLst>
        </xdr:cNvPr>
        <xdr:cNvPicPr>
          <a:picLocks noChangeAspect="1"/>
        </xdr:cNvPicPr>
      </xdr:nvPicPr>
      <xdr:blipFill>
        <a:blip xmlns:r="http://schemas.openxmlformats.org/officeDocument/2006/relationships" r:embed="rId34"/>
        <a:stretch>
          <a:fillRect/>
        </a:stretch>
      </xdr:blipFill>
      <xdr:spPr>
        <a:xfrm>
          <a:off x="390525" y="40176450"/>
          <a:ext cx="863719" cy="1000125"/>
        </a:xfrm>
        <a:prstGeom prst="rect">
          <a:avLst/>
        </a:prstGeom>
      </xdr:spPr>
    </xdr:pic>
    <xdr:clientData/>
  </xdr:twoCellAnchor>
  <xdr:twoCellAnchor editAs="oneCell">
    <xdr:from>
      <xdr:col>0</xdr:col>
      <xdr:colOff>409575</xdr:colOff>
      <xdr:row>91</xdr:row>
      <xdr:rowOff>28575</xdr:rowOff>
    </xdr:from>
    <xdr:to>
      <xdr:col>0</xdr:col>
      <xdr:colOff>1301420</xdr:colOff>
      <xdr:row>92</xdr:row>
      <xdr:rowOff>104775</xdr:rowOff>
    </xdr:to>
    <xdr:pic>
      <xdr:nvPicPr>
        <xdr:cNvPr id="41" name="Picture 40">
          <a:extLst>
            <a:ext uri="{FF2B5EF4-FFF2-40B4-BE49-F238E27FC236}">
              <a16:creationId xmlns:a16="http://schemas.microsoft.com/office/drawing/2014/main" id="{026A5347-42D6-49E1-A151-D2451AA41627}"/>
            </a:ext>
          </a:extLst>
        </xdr:cNvPr>
        <xdr:cNvPicPr>
          <a:picLocks noChangeAspect="1"/>
        </xdr:cNvPicPr>
      </xdr:nvPicPr>
      <xdr:blipFill>
        <a:blip xmlns:r="http://schemas.openxmlformats.org/officeDocument/2006/relationships" r:embed="rId35"/>
        <a:stretch>
          <a:fillRect/>
        </a:stretch>
      </xdr:blipFill>
      <xdr:spPr>
        <a:xfrm>
          <a:off x="409575" y="49034700"/>
          <a:ext cx="891845" cy="838200"/>
        </a:xfrm>
        <a:prstGeom prst="rect">
          <a:avLst/>
        </a:prstGeom>
      </xdr:spPr>
    </xdr:pic>
    <xdr:clientData/>
  </xdr:twoCellAnchor>
  <xdr:twoCellAnchor editAs="oneCell">
    <xdr:from>
      <xdr:col>0</xdr:col>
      <xdr:colOff>581025</xdr:colOff>
      <xdr:row>102</xdr:row>
      <xdr:rowOff>19051</xdr:rowOff>
    </xdr:from>
    <xdr:to>
      <xdr:col>0</xdr:col>
      <xdr:colOff>1384301</xdr:colOff>
      <xdr:row>102</xdr:row>
      <xdr:rowOff>457201</xdr:rowOff>
    </xdr:to>
    <xdr:pic>
      <xdr:nvPicPr>
        <xdr:cNvPr id="43" name="Picture 42">
          <a:extLst>
            <a:ext uri="{FF2B5EF4-FFF2-40B4-BE49-F238E27FC236}">
              <a16:creationId xmlns:a16="http://schemas.microsoft.com/office/drawing/2014/main" id="{9ADAFB12-F667-444F-98E5-6E5505D14A19}"/>
            </a:ext>
          </a:extLst>
        </xdr:cNvPr>
        <xdr:cNvPicPr>
          <a:picLocks noChangeAspect="1"/>
        </xdr:cNvPicPr>
      </xdr:nvPicPr>
      <xdr:blipFill>
        <a:blip xmlns:r="http://schemas.openxmlformats.org/officeDocument/2006/relationships" r:embed="rId36"/>
        <a:stretch>
          <a:fillRect/>
        </a:stretch>
      </xdr:blipFill>
      <xdr:spPr>
        <a:xfrm>
          <a:off x="581025" y="57407176"/>
          <a:ext cx="803276" cy="438150"/>
        </a:xfrm>
        <a:prstGeom prst="rect">
          <a:avLst/>
        </a:prstGeom>
      </xdr:spPr>
    </xdr:pic>
    <xdr:clientData/>
  </xdr:twoCellAnchor>
  <xdr:twoCellAnchor editAs="oneCell">
    <xdr:from>
      <xdr:col>0</xdr:col>
      <xdr:colOff>552450</xdr:colOff>
      <xdr:row>104</xdr:row>
      <xdr:rowOff>0</xdr:rowOff>
    </xdr:from>
    <xdr:to>
      <xdr:col>0</xdr:col>
      <xdr:colOff>1342926</xdr:colOff>
      <xdr:row>104</xdr:row>
      <xdr:rowOff>400000</xdr:rowOff>
    </xdr:to>
    <xdr:pic>
      <xdr:nvPicPr>
        <xdr:cNvPr id="48" name="Picture 47">
          <a:extLst>
            <a:ext uri="{FF2B5EF4-FFF2-40B4-BE49-F238E27FC236}">
              <a16:creationId xmlns:a16="http://schemas.microsoft.com/office/drawing/2014/main" id="{69CDA935-217D-4C20-9772-0C0BF80CB23B}"/>
            </a:ext>
          </a:extLst>
        </xdr:cNvPr>
        <xdr:cNvPicPr>
          <a:picLocks noChangeAspect="1"/>
        </xdr:cNvPicPr>
      </xdr:nvPicPr>
      <xdr:blipFill>
        <a:blip xmlns:r="http://schemas.openxmlformats.org/officeDocument/2006/relationships" r:embed="rId37"/>
        <a:stretch>
          <a:fillRect/>
        </a:stretch>
      </xdr:blipFill>
      <xdr:spPr>
        <a:xfrm>
          <a:off x="552450" y="58302525"/>
          <a:ext cx="790476" cy="400000"/>
        </a:xfrm>
        <a:prstGeom prst="rect">
          <a:avLst/>
        </a:prstGeom>
      </xdr:spPr>
    </xdr:pic>
    <xdr:clientData/>
  </xdr:twoCellAnchor>
  <xdr:twoCellAnchor editAs="oneCell">
    <xdr:from>
      <xdr:col>0</xdr:col>
      <xdr:colOff>933450</xdr:colOff>
      <xdr:row>104</xdr:row>
      <xdr:rowOff>381000</xdr:rowOff>
    </xdr:from>
    <xdr:to>
      <xdr:col>0</xdr:col>
      <xdr:colOff>1325596</xdr:colOff>
      <xdr:row>105</xdr:row>
      <xdr:rowOff>457119</xdr:rowOff>
    </xdr:to>
    <xdr:pic>
      <xdr:nvPicPr>
        <xdr:cNvPr id="49" name="Picture 48">
          <a:extLst>
            <a:ext uri="{FF2B5EF4-FFF2-40B4-BE49-F238E27FC236}">
              <a16:creationId xmlns:a16="http://schemas.microsoft.com/office/drawing/2014/main" id="{E226A372-0A17-4297-B7DB-376C0087F6CF}"/>
            </a:ext>
          </a:extLst>
        </xdr:cNvPr>
        <xdr:cNvPicPr>
          <a:picLocks noChangeAspect="1"/>
        </xdr:cNvPicPr>
      </xdr:nvPicPr>
      <xdr:blipFill>
        <a:blip xmlns:r="http://schemas.openxmlformats.org/officeDocument/2006/relationships" r:embed="rId38"/>
        <a:stretch>
          <a:fillRect/>
        </a:stretch>
      </xdr:blipFill>
      <xdr:spPr>
        <a:xfrm>
          <a:off x="933450" y="58683525"/>
          <a:ext cx="392146" cy="533319"/>
        </a:xfrm>
        <a:prstGeom prst="rect">
          <a:avLst/>
        </a:prstGeom>
      </xdr:spPr>
    </xdr:pic>
    <xdr:clientData/>
  </xdr:twoCellAnchor>
  <xdr:twoCellAnchor editAs="oneCell">
    <xdr:from>
      <xdr:col>0</xdr:col>
      <xdr:colOff>552450</xdr:colOff>
      <xdr:row>124</xdr:row>
      <xdr:rowOff>57150</xdr:rowOff>
    </xdr:from>
    <xdr:to>
      <xdr:col>1</xdr:col>
      <xdr:colOff>85725</xdr:colOff>
      <xdr:row>125</xdr:row>
      <xdr:rowOff>223077</xdr:rowOff>
    </xdr:to>
    <xdr:pic>
      <xdr:nvPicPr>
        <xdr:cNvPr id="64" name="Picture 63">
          <a:extLst>
            <a:ext uri="{FF2B5EF4-FFF2-40B4-BE49-F238E27FC236}">
              <a16:creationId xmlns:a16="http://schemas.microsoft.com/office/drawing/2014/main" id="{D0FB3F46-0F48-496A-AAEC-F56F62C880B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2450" y="67503675"/>
          <a:ext cx="933450" cy="623127"/>
        </a:xfrm>
        <a:prstGeom prst="rect">
          <a:avLst/>
        </a:prstGeom>
      </xdr:spPr>
    </xdr:pic>
    <xdr:clientData/>
  </xdr:twoCellAnchor>
  <xdr:twoCellAnchor editAs="oneCell">
    <xdr:from>
      <xdr:col>0</xdr:col>
      <xdr:colOff>581025</xdr:colOff>
      <xdr:row>132</xdr:row>
      <xdr:rowOff>47625</xdr:rowOff>
    </xdr:from>
    <xdr:to>
      <xdr:col>1</xdr:col>
      <xdr:colOff>15259</xdr:colOff>
      <xdr:row>133</xdr:row>
      <xdr:rowOff>152400</xdr:rowOff>
    </xdr:to>
    <xdr:pic>
      <xdr:nvPicPr>
        <xdr:cNvPr id="66" name="Picture 65">
          <a:extLst>
            <a:ext uri="{FF2B5EF4-FFF2-40B4-BE49-F238E27FC236}">
              <a16:creationId xmlns:a16="http://schemas.microsoft.com/office/drawing/2014/main" id="{608A28C0-DED5-43C8-9D37-78F359A8CFB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81025" y="71151750"/>
          <a:ext cx="834409" cy="561975"/>
        </a:xfrm>
        <a:prstGeom prst="rect">
          <a:avLst/>
        </a:prstGeom>
      </xdr:spPr>
    </xdr:pic>
    <xdr:clientData/>
  </xdr:twoCellAnchor>
  <xdr:twoCellAnchor editAs="oneCell">
    <xdr:from>
      <xdr:col>0</xdr:col>
      <xdr:colOff>1009650</xdr:colOff>
      <xdr:row>106</xdr:row>
      <xdr:rowOff>590550</xdr:rowOff>
    </xdr:from>
    <xdr:to>
      <xdr:col>0</xdr:col>
      <xdr:colOff>1190625</xdr:colOff>
      <xdr:row>108</xdr:row>
      <xdr:rowOff>96067</xdr:rowOff>
    </xdr:to>
    <xdr:pic>
      <xdr:nvPicPr>
        <xdr:cNvPr id="51" name="Picture 50">
          <a:extLst>
            <a:ext uri="{FF2B5EF4-FFF2-40B4-BE49-F238E27FC236}">
              <a16:creationId xmlns:a16="http://schemas.microsoft.com/office/drawing/2014/main" id="{0517FEE9-620A-403B-B83D-4E9D19FE6402}"/>
            </a:ext>
          </a:extLst>
        </xdr:cNvPr>
        <xdr:cNvPicPr>
          <a:picLocks noChangeAspect="1"/>
        </xdr:cNvPicPr>
      </xdr:nvPicPr>
      <xdr:blipFill>
        <a:blip xmlns:r="http://schemas.openxmlformats.org/officeDocument/2006/relationships" r:embed="rId39"/>
        <a:stretch>
          <a:fillRect/>
        </a:stretch>
      </xdr:blipFill>
      <xdr:spPr>
        <a:xfrm>
          <a:off x="1009650" y="59807475"/>
          <a:ext cx="180975" cy="553267"/>
        </a:xfrm>
        <a:prstGeom prst="rect">
          <a:avLst/>
        </a:prstGeom>
      </xdr:spPr>
    </xdr:pic>
    <xdr:clientData/>
  </xdr:twoCellAnchor>
  <xdr:twoCellAnchor editAs="oneCell">
    <xdr:from>
      <xdr:col>0</xdr:col>
      <xdr:colOff>447675</xdr:colOff>
      <xdr:row>140</xdr:row>
      <xdr:rowOff>123825</xdr:rowOff>
    </xdr:from>
    <xdr:to>
      <xdr:col>0</xdr:col>
      <xdr:colOff>1358503</xdr:colOff>
      <xdr:row>141</xdr:row>
      <xdr:rowOff>95250</xdr:rowOff>
    </xdr:to>
    <xdr:pic>
      <xdr:nvPicPr>
        <xdr:cNvPr id="55" name="Picture 54">
          <a:extLst>
            <a:ext uri="{FF2B5EF4-FFF2-40B4-BE49-F238E27FC236}">
              <a16:creationId xmlns:a16="http://schemas.microsoft.com/office/drawing/2014/main" id="{C917E5C2-2967-450A-AE03-CE32A7A43CD6}"/>
            </a:ext>
          </a:extLst>
        </xdr:cNvPr>
        <xdr:cNvPicPr>
          <a:picLocks noChangeAspect="1"/>
        </xdr:cNvPicPr>
      </xdr:nvPicPr>
      <xdr:blipFill>
        <a:blip xmlns:r="http://schemas.openxmlformats.org/officeDocument/2006/relationships" r:embed="rId40"/>
        <a:stretch>
          <a:fillRect/>
        </a:stretch>
      </xdr:blipFill>
      <xdr:spPr>
        <a:xfrm>
          <a:off x="447675" y="78047850"/>
          <a:ext cx="910828" cy="428625"/>
        </a:xfrm>
        <a:prstGeom prst="rect">
          <a:avLst/>
        </a:prstGeom>
      </xdr:spPr>
    </xdr:pic>
    <xdr:clientData/>
  </xdr:twoCellAnchor>
  <xdr:twoCellAnchor editAs="oneCell">
    <xdr:from>
      <xdr:col>0</xdr:col>
      <xdr:colOff>866775</xdr:colOff>
      <xdr:row>161</xdr:row>
      <xdr:rowOff>125929</xdr:rowOff>
    </xdr:from>
    <xdr:to>
      <xdr:col>0</xdr:col>
      <xdr:colOff>1340465</xdr:colOff>
      <xdr:row>162</xdr:row>
      <xdr:rowOff>28575</xdr:rowOff>
    </xdr:to>
    <xdr:pic>
      <xdr:nvPicPr>
        <xdr:cNvPr id="59" name="Picture 58">
          <a:extLst>
            <a:ext uri="{FF2B5EF4-FFF2-40B4-BE49-F238E27FC236}">
              <a16:creationId xmlns:a16="http://schemas.microsoft.com/office/drawing/2014/main" id="{51B850A5-A85C-46EE-9DF9-16A4296C9D73}"/>
            </a:ext>
          </a:extLst>
        </xdr:cNvPr>
        <xdr:cNvPicPr>
          <a:picLocks noChangeAspect="1"/>
        </xdr:cNvPicPr>
      </xdr:nvPicPr>
      <xdr:blipFill>
        <a:blip xmlns:r="http://schemas.openxmlformats.org/officeDocument/2006/relationships" r:embed="rId41"/>
        <a:stretch>
          <a:fillRect/>
        </a:stretch>
      </xdr:blipFill>
      <xdr:spPr>
        <a:xfrm>
          <a:off x="866775" y="80297854"/>
          <a:ext cx="473690" cy="512246"/>
        </a:xfrm>
        <a:prstGeom prst="rect">
          <a:avLst/>
        </a:prstGeom>
      </xdr:spPr>
    </xdr:pic>
    <xdr:clientData/>
  </xdr:twoCellAnchor>
  <xdr:twoCellAnchor editAs="oneCell">
    <xdr:from>
      <xdr:col>0</xdr:col>
      <xdr:colOff>657225</xdr:colOff>
      <xdr:row>167</xdr:row>
      <xdr:rowOff>329330</xdr:rowOff>
    </xdr:from>
    <xdr:to>
      <xdr:col>0</xdr:col>
      <xdr:colOff>1276350</xdr:colOff>
      <xdr:row>168</xdr:row>
      <xdr:rowOff>323755</xdr:rowOff>
    </xdr:to>
    <xdr:pic>
      <xdr:nvPicPr>
        <xdr:cNvPr id="68" name="Picture 67">
          <a:extLst>
            <a:ext uri="{FF2B5EF4-FFF2-40B4-BE49-F238E27FC236}">
              <a16:creationId xmlns:a16="http://schemas.microsoft.com/office/drawing/2014/main" id="{D6574063-43BE-487C-8218-03EB9BB44E10}"/>
            </a:ext>
          </a:extLst>
        </xdr:cNvPr>
        <xdr:cNvPicPr>
          <a:picLocks noChangeAspect="1"/>
        </xdr:cNvPicPr>
      </xdr:nvPicPr>
      <xdr:blipFill>
        <a:blip xmlns:r="http://schemas.openxmlformats.org/officeDocument/2006/relationships" r:embed="rId42"/>
        <a:stretch>
          <a:fillRect/>
        </a:stretch>
      </xdr:blipFill>
      <xdr:spPr>
        <a:xfrm>
          <a:off x="657225" y="93836255"/>
          <a:ext cx="619125" cy="604025"/>
        </a:xfrm>
        <a:prstGeom prst="rect">
          <a:avLst/>
        </a:prstGeom>
      </xdr:spPr>
    </xdr:pic>
    <xdr:clientData/>
  </xdr:twoCellAnchor>
  <xdr:twoCellAnchor>
    <xdr:from>
      <xdr:col>0</xdr:col>
      <xdr:colOff>837195</xdr:colOff>
      <xdr:row>30</xdr:row>
      <xdr:rowOff>825727</xdr:rowOff>
    </xdr:from>
    <xdr:to>
      <xdr:col>1</xdr:col>
      <xdr:colOff>569390</xdr:colOff>
      <xdr:row>31</xdr:row>
      <xdr:rowOff>120877</xdr:rowOff>
    </xdr:to>
    <xdr:sp macro="" textlink="">
      <xdr:nvSpPr>
        <xdr:cNvPr id="8" name="TextBox 7">
          <a:extLst>
            <a:ext uri="{FF2B5EF4-FFF2-40B4-BE49-F238E27FC236}">
              <a16:creationId xmlns:a16="http://schemas.microsoft.com/office/drawing/2014/main" id="{E3D55E00-8005-BF87-E644-392C52D272A3}"/>
            </a:ext>
          </a:extLst>
        </xdr:cNvPr>
        <xdr:cNvSpPr txBox="1"/>
      </xdr:nvSpPr>
      <xdr:spPr>
        <a:xfrm rot="19931379">
          <a:off x="837195" y="18685102"/>
          <a:ext cx="1141895"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0</xdr:col>
      <xdr:colOff>876300</xdr:colOff>
      <xdr:row>48</xdr:row>
      <xdr:rowOff>990600</xdr:rowOff>
    </xdr:from>
    <xdr:to>
      <xdr:col>1</xdr:col>
      <xdr:colOff>561975</xdr:colOff>
      <xdr:row>49</xdr:row>
      <xdr:rowOff>19050</xdr:rowOff>
    </xdr:to>
    <xdr:sp macro="" textlink="">
      <xdr:nvSpPr>
        <xdr:cNvPr id="18" name="TextBox 17">
          <a:extLst>
            <a:ext uri="{FF2B5EF4-FFF2-40B4-BE49-F238E27FC236}">
              <a16:creationId xmlns:a16="http://schemas.microsoft.com/office/drawing/2014/main" id="{D946C517-C0CA-46A1-9DD0-21692A2414B3}"/>
            </a:ext>
          </a:extLst>
        </xdr:cNvPr>
        <xdr:cNvSpPr txBox="1"/>
      </xdr:nvSpPr>
      <xdr:spPr>
        <a:xfrm rot="19931379">
          <a:off x="876300" y="28451175"/>
          <a:ext cx="1085850"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0</xdr:col>
      <xdr:colOff>867174</xdr:colOff>
      <xdr:row>52</xdr:row>
      <xdr:rowOff>935810</xdr:rowOff>
    </xdr:from>
    <xdr:to>
      <xdr:col>1</xdr:col>
      <xdr:colOff>601772</xdr:colOff>
      <xdr:row>52</xdr:row>
      <xdr:rowOff>1217670</xdr:rowOff>
    </xdr:to>
    <xdr:sp macro="" textlink="">
      <xdr:nvSpPr>
        <xdr:cNvPr id="19" name="TextBox 18">
          <a:extLst>
            <a:ext uri="{FF2B5EF4-FFF2-40B4-BE49-F238E27FC236}">
              <a16:creationId xmlns:a16="http://schemas.microsoft.com/office/drawing/2014/main" id="{B9F20F81-9CD7-400A-AC6E-6A5F0E8F67A0}"/>
            </a:ext>
          </a:extLst>
        </xdr:cNvPr>
        <xdr:cNvSpPr txBox="1"/>
      </xdr:nvSpPr>
      <xdr:spPr>
        <a:xfrm rot="19931379">
          <a:off x="867174" y="31215785"/>
          <a:ext cx="1134773" cy="28186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0</xdr:col>
      <xdr:colOff>857482</xdr:colOff>
      <xdr:row>56</xdr:row>
      <xdr:rowOff>980164</xdr:rowOff>
    </xdr:from>
    <xdr:to>
      <xdr:col>1</xdr:col>
      <xdr:colOff>570324</xdr:colOff>
      <xdr:row>57</xdr:row>
      <xdr:rowOff>39034</xdr:rowOff>
    </xdr:to>
    <xdr:sp macro="" textlink="">
      <xdr:nvSpPr>
        <xdr:cNvPr id="20" name="TextBox 19">
          <a:extLst>
            <a:ext uri="{FF2B5EF4-FFF2-40B4-BE49-F238E27FC236}">
              <a16:creationId xmlns:a16="http://schemas.microsoft.com/office/drawing/2014/main" id="{22B9CC71-4FD0-4986-864B-3A00945D4201}"/>
            </a:ext>
          </a:extLst>
        </xdr:cNvPr>
        <xdr:cNvSpPr txBox="1"/>
      </xdr:nvSpPr>
      <xdr:spPr>
        <a:xfrm rot="19931379">
          <a:off x="857482" y="32669839"/>
          <a:ext cx="1113017" cy="27807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0</xdr:col>
      <xdr:colOff>905833</xdr:colOff>
      <xdr:row>60</xdr:row>
      <xdr:rowOff>901719</xdr:rowOff>
    </xdr:from>
    <xdr:to>
      <xdr:col>2</xdr:col>
      <xdr:colOff>7888</xdr:colOff>
      <xdr:row>60</xdr:row>
      <xdr:rowOff>1184974</xdr:rowOff>
    </xdr:to>
    <xdr:sp macro="" textlink="">
      <xdr:nvSpPr>
        <xdr:cNvPr id="22" name="TextBox 21">
          <a:extLst>
            <a:ext uri="{FF2B5EF4-FFF2-40B4-BE49-F238E27FC236}">
              <a16:creationId xmlns:a16="http://schemas.microsoft.com/office/drawing/2014/main" id="{76A3B47C-B189-411D-B55E-266B77B518E8}"/>
            </a:ext>
          </a:extLst>
        </xdr:cNvPr>
        <xdr:cNvSpPr txBox="1"/>
      </xdr:nvSpPr>
      <xdr:spPr>
        <a:xfrm rot="19931379">
          <a:off x="905833" y="36363294"/>
          <a:ext cx="1130880" cy="283255"/>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0</xdr:col>
      <xdr:colOff>770521</xdr:colOff>
      <xdr:row>32</xdr:row>
      <xdr:rowOff>863828</xdr:rowOff>
    </xdr:from>
    <xdr:to>
      <xdr:col>1</xdr:col>
      <xdr:colOff>502716</xdr:colOff>
      <xdr:row>33</xdr:row>
      <xdr:rowOff>44678</xdr:rowOff>
    </xdr:to>
    <xdr:sp macro="" textlink="">
      <xdr:nvSpPr>
        <xdr:cNvPr id="7" name="TextBox 6">
          <a:extLst>
            <a:ext uri="{FF2B5EF4-FFF2-40B4-BE49-F238E27FC236}">
              <a16:creationId xmlns:a16="http://schemas.microsoft.com/office/drawing/2014/main" id="{0728D467-37F2-450B-B65C-91B855A8B8D9}"/>
            </a:ext>
          </a:extLst>
        </xdr:cNvPr>
        <xdr:cNvSpPr txBox="1"/>
      </xdr:nvSpPr>
      <xdr:spPr>
        <a:xfrm rot="19931379">
          <a:off x="770521" y="19866203"/>
          <a:ext cx="1141895"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1</xdr:col>
      <xdr:colOff>104541</xdr:colOff>
      <xdr:row>164</xdr:row>
      <xdr:rowOff>486318</xdr:rowOff>
    </xdr:from>
    <xdr:to>
      <xdr:col>1</xdr:col>
      <xdr:colOff>590803</xdr:colOff>
      <xdr:row>165</xdr:row>
      <xdr:rowOff>124368</xdr:rowOff>
    </xdr:to>
    <xdr:sp macro="" textlink="">
      <xdr:nvSpPr>
        <xdr:cNvPr id="29" name="TextBox 28">
          <a:extLst>
            <a:ext uri="{FF2B5EF4-FFF2-40B4-BE49-F238E27FC236}">
              <a16:creationId xmlns:a16="http://schemas.microsoft.com/office/drawing/2014/main" id="{87ED5BDC-C6DE-4E52-AD37-86BF5889374D}"/>
            </a:ext>
          </a:extLst>
        </xdr:cNvPr>
        <xdr:cNvSpPr txBox="1"/>
      </xdr:nvSpPr>
      <xdr:spPr>
        <a:xfrm rot="19931379">
          <a:off x="1514241" y="97422243"/>
          <a:ext cx="486262"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editAs="oneCell">
    <xdr:from>
      <xdr:col>0</xdr:col>
      <xdr:colOff>800100</xdr:colOff>
      <xdr:row>163</xdr:row>
      <xdr:rowOff>153729</xdr:rowOff>
    </xdr:from>
    <xdr:to>
      <xdr:col>0</xdr:col>
      <xdr:colOff>1283315</xdr:colOff>
      <xdr:row>164</xdr:row>
      <xdr:rowOff>66675</xdr:rowOff>
    </xdr:to>
    <xdr:pic>
      <xdr:nvPicPr>
        <xdr:cNvPr id="34" name="Picture 33">
          <a:extLst>
            <a:ext uri="{FF2B5EF4-FFF2-40B4-BE49-F238E27FC236}">
              <a16:creationId xmlns:a16="http://schemas.microsoft.com/office/drawing/2014/main" id="{AD2EA97D-324F-4ED4-8FE9-83632A944BF1}"/>
            </a:ext>
          </a:extLst>
        </xdr:cNvPr>
        <xdr:cNvPicPr>
          <a:picLocks noChangeAspect="1"/>
        </xdr:cNvPicPr>
      </xdr:nvPicPr>
      <xdr:blipFill>
        <a:blip xmlns:r="http://schemas.openxmlformats.org/officeDocument/2006/relationships" r:embed="rId41"/>
        <a:stretch>
          <a:fillRect/>
        </a:stretch>
      </xdr:blipFill>
      <xdr:spPr>
        <a:xfrm>
          <a:off x="800100" y="81544854"/>
          <a:ext cx="483215" cy="522546"/>
        </a:xfrm>
        <a:prstGeom prst="rect">
          <a:avLst/>
        </a:prstGeom>
      </xdr:spPr>
    </xdr:pic>
    <xdr:clientData/>
  </xdr:twoCellAnchor>
  <xdr:twoCellAnchor editAs="oneCell">
    <xdr:from>
      <xdr:col>0</xdr:col>
      <xdr:colOff>361950</xdr:colOff>
      <xdr:row>192</xdr:row>
      <xdr:rowOff>142875</xdr:rowOff>
    </xdr:from>
    <xdr:to>
      <xdr:col>0</xdr:col>
      <xdr:colOff>1134759</xdr:colOff>
      <xdr:row>192</xdr:row>
      <xdr:rowOff>476250</xdr:rowOff>
    </xdr:to>
    <xdr:pic>
      <xdr:nvPicPr>
        <xdr:cNvPr id="70" name="Picture 69">
          <a:extLst>
            <a:ext uri="{FF2B5EF4-FFF2-40B4-BE49-F238E27FC236}">
              <a16:creationId xmlns:a16="http://schemas.microsoft.com/office/drawing/2014/main" id="{24F8E995-2098-5701-B1F1-46F84DEBF306}"/>
            </a:ext>
          </a:extLst>
        </xdr:cNvPr>
        <xdr:cNvPicPr>
          <a:picLocks noChangeAspect="1"/>
        </xdr:cNvPicPr>
      </xdr:nvPicPr>
      <xdr:blipFill rotWithShape="1">
        <a:blip xmlns:r="http://schemas.openxmlformats.org/officeDocument/2006/relationships" r:embed="rId43" cstate="print">
          <a:extLst>
            <a:ext uri="{BEBA8EAE-BF5A-486C-A8C5-ECC9F3942E4B}">
              <a14:imgProps xmlns:a14="http://schemas.microsoft.com/office/drawing/2010/main">
                <a14:imgLayer r:embed="rId44">
                  <a14:imgEffect>
                    <a14:backgroundRemoval t="10000" b="90000" l="9965" r="91735">
                      <a14:foregroundMark x1="89801" y1="65625" x2="91325" y2="80156"/>
                      <a14:foregroundMark x1="91325" y1="80156" x2="89742" y2="66016"/>
                      <a14:foregroundMark x1="89742" y1="66016" x2="87104" y2="58672"/>
                      <a14:foregroundMark x1="91149" y1="81484" x2="91735" y2="86641"/>
                      <a14:backgroundMark x1="92907" y1="57109" x2="18171" y2="52891"/>
                      <a14:backgroundMark x1="18171" y1="52891" x2="13072" y2="84688"/>
                      <a14:backgroundMark x1="13072" y1="84688" x2="6448" y2="74375"/>
                      <a14:backgroundMark x1="6448" y1="74375" x2="11489" y2="26250"/>
                      <a14:backgroundMark x1="11489" y1="26250" x2="23154" y2="13125"/>
                      <a14:backgroundMark x1="23154" y1="13125" x2="81301" y2="23281"/>
                      <a14:backgroundMark x1="81301" y1="23281" x2="92907" y2="30781"/>
                      <a14:backgroundMark x1="92907" y1="30781" x2="92497" y2="56641"/>
                      <a14:backgroundMark x1="89801" y1="58203" x2="94080" y2="86172"/>
                      <a14:backgroundMark x1="94080" y1="86172" x2="96366" y2="71172"/>
                      <a14:backgroundMark x1="96366" y1="71172" x2="92145" y2="55234"/>
                      <a14:backgroundMark x1="92145" y1="55234" x2="89215" y2="57891"/>
                      <a14:backgroundMark x1="15592" y1="88672" x2="15006" y2="88438"/>
                      <a14:backgroundMark x1="15592" y1="87344" x2="13306" y2="86875"/>
                      <a14:backgroundMark x1="15768" y1="87344" x2="15006" y2="87109"/>
                      <a14:backgroundMark x1="10023" y1="89141" x2="15592" y2="89688"/>
                    </a14:backgroundRemoval>
                  </a14:imgEffect>
                </a14:imgLayer>
              </a14:imgProps>
            </a:ext>
            <a:ext uri="{28A0092B-C50C-407E-A947-70E740481C1C}">
              <a14:useLocalDpi xmlns:a14="http://schemas.microsoft.com/office/drawing/2010/main" val="0"/>
            </a:ext>
          </a:extLst>
        </a:blip>
        <a:srcRect l="11367" t="50224" r="3844" b="1026"/>
        <a:stretch/>
      </xdr:blipFill>
      <xdr:spPr>
        <a:xfrm>
          <a:off x="361950" y="104736900"/>
          <a:ext cx="772809" cy="333375"/>
        </a:xfrm>
        <a:prstGeom prst="rect">
          <a:avLst/>
        </a:prstGeom>
      </xdr:spPr>
    </xdr:pic>
    <xdr:clientData/>
  </xdr:twoCellAnchor>
  <xdr:twoCellAnchor editAs="oneCell">
    <xdr:from>
      <xdr:col>0</xdr:col>
      <xdr:colOff>462571</xdr:colOff>
      <xdr:row>186</xdr:row>
      <xdr:rowOff>142875</xdr:rowOff>
    </xdr:from>
    <xdr:to>
      <xdr:col>0</xdr:col>
      <xdr:colOff>1351435</xdr:colOff>
      <xdr:row>186</xdr:row>
      <xdr:rowOff>790575</xdr:rowOff>
    </xdr:to>
    <xdr:pic>
      <xdr:nvPicPr>
        <xdr:cNvPr id="72" name="Picture 71">
          <a:extLst>
            <a:ext uri="{FF2B5EF4-FFF2-40B4-BE49-F238E27FC236}">
              <a16:creationId xmlns:a16="http://schemas.microsoft.com/office/drawing/2014/main" id="{6EF3B94F-5A01-949A-7337-C721D2C8F8C9}"/>
            </a:ext>
          </a:extLst>
        </xdr:cNvPr>
        <xdr:cNvPicPr>
          <a:picLocks noChangeAspect="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56754" t="43940" r="10341" b="38257"/>
        <a:stretch/>
      </xdr:blipFill>
      <xdr:spPr>
        <a:xfrm>
          <a:off x="462571" y="98679000"/>
          <a:ext cx="888864" cy="647700"/>
        </a:xfrm>
        <a:prstGeom prst="rect">
          <a:avLst/>
        </a:prstGeom>
      </xdr:spPr>
    </xdr:pic>
    <xdr:clientData/>
  </xdr:twoCellAnchor>
  <xdr:twoCellAnchor>
    <xdr:from>
      <xdr:col>1</xdr:col>
      <xdr:colOff>73212</xdr:colOff>
      <xdr:row>188</xdr:row>
      <xdr:rowOff>617712</xdr:rowOff>
    </xdr:from>
    <xdr:to>
      <xdr:col>1</xdr:col>
      <xdr:colOff>562503</xdr:colOff>
      <xdr:row>188</xdr:row>
      <xdr:rowOff>873834</xdr:rowOff>
    </xdr:to>
    <xdr:sp macro="" textlink="">
      <xdr:nvSpPr>
        <xdr:cNvPr id="26" name="TextBox 25">
          <a:extLst>
            <a:ext uri="{FF2B5EF4-FFF2-40B4-BE49-F238E27FC236}">
              <a16:creationId xmlns:a16="http://schemas.microsoft.com/office/drawing/2014/main" id="{941D547C-0477-49F1-84BD-B076D87F109D}"/>
            </a:ext>
          </a:extLst>
        </xdr:cNvPr>
        <xdr:cNvSpPr txBox="1"/>
      </xdr:nvSpPr>
      <xdr:spPr>
        <a:xfrm rot="19931379">
          <a:off x="1482912" y="97744137"/>
          <a:ext cx="489291" cy="256122"/>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editAs="oneCell">
    <xdr:from>
      <xdr:col>0</xdr:col>
      <xdr:colOff>466725</xdr:colOff>
      <xdr:row>171</xdr:row>
      <xdr:rowOff>190500</xdr:rowOff>
    </xdr:from>
    <xdr:to>
      <xdr:col>0</xdr:col>
      <xdr:colOff>1301750</xdr:colOff>
      <xdr:row>171</xdr:row>
      <xdr:rowOff>581025</xdr:rowOff>
    </xdr:to>
    <xdr:pic>
      <xdr:nvPicPr>
        <xdr:cNvPr id="27" name="Picture 26">
          <a:extLst>
            <a:ext uri="{FF2B5EF4-FFF2-40B4-BE49-F238E27FC236}">
              <a16:creationId xmlns:a16="http://schemas.microsoft.com/office/drawing/2014/main" id="{3EDEFB78-C97E-4A5D-A8A9-5F9C80E93BB5}"/>
            </a:ext>
          </a:extLst>
        </xdr:cNvPr>
        <xdr:cNvPicPr>
          <a:picLocks noChangeAspect="1"/>
        </xdr:cNvPicPr>
      </xdr:nvPicPr>
      <xdr:blipFill>
        <a:blip xmlns:r="http://schemas.openxmlformats.org/officeDocument/2006/relationships" r:embed="rId20"/>
        <a:stretch>
          <a:fillRect/>
        </a:stretch>
      </xdr:blipFill>
      <xdr:spPr>
        <a:xfrm>
          <a:off x="466725" y="96440625"/>
          <a:ext cx="835025" cy="390525"/>
        </a:xfrm>
        <a:prstGeom prst="rect">
          <a:avLst/>
        </a:prstGeom>
      </xdr:spPr>
    </xdr:pic>
    <xdr:clientData/>
  </xdr:twoCellAnchor>
  <xdr:twoCellAnchor editAs="oneCell">
    <xdr:from>
      <xdr:col>0</xdr:col>
      <xdr:colOff>666751</xdr:colOff>
      <xdr:row>67</xdr:row>
      <xdr:rowOff>133351</xdr:rowOff>
    </xdr:from>
    <xdr:to>
      <xdr:col>0</xdr:col>
      <xdr:colOff>1371601</xdr:colOff>
      <xdr:row>67</xdr:row>
      <xdr:rowOff>385910</xdr:rowOff>
    </xdr:to>
    <xdr:pic>
      <xdr:nvPicPr>
        <xdr:cNvPr id="42" name="Picture 41">
          <a:extLst>
            <a:ext uri="{FF2B5EF4-FFF2-40B4-BE49-F238E27FC236}">
              <a16:creationId xmlns:a16="http://schemas.microsoft.com/office/drawing/2014/main" id="{0F61C830-A309-AF2A-8733-06FF02CE6626}"/>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66751" y="31137226"/>
          <a:ext cx="704850" cy="252559"/>
        </a:xfrm>
        <a:prstGeom prst="rect">
          <a:avLst/>
        </a:prstGeom>
      </xdr:spPr>
    </xdr:pic>
    <xdr:clientData/>
  </xdr:twoCellAnchor>
  <xdr:twoCellAnchor editAs="oneCell">
    <xdr:from>
      <xdr:col>0</xdr:col>
      <xdr:colOff>806471</xdr:colOff>
      <xdr:row>247</xdr:row>
      <xdr:rowOff>28576</xdr:rowOff>
    </xdr:from>
    <xdr:to>
      <xdr:col>0</xdr:col>
      <xdr:colOff>1247774</xdr:colOff>
      <xdr:row>247</xdr:row>
      <xdr:rowOff>447675</xdr:rowOff>
    </xdr:to>
    <xdr:pic>
      <xdr:nvPicPr>
        <xdr:cNvPr id="23" name="Picture 22">
          <a:extLst>
            <a:ext uri="{FF2B5EF4-FFF2-40B4-BE49-F238E27FC236}">
              <a16:creationId xmlns:a16="http://schemas.microsoft.com/office/drawing/2014/main" id="{1595C20F-F73E-9AD0-0902-53DEDD0DE3CA}"/>
            </a:ext>
          </a:extLst>
        </xdr:cNvPr>
        <xdr:cNvPicPr>
          <a:picLocks noChangeAspect="1"/>
        </xdr:cNvPicPr>
      </xdr:nvPicPr>
      <xdr:blipFill>
        <a:blip xmlns:r="http://schemas.openxmlformats.org/officeDocument/2006/relationships" r:embed="rId47"/>
        <a:stretch>
          <a:fillRect/>
        </a:stretch>
      </xdr:blipFill>
      <xdr:spPr>
        <a:xfrm>
          <a:off x="806471" y="114138076"/>
          <a:ext cx="441303" cy="419099"/>
        </a:xfrm>
        <a:prstGeom prst="rect">
          <a:avLst/>
        </a:prstGeom>
      </xdr:spPr>
    </xdr:pic>
    <xdr:clientData/>
  </xdr:twoCellAnchor>
  <xdr:twoCellAnchor editAs="oneCell">
    <xdr:from>
      <xdr:col>0</xdr:col>
      <xdr:colOff>390525</xdr:colOff>
      <xdr:row>248</xdr:row>
      <xdr:rowOff>9525</xdr:rowOff>
    </xdr:from>
    <xdr:to>
      <xdr:col>0</xdr:col>
      <xdr:colOff>957019</xdr:colOff>
      <xdr:row>248</xdr:row>
      <xdr:rowOff>1009221</xdr:rowOff>
    </xdr:to>
    <xdr:pic>
      <xdr:nvPicPr>
        <xdr:cNvPr id="30" name="Picture 29">
          <a:extLst>
            <a:ext uri="{FF2B5EF4-FFF2-40B4-BE49-F238E27FC236}">
              <a16:creationId xmlns:a16="http://schemas.microsoft.com/office/drawing/2014/main" id="{CB965306-728C-7C03-AE9B-B90799C66562}"/>
            </a:ext>
          </a:extLst>
        </xdr:cNvPr>
        <xdr:cNvPicPr>
          <a:picLocks noChangeAspect="1"/>
        </xdr:cNvPicPr>
      </xdr:nvPicPr>
      <xdr:blipFill>
        <a:blip xmlns:r="http://schemas.openxmlformats.org/officeDocument/2006/relationships" r:embed="rId48"/>
        <a:stretch>
          <a:fillRect/>
        </a:stretch>
      </xdr:blipFill>
      <xdr:spPr>
        <a:xfrm>
          <a:off x="390525" y="122767725"/>
          <a:ext cx="566494" cy="999696"/>
        </a:xfrm>
        <a:prstGeom prst="rect">
          <a:avLst/>
        </a:prstGeom>
      </xdr:spPr>
    </xdr:pic>
    <xdr:clientData/>
  </xdr:twoCellAnchor>
  <xdr:twoCellAnchor editAs="oneCell">
    <xdr:from>
      <xdr:col>5</xdr:col>
      <xdr:colOff>0</xdr:colOff>
      <xdr:row>250</xdr:row>
      <xdr:rowOff>0</xdr:rowOff>
    </xdr:from>
    <xdr:to>
      <xdr:col>9</xdr:col>
      <xdr:colOff>19050</xdr:colOff>
      <xdr:row>250</xdr:row>
      <xdr:rowOff>19050</xdr:rowOff>
    </xdr:to>
    <xdr:pic>
      <xdr:nvPicPr>
        <xdr:cNvPr id="45" name="Picture 44">
          <a:extLst>
            <a:ext uri="{FF2B5EF4-FFF2-40B4-BE49-F238E27FC236}">
              <a16:creationId xmlns:a16="http://schemas.microsoft.com/office/drawing/2014/main" id="{8ED01AB4-3E9A-ABB0-E8A6-02F1FC19958C}"/>
            </a:ext>
          </a:extLst>
        </xdr:cNvPr>
        <xdr:cNvPicPr>
          <a:picLocks noChangeAspect="1"/>
        </xdr:cNvPicPr>
      </xdr:nvPicPr>
      <xdr:blipFill>
        <a:blip xmlns:r="http://schemas.openxmlformats.org/officeDocument/2006/relationships" r:embed="rId49"/>
        <a:stretch>
          <a:fillRect/>
        </a:stretch>
      </xdr:blipFill>
      <xdr:spPr>
        <a:xfrm>
          <a:off x="7429500" y="119734853"/>
          <a:ext cx="19050" cy="19050"/>
        </a:xfrm>
        <a:prstGeom prst="rect">
          <a:avLst/>
        </a:prstGeom>
      </xdr:spPr>
    </xdr:pic>
    <xdr:clientData/>
  </xdr:twoCellAnchor>
  <xdr:twoCellAnchor editAs="oneCell">
    <xdr:from>
      <xdr:col>4</xdr:col>
      <xdr:colOff>857250</xdr:colOff>
      <xdr:row>249</xdr:row>
      <xdr:rowOff>73639</xdr:rowOff>
    </xdr:from>
    <xdr:to>
      <xdr:col>5</xdr:col>
      <xdr:colOff>0</xdr:colOff>
      <xdr:row>249</xdr:row>
      <xdr:rowOff>92689</xdr:rowOff>
    </xdr:to>
    <xdr:pic>
      <xdr:nvPicPr>
        <xdr:cNvPr id="46" name="Picture 45">
          <a:extLst>
            <a:ext uri="{FF2B5EF4-FFF2-40B4-BE49-F238E27FC236}">
              <a16:creationId xmlns:a16="http://schemas.microsoft.com/office/drawing/2014/main" id="{455C93F2-F951-EA55-751C-9016CF7DA4ED}"/>
            </a:ext>
          </a:extLst>
        </xdr:cNvPr>
        <xdr:cNvPicPr>
          <a:picLocks noChangeAspect="1"/>
        </xdr:cNvPicPr>
      </xdr:nvPicPr>
      <xdr:blipFill>
        <a:blip xmlns:r="http://schemas.openxmlformats.org/officeDocument/2006/relationships" r:embed="rId49"/>
        <a:stretch>
          <a:fillRect/>
        </a:stretch>
      </xdr:blipFill>
      <xdr:spPr>
        <a:xfrm>
          <a:off x="7429500" y="119734853"/>
          <a:ext cx="19050" cy="19050"/>
        </a:xfrm>
        <a:prstGeom prst="rect">
          <a:avLst/>
        </a:prstGeom>
      </xdr:spPr>
    </xdr:pic>
    <xdr:clientData/>
  </xdr:twoCellAnchor>
  <xdr:twoCellAnchor>
    <xdr:from>
      <xdr:col>1</xdr:col>
      <xdr:colOff>76676</xdr:colOff>
      <xdr:row>16</xdr:row>
      <xdr:rowOff>604607</xdr:rowOff>
    </xdr:from>
    <xdr:to>
      <xdr:col>1</xdr:col>
      <xdr:colOff>533195</xdr:colOff>
      <xdr:row>16</xdr:row>
      <xdr:rowOff>852257</xdr:rowOff>
    </xdr:to>
    <xdr:sp macro="" textlink="">
      <xdr:nvSpPr>
        <xdr:cNvPr id="57" name="TextBox 56">
          <a:extLst>
            <a:ext uri="{FF2B5EF4-FFF2-40B4-BE49-F238E27FC236}">
              <a16:creationId xmlns:a16="http://schemas.microsoft.com/office/drawing/2014/main" id="{3B3D2AC5-2951-4185-A104-2136F225759D}"/>
            </a:ext>
          </a:extLst>
        </xdr:cNvPr>
        <xdr:cNvSpPr txBox="1"/>
      </xdr:nvSpPr>
      <xdr:spPr>
        <a:xfrm rot="19931379">
          <a:off x="1486376" y="9662882"/>
          <a:ext cx="456519"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95250</xdr:colOff>
      <xdr:row>17</xdr:row>
      <xdr:rowOff>514350</xdr:rowOff>
    </xdr:from>
    <xdr:to>
      <xdr:col>1</xdr:col>
      <xdr:colOff>551769</xdr:colOff>
      <xdr:row>18</xdr:row>
      <xdr:rowOff>0</xdr:rowOff>
    </xdr:to>
    <xdr:sp macro="" textlink="">
      <xdr:nvSpPr>
        <xdr:cNvPr id="60" name="TextBox 59">
          <a:extLst>
            <a:ext uri="{FF2B5EF4-FFF2-40B4-BE49-F238E27FC236}">
              <a16:creationId xmlns:a16="http://schemas.microsoft.com/office/drawing/2014/main" id="{12B2077F-6119-4760-952F-A6BE6C7722AC}"/>
            </a:ext>
          </a:extLst>
        </xdr:cNvPr>
        <xdr:cNvSpPr txBox="1"/>
      </xdr:nvSpPr>
      <xdr:spPr>
        <a:xfrm rot="19931379">
          <a:off x="1504950" y="10487025"/>
          <a:ext cx="456519"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85725</xdr:colOff>
      <xdr:row>18</xdr:row>
      <xdr:rowOff>504825</xdr:rowOff>
    </xdr:from>
    <xdr:to>
      <xdr:col>1</xdr:col>
      <xdr:colOff>542244</xdr:colOff>
      <xdr:row>18</xdr:row>
      <xdr:rowOff>752475</xdr:rowOff>
    </xdr:to>
    <xdr:sp macro="" textlink="">
      <xdr:nvSpPr>
        <xdr:cNvPr id="62" name="TextBox 61">
          <a:extLst>
            <a:ext uri="{FF2B5EF4-FFF2-40B4-BE49-F238E27FC236}">
              <a16:creationId xmlns:a16="http://schemas.microsoft.com/office/drawing/2014/main" id="{41848DC7-8DED-4541-B7BC-376EA0A9373D}"/>
            </a:ext>
          </a:extLst>
        </xdr:cNvPr>
        <xdr:cNvSpPr txBox="1"/>
      </xdr:nvSpPr>
      <xdr:spPr>
        <a:xfrm rot="19931379">
          <a:off x="1495425" y="11239500"/>
          <a:ext cx="456519"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114299</xdr:colOff>
      <xdr:row>19</xdr:row>
      <xdr:rowOff>600074</xdr:rowOff>
    </xdr:from>
    <xdr:to>
      <xdr:col>1</xdr:col>
      <xdr:colOff>570818</xdr:colOff>
      <xdr:row>19</xdr:row>
      <xdr:rowOff>847724</xdr:rowOff>
    </xdr:to>
    <xdr:sp macro="" textlink="">
      <xdr:nvSpPr>
        <xdr:cNvPr id="63" name="TextBox 62">
          <a:extLst>
            <a:ext uri="{FF2B5EF4-FFF2-40B4-BE49-F238E27FC236}">
              <a16:creationId xmlns:a16="http://schemas.microsoft.com/office/drawing/2014/main" id="{A8F497BE-D8FC-45C8-9CDE-23594BC4E4B2}"/>
            </a:ext>
          </a:extLst>
        </xdr:cNvPr>
        <xdr:cNvSpPr txBox="1"/>
      </xdr:nvSpPr>
      <xdr:spPr>
        <a:xfrm rot="19931379">
          <a:off x="1523999" y="12096749"/>
          <a:ext cx="456519"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114299</xdr:colOff>
      <xdr:row>20</xdr:row>
      <xdr:rowOff>723899</xdr:rowOff>
    </xdr:from>
    <xdr:to>
      <xdr:col>1</xdr:col>
      <xdr:colOff>570818</xdr:colOff>
      <xdr:row>20</xdr:row>
      <xdr:rowOff>971549</xdr:rowOff>
    </xdr:to>
    <xdr:sp macro="" textlink="">
      <xdr:nvSpPr>
        <xdr:cNvPr id="71" name="TextBox 70">
          <a:extLst>
            <a:ext uri="{FF2B5EF4-FFF2-40B4-BE49-F238E27FC236}">
              <a16:creationId xmlns:a16="http://schemas.microsoft.com/office/drawing/2014/main" id="{166CF926-4628-43F3-9EEA-1C0906CF1B59}"/>
            </a:ext>
          </a:extLst>
        </xdr:cNvPr>
        <xdr:cNvSpPr txBox="1"/>
      </xdr:nvSpPr>
      <xdr:spPr>
        <a:xfrm rot="19931379">
          <a:off x="1523999" y="13134974"/>
          <a:ext cx="456519"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133349</xdr:colOff>
      <xdr:row>21</xdr:row>
      <xdr:rowOff>714373</xdr:rowOff>
    </xdr:from>
    <xdr:to>
      <xdr:col>1</xdr:col>
      <xdr:colOff>589868</xdr:colOff>
      <xdr:row>21</xdr:row>
      <xdr:rowOff>962023</xdr:rowOff>
    </xdr:to>
    <xdr:sp macro="" textlink="">
      <xdr:nvSpPr>
        <xdr:cNvPr id="73" name="TextBox 72">
          <a:extLst>
            <a:ext uri="{FF2B5EF4-FFF2-40B4-BE49-F238E27FC236}">
              <a16:creationId xmlns:a16="http://schemas.microsoft.com/office/drawing/2014/main" id="{9F7CD336-B229-49F1-9DF5-203DF2B12D47}"/>
            </a:ext>
          </a:extLst>
        </xdr:cNvPr>
        <xdr:cNvSpPr txBox="1"/>
      </xdr:nvSpPr>
      <xdr:spPr>
        <a:xfrm rot="19931379">
          <a:off x="1543049" y="14192248"/>
          <a:ext cx="456519"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124659</xdr:colOff>
      <xdr:row>189</xdr:row>
      <xdr:rowOff>616766</xdr:rowOff>
    </xdr:from>
    <xdr:to>
      <xdr:col>1</xdr:col>
      <xdr:colOff>613950</xdr:colOff>
      <xdr:row>189</xdr:row>
      <xdr:rowOff>889274</xdr:rowOff>
    </xdr:to>
    <xdr:sp macro="" textlink="">
      <xdr:nvSpPr>
        <xdr:cNvPr id="74" name="TextBox 73">
          <a:extLst>
            <a:ext uri="{FF2B5EF4-FFF2-40B4-BE49-F238E27FC236}">
              <a16:creationId xmlns:a16="http://schemas.microsoft.com/office/drawing/2014/main" id="{DC8E158C-0E84-4E63-B372-8DC4D13FDFDC}"/>
            </a:ext>
          </a:extLst>
        </xdr:cNvPr>
        <xdr:cNvSpPr txBox="1"/>
      </xdr:nvSpPr>
      <xdr:spPr>
        <a:xfrm rot="19931379">
          <a:off x="1534359" y="105020291"/>
          <a:ext cx="489291" cy="272508"/>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editAs="oneCell">
    <xdr:from>
      <xdr:col>1</xdr:col>
      <xdr:colOff>81169</xdr:colOff>
      <xdr:row>190</xdr:row>
      <xdr:rowOff>0</xdr:rowOff>
    </xdr:from>
    <xdr:to>
      <xdr:col>1</xdr:col>
      <xdr:colOff>90694</xdr:colOff>
      <xdr:row>190</xdr:row>
      <xdr:rowOff>9525</xdr:rowOff>
    </xdr:to>
    <xdr:pic>
      <xdr:nvPicPr>
        <xdr:cNvPr id="76" name="Picture 75">
          <a:extLst>
            <a:ext uri="{FF2B5EF4-FFF2-40B4-BE49-F238E27FC236}">
              <a16:creationId xmlns:a16="http://schemas.microsoft.com/office/drawing/2014/main" id="{1114CA9D-BF33-9479-74A8-DF00AD8A1CC7}"/>
            </a:ext>
          </a:extLst>
        </xdr:cNvPr>
        <xdr:cNvPicPr>
          <a:picLocks noChangeAspect="1"/>
        </xdr:cNvPicPr>
      </xdr:nvPicPr>
      <xdr:blipFill>
        <a:blip xmlns:r="http://schemas.openxmlformats.org/officeDocument/2006/relationships" r:embed="rId50"/>
        <a:stretch>
          <a:fillRect/>
        </a:stretch>
      </xdr:blipFill>
      <xdr:spPr>
        <a:xfrm>
          <a:off x="1490869" y="106012039"/>
          <a:ext cx="9525" cy="9525"/>
        </a:xfrm>
        <a:prstGeom prst="rect">
          <a:avLst/>
        </a:prstGeom>
      </xdr:spPr>
    </xdr:pic>
    <xdr:clientData/>
  </xdr:twoCellAnchor>
  <xdr:twoCellAnchor>
    <xdr:from>
      <xdr:col>0</xdr:col>
      <xdr:colOff>888588</xdr:colOff>
      <xdr:row>192</xdr:row>
      <xdr:rowOff>418640</xdr:rowOff>
    </xdr:from>
    <xdr:to>
      <xdr:col>0</xdr:col>
      <xdr:colOff>1403681</xdr:colOff>
      <xdr:row>193</xdr:row>
      <xdr:rowOff>61110</xdr:rowOff>
    </xdr:to>
    <xdr:sp macro="" textlink="">
      <xdr:nvSpPr>
        <xdr:cNvPr id="77" name="TextBox 76">
          <a:extLst>
            <a:ext uri="{FF2B5EF4-FFF2-40B4-BE49-F238E27FC236}">
              <a16:creationId xmlns:a16="http://schemas.microsoft.com/office/drawing/2014/main" id="{B04FAE5C-497F-41BF-83AB-F33F19B64CE1}"/>
            </a:ext>
          </a:extLst>
        </xdr:cNvPr>
        <xdr:cNvSpPr txBox="1"/>
      </xdr:nvSpPr>
      <xdr:spPr>
        <a:xfrm rot="19931379">
          <a:off x="888588" y="105012665"/>
          <a:ext cx="515093" cy="25207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0</xdr:col>
      <xdr:colOff>867725</xdr:colOff>
      <xdr:row>191</xdr:row>
      <xdr:rowOff>287367</xdr:rowOff>
    </xdr:from>
    <xdr:to>
      <xdr:col>0</xdr:col>
      <xdr:colOff>1379966</xdr:colOff>
      <xdr:row>191</xdr:row>
      <xdr:rowOff>553015</xdr:rowOff>
    </xdr:to>
    <xdr:sp macro="" textlink="">
      <xdr:nvSpPr>
        <xdr:cNvPr id="78" name="TextBox 77">
          <a:extLst>
            <a:ext uri="{FF2B5EF4-FFF2-40B4-BE49-F238E27FC236}">
              <a16:creationId xmlns:a16="http://schemas.microsoft.com/office/drawing/2014/main" id="{29B6EAF6-1994-47C8-8A7E-17F48E88E20A}"/>
            </a:ext>
          </a:extLst>
        </xdr:cNvPr>
        <xdr:cNvSpPr txBox="1"/>
      </xdr:nvSpPr>
      <xdr:spPr>
        <a:xfrm rot="19931379">
          <a:off x="867725" y="104271792"/>
          <a:ext cx="512241" cy="265648"/>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0</xdr:col>
      <xdr:colOff>857250</xdr:colOff>
      <xdr:row>40</xdr:row>
      <xdr:rowOff>857250</xdr:rowOff>
    </xdr:from>
    <xdr:to>
      <xdr:col>1</xdr:col>
      <xdr:colOff>589445</xdr:colOff>
      <xdr:row>41</xdr:row>
      <xdr:rowOff>133350</xdr:rowOff>
    </xdr:to>
    <xdr:sp macro="" textlink="">
      <xdr:nvSpPr>
        <xdr:cNvPr id="15" name="TextBox 14">
          <a:extLst>
            <a:ext uri="{FF2B5EF4-FFF2-40B4-BE49-F238E27FC236}">
              <a16:creationId xmlns:a16="http://schemas.microsoft.com/office/drawing/2014/main" id="{EE784F7A-C76B-4643-AE8F-CDD1048A6C58}"/>
            </a:ext>
          </a:extLst>
        </xdr:cNvPr>
        <xdr:cNvSpPr txBox="1"/>
      </xdr:nvSpPr>
      <xdr:spPr>
        <a:xfrm rot="19931379">
          <a:off x="857250" y="23555325"/>
          <a:ext cx="1141895"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0</xdr:col>
      <xdr:colOff>887386</xdr:colOff>
      <xdr:row>42</xdr:row>
      <xdr:rowOff>980781</xdr:rowOff>
    </xdr:from>
    <xdr:to>
      <xdr:col>2</xdr:col>
      <xdr:colOff>456</xdr:colOff>
      <xdr:row>43</xdr:row>
      <xdr:rowOff>160192</xdr:rowOff>
    </xdr:to>
    <xdr:sp macro="" textlink="">
      <xdr:nvSpPr>
        <xdr:cNvPr id="79" name="TextBox 78">
          <a:extLst>
            <a:ext uri="{FF2B5EF4-FFF2-40B4-BE49-F238E27FC236}">
              <a16:creationId xmlns:a16="http://schemas.microsoft.com/office/drawing/2014/main" id="{D34998CC-0DE4-46B8-8202-F4EDAE155135}"/>
            </a:ext>
          </a:extLst>
        </xdr:cNvPr>
        <xdr:cNvSpPr txBox="1"/>
      </xdr:nvSpPr>
      <xdr:spPr>
        <a:xfrm rot="19931379">
          <a:off x="887386" y="24879006"/>
          <a:ext cx="1141895" cy="265261"/>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1</xdr:col>
      <xdr:colOff>111312</xdr:colOff>
      <xdr:row>187</xdr:row>
      <xdr:rowOff>474837</xdr:rowOff>
    </xdr:from>
    <xdr:to>
      <xdr:col>1</xdr:col>
      <xdr:colOff>600603</xdr:colOff>
      <xdr:row>188</xdr:row>
      <xdr:rowOff>121359</xdr:rowOff>
    </xdr:to>
    <xdr:sp macro="" textlink="">
      <xdr:nvSpPr>
        <xdr:cNvPr id="84" name="TextBox 83">
          <a:extLst>
            <a:ext uri="{FF2B5EF4-FFF2-40B4-BE49-F238E27FC236}">
              <a16:creationId xmlns:a16="http://schemas.microsoft.com/office/drawing/2014/main" id="{A3DEEBDC-F634-403B-AE22-89104EA7EB01}"/>
            </a:ext>
          </a:extLst>
        </xdr:cNvPr>
        <xdr:cNvSpPr txBox="1"/>
      </xdr:nvSpPr>
      <xdr:spPr>
        <a:xfrm rot="19931379">
          <a:off x="1521012" y="96991662"/>
          <a:ext cx="489291" cy="256122"/>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1</xdr:col>
      <xdr:colOff>82738</xdr:colOff>
      <xdr:row>186</xdr:row>
      <xdr:rowOff>627237</xdr:rowOff>
    </xdr:from>
    <xdr:to>
      <xdr:col>1</xdr:col>
      <xdr:colOff>572029</xdr:colOff>
      <xdr:row>186</xdr:row>
      <xdr:rowOff>883359</xdr:rowOff>
    </xdr:to>
    <xdr:sp macro="" textlink="">
      <xdr:nvSpPr>
        <xdr:cNvPr id="85" name="TextBox 84">
          <a:extLst>
            <a:ext uri="{FF2B5EF4-FFF2-40B4-BE49-F238E27FC236}">
              <a16:creationId xmlns:a16="http://schemas.microsoft.com/office/drawing/2014/main" id="{89C59D56-C4E3-466C-AA76-3A9ABA355A75}"/>
            </a:ext>
          </a:extLst>
        </xdr:cNvPr>
        <xdr:cNvSpPr txBox="1"/>
      </xdr:nvSpPr>
      <xdr:spPr>
        <a:xfrm rot="19931379">
          <a:off x="1492438" y="96229662"/>
          <a:ext cx="489291" cy="256122"/>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editAs="oneCell">
    <xdr:from>
      <xdr:col>0</xdr:col>
      <xdr:colOff>285750</xdr:colOff>
      <xdr:row>187</xdr:row>
      <xdr:rowOff>209550</xdr:rowOff>
    </xdr:from>
    <xdr:to>
      <xdr:col>0</xdr:col>
      <xdr:colOff>1323975</xdr:colOff>
      <xdr:row>187</xdr:row>
      <xdr:rowOff>534861</xdr:rowOff>
    </xdr:to>
    <xdr:pic>
      <xdr:nvPicPr>
        <xdr:cNvPr id="86" name="Picture 85">
          <a:extLst>
            <a:ext uri="{FF2B5EF4-FFF2-40B4-BE49-F238E27FC236}">
              <a16:creationId xmlns:a16="http://schemas.microsoft.com/office/drawing/2014/main" id="{01AA2593-53C5-28C5-E457-6ACF19CDA663}"/>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2942" t="28165" r="23530" b="24975"/>
        <a:stretch/>
      </xdr:blipFill>
      <xdr:spPr>
        <a:xfrm>
          <a:off x="285750" y="100536375"/>
          <a:ext cx="1038225" cy="325311"/>
        </a:xfrm>
        <a:prstGeom prst="rect">
          <a:avLst/>
        </a:prstGeom>
      </xdr:spPr>
    </xdr:pic>
    <xdr:clientData/>
  </xdr:twoCellAnchor>
  <xdr:twoCellAnchor>
    <xdr:from>
      <xdr:col>1</xdr:col>
      <xdr:colOff>76200</xdr:colOff>
      <xdr:row>190</xdr:row>
      <xdr:rowOff>695325</xdr:rowOff>
    </xdr:from>
    <xdr:to>
      <xdr:col>1</xdr:col>
      <xdr:colOff>565491</xdr:colOff>
      <xdr:row>190</xdr:row>
      <xdr:rowOff>960973</xdr:rowOff>
    </xdr:to>
    <xdr:sp macro="" textlink="">
      <xdr:nvSpPr>
        <xdr:cNvPr id="87" name="TextBox 86">
          <a:extLst>
            <a:ext uri="{FF2B5EF4-FFF2-40B4-BE49-F238E27FC236}">
              <a16:creationId xmlns:a16="http://schemas.microsoft.com/office/drawing/2014/main" id="{E2DF8B32-833E-4CFD-B85E-7D95ECC0D9AC}"/>
            </a:ext>
          </a:extLst>
        </xdr:cNvPr>
        <xdr:cNvSpPr txBox="1"/>
      </xdr:nvSpPr>
      <xdr:spPr>
        <a:xfrm rot="19931379">
          <a:off x="1485900" y="102127050"/>
          <a:ext cx="489291" cy="265648"/>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editAs="oneCell">
    <xdr:from>
      <xdr:col>0</xdr:col>
      <xdr:colOff>367321</xdr:colOff>
      <xdr:row>188</xdr:row>
      <xdr:rowOff>152400</xdr:rowOff>
    </xdr:from>
    <xdr:to>
      <xdr:col>0</xdr:col>
      <xdr:colOff>1256185</xdr:colOff>
      <xdr:row>188</xdr:row>
      <xdr:rowOff>800100</xdr:rowOff>
    </xdr:to>
    <xdr:pic>
      <xdr:nvPicPr>
        <xdr:cNvPr id="88" name="Picture 87">
          <a:extLst>
            <a:ext uri="{FF2B5EF4-FFF2-40B4-BE49-F238E27FC236}">
              <a16:creationId xmlns:a16="http://schemas.microsoft.com/office/drawing/2014/main" id="{36291DF7-CE3B-47F2-A3D0-EAAE3AF42B58}"/>
            </a:ext>
          </a:extLst>
        </xdr:cNvPr>
        <xdr:cNvPicPr>
          <a:picLocks noChangeAspect="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56754" t="43940" r="10341" b="38257"/>
        <a:stretch/>
      </xdr:blipFill>
      <xdr:spPr>
        <a:xfrm>
          <a:off x="367321" y="101088825"/>
          <a:ext cx="888864" cy="647700"/>
        </a:xfrm>
        <a:prstGeom prst="rect">
          <a:avLst/>
        </a:prstGeom>
      </xdr:spPr>
    </xdr:pic>
    <xdr:clientData/>
  </xdr:twoCellAnchor>
  <xdr:twoCellAnchor editAs="oneCell">
    <xdr:from>
      <xdr:col>0</xdr:col>
      <xdr:colOff>329221</xdr:colOff>
      <xdr:row>189</xdr:row>
      <xdr:rowOff>304800</xdr:rowOff>
    </xdr:from>
    <xdr:to>
      <xdr:col>0</xdr:col>
      <xdr:colOff>1218085</xdr:colOff>
      <xdr:row>189</xdr:row>
      <xdr:rowOff>952500</xdr:rowOff>
    </xdr:to>
    <xdr:pic>
      <xdr:nvPicPr>
        <xdr:cNvPr id="89" name="Picture 88">
          <a:extLst>
            <a:ext uri="{FF2B5EF4-FFF2-40B4-BE49-F238E27FC236}">
              <a16:creationId xmlns:a16="http://schemas.microsoft.com/office/drawing/2014/main" id="{1D643865-DDAC-4AA5-94B7-F5D09B401392}"/>
            </a:ext>
          </a:extLst>
        </xdr:cNvPr>
        <xdr:cNvPicPr>
          <a:picLocks noChangeAspect="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56754" t="43940" r="10341" b="38257"/>
        <a:stretch/>
      </xdr:blipFill>
      <xdr:spPr>
        <a:xfrm>
          <a:off x="329221" y="102155625"/>
          <a:ext cx="888864" cy="647700"/>
        </a:xfrm>
        <a:prstGeom prst="rect">
          <a:avLst/>
        </a:prstGeom>
      </xdr:spPr>
    </xdr:pic>
    <xdr:clientData/>
  </xdr:twoCellAnchor>
  <xdr:twoCellAnchor editAs="oneCell">
    <xdr:from>
      <xdr:col>0</xdr:col>
      <xdr:colOff>514350</xdr:colOff>
      <xdr:row>190</xdr:row>
      <xdr:rowOff>219076</xdr:rowOff>
    </xdr:from>
    <xdr:to>
      <xdr:col>0</xdr:col>
      <xdr:colOff>1368201</xdr:colOff>
      <xdr:row>190</xdr:row>
      <xdr:rowOff>828676</xdr:rowOff>
    </xdr:to>
    <xdr:pic>
      <xdr:nvPicPr>
        <xdr:cNvPr id="91" name="Picture 90">
          <a:extLst>
            <a:ext uri="{FF2B5EF4-FFF2-40B4-BE49-F238E27FC236}">
              <a16:creationId xmlns:a16="http://schemas.microsoft.com/office/drawing/2014/main" id="{AF7D400D-C102-7AD3-E4AE-6E9B3A2D0728}"/>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514350" y="103136701"/>
          <a:ext cx="853851" cy="609600"/>
        </a:xfrm>
        <a:prstGeom prst="rect">
          <a:avLst/>
        </a:prstGeom>
      </xdr:spPr>
    </xdr:pic>
    <xdr:clientData/>
  </xdr:twoCellAnchor>
  <xdr:twoCellAnchor>
    <xdr:from>
      <xdr:col>0</xdr:col>
      <xdr:colOff>600075</xdr:colOff>
      <xdr:row>40</xdr:row>
      <xdr:rowOff>838200</xdr:rowOff>
    </xdr:from>
    <xdr:to>
      <xdr:col>0</xdr:col>
      <xdr:colOff>1056594</xdr:colOff>
      <xdr:row>41</xdr:row>
      <xdr:rowOff>114300</xdr:rowOff>
    </xdr:to>
    <xdr:sp macro="" textlink="">
      <xdr:nvSpPr>
        <xdr:cNvPr id="14" name="TextBox 13">
          <a:extLst>
            <a:ext uri="{FF2B5EF4-FFF2-40B4-BE49-F238E27FC236}">
              <a16:creationId xmlns:a16="http://schemas.microsoft.com/office/drawing/2014/main" id="{FE788092-481A-4B1E-985A-C2D2F95E5CD6}"/>
            </a:ext>
          </a:extLst>
        </xdr:cNvPr>
        <xdr:cNvSpPr txBox="1"/>
      </xdr:nvSpPr>
      <xdr:spPr>
        <a:xfrm rot="19931379">
          <a:off x="600075" y="23574375"/>
          <a:ext cx="456519"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0</xdr:col>
      <xdr:colOff>545981</xdr:colOff>
      <xdr:row>42</xdr:row>
      <xdr:rowOff>927977</xdr:rowOff>
    </xdr:from>
    <xdr:to>
      <xdr:col>0</xdr:col>
      <xdr:colOff>1002500</xdr:colOff>
      <xdr:row>43</xdr:row>
      <xdr:rowOff>89296</xdr:rowOff>
    </xdr:to>
    <xdr:sp macro="" textlink="">
      <xdr:nvSpPr>
        <xdr:cNvPr id="75" name="TextBox 74">
          <a:extLst>
            <a:ext uri="{FF2B5EF4-FFF2-40B4-BE49-F238E27FC236}">
              <a16:creationId xmlns:a16="http://schemas.microsoft.com/office/drawing/2014/main" id="{1A4BD80F-DB62-4A7F-869D-C79D24E6D9DA}"/>
            </a:ext>
          </a:extLst>
        </xdr:cNvPr>
        <xdr:cNvSpPr txBox="1"/>
      </xdr:nvSpPr>
      <xdr:spPr>
        <a:xfrm rot="19931379">
          <a:off x="545981" y="24826202"/>
          <a:ext cx="456519" cy="247169"/>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0</xdr:col>
      <xdr:colOff>904876</xdr:colOff>
      <xdr:row>44</xdr:row>
      <xdr:rowOff>838200</xdr:rowOff>
    </xdr:from>
    <xdr:to>
      <xdr:col>0</xdr:col>
      <xdr:colOff>1361395</xdr:colOff>
      <xdr:row>45</xdr:row>
      <xdr:rowOff>19050</xdr:rowOff>
    </xdr:to>
    <xdr:sp macro="" textlink="">
      <xdr:nvSpPr>
        <xdr:cNvPr id="81" name="TextBox 80">
          <a:extLst>
            <a:ext uri="{FF2B5EF4-FFF2-40B4-BE49-F238E27FC236}">
              <a16:creationId xmlns:a16="http://schemas.microsoft.com/office/drawing/2014/main" id="{72D121D5-B4A6-4A92-A547-0CC5A43528E2}"/>
            </a:ext>
          </a:extLst>
        </xdr:cNvPr>
        <xdr:cNvSpPr txBox="1"/>
      </xdr:nvSpPr>
      <xdr:spPr>
        <a:xfrm rot="19931379">
          <a:off x="904876" y="26165175"/>
          <a:ext cx="456519"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twoCellAnchor>
    <xdr:from>
      <xdr:col>0</xdr:col>
      <xdr:colOff>952500</xdr:colOff>
      <xdr:row>46</xdr:row>
      <xdr:rowOff>838200</xdr:rowOff>
    </xdr:from>
    <xdr:to>
      <xdr:col>0</xdr:col>
      <xdr:colOff>1409019</xdr:colOff>
      <xdr:row>47</xdr:row>
      <xdr:rowOff>19050</xdr:rowOff>
    </xdr:to>
    <xdr:sp macro="" textlink="">
      <xdr:nvSpPr>
        <xdr:cNvPr id="82" name="TextBox 81">
          <a:extLst>
            <a:ext uri="{FF2B5EF4-FFF2-40B4-BE49-F238E27FC236}">
              <a16:creationId xmlns:a16="http://schemas.microsoft.com/office/drawing/2014/main" id="{02AF1F9E-F3AD-41E6-9866-8D49DE87B36F}"/>
            </a:ext>
          </a:extLst>
        </xdr:cNvPr>
        <xdr:cNvSpPr txBox="1"/>
      </xdr:nvSpPr>
      <xdr:spPr>
        <a:xfrm rot="19931379">
          <a:off x="952500" y="27289125"/>
          <a:ext cx="456519" cy="26670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New</a:t>
          </a:r>
        </a:p>
        <a:p>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385</xdr:row>
      <xdr:rowOff>161926</xdr:rowOff>
    </xdr:from>
    <xdr:to>
      <xdr:col>9</xdr:col>
      <xdr:colOff>257176</xdr:colOff>
      <xdr:row>388</xdr:row>
      <xdr:rowOff>28576</xdr:rowOff>
    </xdr:to>
    <xdr:sp macro="" textlink="">
      <xdr:nvSpPr>
        <xdr:cNvPr id="2" name="TextBox 1">
          <a:extLst>
            <a:ext uri="{FF2B5EF4-FFF2-40B4-BE49-F238E27FC236}">
              <a16:creationId xmlns:a16="http://schemas.microsoft.com/office/drawing/2014/main" id="{7F648216-E6D2-48A2-BD69-A21C71435830}"/>
            </a:ext>
          </a:extLst>
        </xdr:cNvPr>
        <xdr:cNvSpPr txBox="1"/>
      </xdr:nvSpPr>
      <xdr:spPr>
        <a:xfrm>
          <a:off x="0" y="73456801"/>
          <a:ext cx="5895976" cy="361950"/>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rgbClr val="A6A6A6"/>
              </a:solidFill>
            </a:rPr>
            <a:t>*</a:t>
          </a:r>
          <a:r>
            <a:rPr lang="es-ES" sz="1100" baseline="0">
              <a:solidFill>
                <a:srgbClr val="A6A6A6"/>
              </a:solidFill>
            </a:rPr>
            <a:t> bajo pedido a fábrica.</a:t>
          </a:r>
          <a:endParaRPr lang="es-ES" sz="1100">
            <a:solidFill>
              <a:srgbClr val="A6A6A6"/>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269</xdr:row>
      <xdr:rowOff>76201</xdr:rowOff>
    </xdr:from>
    <xdr:to>
      <xdr:col>4</xdr:col>
      <xdr:colOff>0</xdr:colOff>
      <xdr:row>270</xdr:row>
      <xdr:rowOff>152400</xdr:rowOff>
    </xdr:to>
    <xdr:sp macro="" textlink="">
      <xdr:nvSpPr>
        <xdr:cNvPr id="2" name="TextBox 1">
          <a:extLst>
            <a:ext uri="{FF2B5EF4-FFF2-40B4-BE49-F238E27FC236}">
              <a16:creationId xmlns:a16="http://schemas.microsoft.com/office/drawing/2014/main" id="{11539881-6B20-47CF-A8F2-8D37C76974F0}"/>
            </a:ext>
          </a:extLst>
        </xdr:cNvPr>
        <xdr:cNvSpPr txBox="1"/>
      </xdr:nvSpPr>
      <xdr:spPr>
        <a:xfrm>
          <a:off x="0" y="254431801"/>
          <a:ext cx="5505450" cy="266699"/>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bg1">
                  <a:lumMod val="50000"/>
                </a:schemeClr>
              </a:solidFill>
            </a:rPr>
            <a:t>Los articulos</a:t>
          </a:r>
          <a:r>
            <a:rPr lang="es-ES" sz="1100" baseline="0">
              <a:solidFill>
                <a:schemeClr val="bg1">
                  <a:lumMod val="50000"/>
                </a:schemeClr>
              </a:solidFill>
            </a:rPr>
            <a:t> en gris quedarán descatalogados una vez agotado el stock.</a:t>
          </a:r>
          <a:endParaRPr lang="es-ES" sz="1100">
            <a:solidFill>
              <a:schemeClr val="bg1">
                <a:lumMod val="50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867174</xdr:colOff>
      <xdr:row>45</xdr:row>
      <xdr:rowOff>935810</xdr:rowOff>
    </xdr:from>
    <xdr:to>
      <xdr:col>1</xdr:col>
      <xdr:colOff>601772</xdr:colOff>
      <xdr:row>45</xdr:row>
      <xdr:rowOff>1217670</xdr:rowOff>
    </xdr:to>
    <xdr:sp macro="" textlink="">
      <xdr:nvSpPr>
        <xdr:cNvPr id="11" name="TextBox 10">
          <a:extLst>
            <a:ext uri="{FF2B5EF4-FFF2-40B4-BE49-F238E27FC236}">
              <a16:creationId xmlns:a16="http://schemas.microsoft.com/office/drawing/2014/main" id="{F8230592-A3E3-4B71-A9B2-B65FCA9C1B12}"/>
            </a:ext>
          </a:extLst>
        </xdr:cNvPr>
        <xdr:cNvSpPr txBox="1"/>
      </xdr:nvSpPr>
      <xdr:spPr>
        <a:xfrm rot="19931379">
          <a:off x="867174" y="24700685"/>
          <a:ext cx="1144298" cy="28186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10</xdr:row>
      <xdr:rowOff>276225</xdr:rowOff>
    </xdr:from>
    <xdr:to>
      <xdr:col>2</xdr:col>
      <xdr:colOff>205600</xdr:colOff>
      <xdr:row>11</xdr:row>
      <xdr:rowOff>2250</xdr:rowOff>
    </xdr:to>
    <xdr:pic>
      <xdr:nvPicPr>
        <xdr:cNvPr id="3" name="Picture 2">
          <a:extLst>
            <a:ext uri="{FF2B5EF4-FFF2-40B4-BE49-F238E27FC236}">
              <a16:creationId xmlns:a16="http://schemas.microsoft.com/office/drawing/2014/main" id="{9636290C-DF43-4B57-9858-2E12A28953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5441275"/>
          <a:ext cx="853300" cy="2250"/>
        </a:xfrm>
        <a:prstGeom prst="rect">
          <a:avLst/>
        </a:prstGeom>
      </xdr:spPr>
    </xdr:pic>
    <xdr:clientData/>
  </xdr:twoCellAnchor>
  <xdr:twoCellAnchor>
    <xdr:from>
      <xdr:col>0</xdr:col>
      <xdr:colOff>49366</xdr:colOff>
      <xdr:row>28</xdr:row>
      <xdr:rowOff>473167</xdr:rowOff>
    </xdr:from>
    <xdr:to>
      <xdr:col>0</xdr:col>
      <xdr:colOff>631984</xdr:colOff>
      <xdr:row>29</xdr:row>
      <xdr:rowOff>84880</xdr:rowOff>
    </xdr:to>
    <xdr:sp macro="" textlink="">
      <xdr:nvSpPr>
        <xdr:cNvPr id="2" name="TextBox 1">
          <a:extLst>
            <a:ext uri="{FF2B5EF4-FFF2-40B4-BE49-F238E27FC236}">
              <a16:creationId xmlns:a16="http://schemas.microsoft.com/office/drawing/2014/main" id="{AEA0B9C9-EA04-B0D2-587F-1AF34F0A19B6}"/>
            </a:ext>
          </a:extLst>
        </xdr:cNvPr>
        <xdr:cNvSpPr txBox="1"/>
      </xdr:nvSpPr>
      <xdr:spPr>
        <a:xfrm rot="20248112">
          <a:off x="49366" y="9159967"/>
          <a:ext cx="582618" cy="297513"/>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latin typeface="Univers 65"/>
            </a:rPr>
            <a:t>NEW</a:t>
          </a:r>
        </a:p>
      </xdr:txBody>
    </xdr:sp>
    <xdr:clientData/>
  </xdr:twoCellAnchor>
  <xdr:twoCellAnchor>
    <xdr:from>
      <xdr:col>0</xdr:col>
      <xdr:colOff>131104</xdr:colOff>
      <xdr:row>32</xdr:row>
      <xdr:rowOff>489540</xdr:rowOff>
    </xdr:from>
    <xdr:to>
      <xdr:col>2</xdr:col>
      <xdr:colOff>44694</xdr:colOff>
      <xdr:row>33</xdr:row>
      <xdr:rowOff>78086</xdr:rowOff>
    </xdr:to>
    <xdr:sp macro="" textlink="">
      <xdr:nvSpPr>
        <xdr:cNvPr id="4" name="TextBox 3">
          <a:extLst>
            <a:ext uri="{FF2B5EF4-FFF2-40B4-BE49-F238E27FC236}">
              <a16:creationId xmlns:a16="http://schemas.microsoft.com/office/drawing/2014/main" id="{F2CB9A60-6904-4EC4-8B06-90A9A64A903D}"/>
            </a:ext>
          </a:extLst>
        </xdr:cNvPr>
        <xdr:cNvSpPr txBox="1"/>
      </xdr:nvSpPr>
      <xdr:spPr>
        <a:xfrm rot="20248112">
          <a:off x="131104" y="10909890"/>
          <a:ext cx="551765" cy="274346"/>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latin typeface="Univers 65"/>
            </a:rPr>
            <a:t>NEW</a:t>
          </a:r>
        </a:p>
      </xdr:txBody>
    </xdr:sp>
    <xdr:clientData/>
  </xdr:twoCellAnchor>
  <xdr:twoCellAnchor>
    <xdr:from>
      <xdr:col>0</xdr:col>
      <xdr:colOff>151964</xdr:colOff>
      <xdr:row>36</xdr:row>
      <xdr:rowOff>458686</xdr:rowOff>
    </xdr:from>
    <xdr:to>
      <xdr:col>2</xdr:col>
      <xdr:colOff>83826</xdr:colOff>
      <xdr:row>37</xdr:row>
      <xdr:rowOff>120962</xdr:rowOff>
    </xdr:to>
    <xdr:sp macro="" textlink="">
      <xdr:nvSpPr>
        <xdr:cNvPr id="5" name="TextBox 4">
          <a:extLst>
            <a:ext uri="{FF2B5EF4-FFF2-40B4-BE49-F238E27FC236}">
              <a16:creationId xmlns:a16="http://schemas.microsoft.com/office/drawing/2014/main" id="{D5B091A4-7275-4E68-94A4-5D2D79356511}"/>
            </a:ext>
          </a:extLst>
        </xdr:cNvPr>
        <xdr:cNvSpPr txBox="1"/>
      </xdr:nvSpPr>
      <xdr:spPr>
        <a:xfrm rot="20248112">
          <a:off x="151964" y="12593536"/>
          <a:ext cx="570037" cy="271876"/>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latin typeface="Univers 65"/>
            </a:rPr>
            <a:t>NEW 	</a:t>
          </a:r>
        </a:p>
      </xdr:txBody>
    </xdr:sp>
    <xdr:clientData/>
  </xdr:twoCellAnchor>
  <xdr:twoCellAnchor>
    <xdr:from>
      <xdr:col>0</xdr:col>
      <xdr:colOff>125190</xdr:colOff>
      <xdr:row>40</xdr:row>
      <xdr:rowOff>414979</xdr:rowOff>
    </xdr:from>
    <xdr:to>
      <xdr:col>2</xdr:col>
      <xdr:colOff>62651</xdr:colOff>
      <xdr:row>41</xdr:row>
      <xdr:rowOff>96681</xdr:rowOff>
    </xdr:to>
    <xdr:sp macro="" textlink="">
      <xdr:nvSpPr>
        <xdr:cNvPr id="6" name="TextBox 5">
          <a:extLst>
            <a:ext uri="{FF2B5EF4-FFF2-40B4-BE49-F238E27FC236}">
              <a16:creationId xmlns:a16="http://schemas.microsoft.com/office/drawing/2014/main" id="{4E81A021-8671-4B88-9372-6E3B0A9021D1}"/>
            </a:ext>
          </a:extLst>
        </xdr:cNvPr>
        <xdr:cNvSpPr txBox="1"/>
      </xdr:nvSpPr>
      <xdr:spPr>
        <a:xfrm rot="20248112">
          <a:off x="125190" y="14150029"/>
          <a:ext cx="575636" cy="291302"/>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latin typeface="Univers 65"/>
            </a:rPr>
            <a:t>NEW</a:t>
          </a:r>
        </a:p>
      </xdr:txBody>
    </xdr:sp>
    <xdr:clientData/>
  </xdr:twoCellAnchor>
  <xdr:twoCellAnchor>
    <xdr:from>
      <xdr:col>2</xdr:col>
      <xdr:colOff>6362700</xdr:colOff>
      <xdr:row>7</xdr:row>
      <xdr:rowOff>866774</xdr:rowOff>
    </xdr:from>
    <xdr:to>
      <xdr:col>2</xdr:col>
      <xdr:colOff>7448550</xdr:colOff>
      <xdr:row>8</xdr:row>
      <xdr:rowOff>104774</xdr:rowOff>
    </xdr:to>
    <xdr:sp macro="" textlink="">
      <xdr:nvSpPr>
        <xdr:cNvPr id="8" name="TextBox 7">
          <a:extLst>
            <a:ext uri="{FF2B5EF4-FFF2-40B4-BE49-F238E27FC236}">
              <a16:creationId xmlns:a16="http://schemas.microsoft.com/office/drawing/2014/main" id="{7E7D223E-4B57-4A2A-B109-177FE9A23AA2}"/>
            </a:ext>
          </a:extLst>
        </xdr:cNvPr>
        <xdr:cNvSpPr txBox="1"/>
      </xdr:nvSpPr>
      <xdr:spPr>
        <a:xfrm>
          <a:off x="7010400" y="2600324"/>
          <a:ext cx="1085850"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2</xdr:col>
      <xdr:colOff>5114925</xdr:colOff>
      <xdr:row>13</xdr:row>
      <xdr:rowOff>628650</xdr:rowOff>
    </xdr:from>
    <xdr:to>
      <xdr:col>2</xdr:col>
      <xdr:colOff>6991350</xdr:colOff>
      <xdr:row>14</xdr:row>
      <xdr:rowOff>66675</xdr:rowOff>
    </xdr:to>
    <xdr:sp macro="" textlink="">
      <xdr:nvSpPr>
        <xdr:cNvPr id="13" name="TextBox 12">
          <a:extLst>
            <a:ext uri="{FF2B5EF4-FFF2-40B4-BE49-F238E27FC236}">
              <a16:creationId xmlns:a16="http://schemas.microsoft.com/office/drawing/2014/main" id="{053EFAA9-0548-D6DB-C226-1562BBF36DE5}"/>
            </a:ext>
          </a:extLst>
        </xdr:cNvPr>
        <xdr:cNvSpPr txBox="1"/>
      </xdr:nvSpPr>
      <xdr:spPr>
        <a:xfrm>
          <a:off x="5762625" y="5238750"/>
          <a:ext cx="1876425" cy="304800"/>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900" b="0">
              <a:latin typeface="Arial" panose="020B0604020202020204" pitchFamily="34" charset="0"/>
              <a:cs typeface="Arial" panose="020B0604020202020204" pitchFamily="34" charset="0"/>
            </a:rPr>
            <a:t>Altura</a:t>
          </a:r>
          <a:r>
            <a:rPr lang="es-ES" sz="900" b="0" baseline="0">
              <a:latin typeface="Arial" panose="020B0604020202020204" pitchFamily="34" charset="0"/>
              <a:cs typeface="Arial" panose="020B0604020202020204" pitchFamily="34" charset="0"/>
            </a:rPr>
            <a:t> mínima de mortero 10mm</a:t>
          </a:r>
          <a:endParaRPr lang="es-ES" sz="900" b="0">
            <a:latin typeface="Arial" panose="020B0604020202020204" pitchFamily="34" charset="0"/>
            <a:cs typeface="Arial" panose="020B0604020202020204" pitchFamily="34" charset="0"/>
          </a:endParaRPr>
        </a:p>
      </xdr:txBody>
    </xdr:sp>
    <xdr:clientData/>
  </xdr:twoCellAnchor>
  <xdr:twoCellAnchor>
    <xdr:from>
      <xdr:col>2</xdr:col>
      <xdr:colOff>5772150</xdr:colOff>
      <xdr:row>13</xdr:row>
      <xdr:rowOff>514350</xdr:rowOff>
    </xdr:from>
    <xdr:to>
      <xdr:col>2</xdr:col>
      <xdr:colOff>6953251</xdr:colOff>
      <xdr:row>13</xdr:row>
      <xdr:rowOff>685800</xdr:rowOff>
    </xdr:to>
    <xdr:sp macro="" textlink="">
      <xdr:nvSpPr>
        <xdr:cNvPr id="7" name="TextBox 6">
          <a:extLst>
            <a:ext uri="{FF2B5EF4-FFF2-40B4-BE49-F238E27FC236}">
              <a16:creationId xmlns:a16="http://schemas.microsoft.com/office/drawing/2014/main" id="{81542BAF-6141-67E9-433E-4F0C098554C2}"/>
            </a:ext>
          </a:extLst>
        </xdr:cNvPr>
        <xdr:cNvSpPr txBox="1"/>
      </xdr:nvSpPr>
      <xdr:spPr>
        <a:xfrm>
          <a:off x="6410325" y="5124450"/>
          <a:ext cx="1181101" cy="1714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900" b="1">
              <a:latin typeface="Arial" panose="020B0604020202020204" pitchFamily="34" charset="0"/>
              <a:cs typeface="Arial" panose="020B0604020202020204" pitchFamily="34" charset="0"/>
            </a:rPr>
            <a:t>Especial reformas</a:t>
          </a:r>
        </a:p>
      </xdr:txBody>
    </xdr:sp>
    <xdr:clientData/>
  </xdr:twoCellAnchor>
  <xdr:twoCellAnchor>
    <xdr:from>
      <xdr:col>2</xdr:col>
      <xdr:colOff>6324600</xdr:colOff>
      <xdr:row>5</xdr:row>
      <xdr:rowOff>619124</xdr:rowOff>
    </xdr:from>
    <xdr:to>
      <xdr:col>2</xdr:col>
      <xdr:colOff>7410450</xdr:colOff>
      <xdr:row>5</xdr:row>
      <xdr:rowOff>866774</xdr:rowOff>
    </xdr:to>
    <xdr:sp macro="" textlink="">
      <xdr:nvSpPr>
        <xdr:cNvPr id="9" name="TextBox 8">
          <a:extLst>
            <a:ext uri="{FF2B5EF4-FFF2-40B4-BE49-F238E27FC236}">
              <a16:creationId xmlns:a16="http://schemas.microsoft.com/office/drawing/2014/main" id="{F1B00A23-157D-4CBC-9F20-9839079DDA6E}"/>
            </a:ext>
          </a:extLst>
        </xdr:cNvPr>
        <xdr:cNvSpPr txBox="1"/>
      </xdr:nvSpPr>
      <xdr:spPr>
        <a:xfrm>
          <a:off x="6962775" y="1238249"/>
          <a:ext cx="1085850"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2</xdr:col>
      <xdr:colOff>6419850</xdr:colOff>
      <xdr:row>28</xdr:row>
      <xdr:rowOff>609600</xdr:rowOff>
    </xdr:from>
    <xdr:to>
      <xdr:col>2</xdr:col>
      <xdr:colOff>7505700</xdr:colOff>
      <xdr:row>29</xdr:row>
      <xdr:rowOff>171450</xdr:rowOff>
    </xdr:to>
    <xdr:sp macro="" textlink="">
      <xdr:nvSpPr>
        <xdr:cNvPr id="10" name="TextBox 9">
          <a:extLst>
            <a:ext uri="{FF2B5EF4-FFF2-40B4-BE49-F238E27FC236}">
              <a16:creationId xmlns:a16="http://schemas.microsoft.com/office/drawing/2014/main" id="{ED2BF63D-F17B-4BEE-960B-88CFCFD0D8B3}"/>
            </a:ext>
          </a:extLst>
        </xdr:cNvPr>
        <xdr:cNvSpPr txBox="1"/>
      </xdr:nvSpPr>
      <xdr:spPr>
        <a:xfrm>
          <a:off x="7058025" y="9296400"/>
          <a:ext cx="1085850"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2</xdr:col>
      <xdr:colOff>6410325</xdr:colOff>
      <xdr:row>32</xdr:row>
      <xdr:rowOff>600075</xdr:rowOff>
    </xdr:from>
    <xdr:to>
      <xdr:col>2</xdr:col>
      <xdr:colOff>7496175</xdr:colOff>
      <xdr:row>33</xdr:row>
      <xdr:rowOff>161925</xdr:rowOff>
    </xdr:to>
    <xdr:sp macro="" textlink="">
      <xdr:nvSpPr>
        <xdr:cNvPr id="11" name="TextBox 10">
          <a:extLst>
            <a:ext uri="{FF2B5EF4-FFF2-40B4-BE49-F238E27FC236}">
              <a16:creationId xmlns:a16="http://schemas.microsoft.com/office/drawing/2014/main" id="{7B52374E-0063-4297-A2CA-BA6555E5C531}"/>
            </a:ext>
          </a:extLst>
        </xdr:cNvPr>
        <xdr:cNvSpPr txBox="1"/>
      </xdr:nvSpPr>
      <xdr:spPr>
        <a:xfrm>
          <a:off x="7048500" y="11020425"/>
          <a:ext cx="1085850"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2</xdr:col>
      <xdr:colOff>6429375</xdr:colOff>
      <xdr:row>36</xdr:row>
      <xdr:rowOff>657225</xdr:rowOff>
    </xdr:from>
    <xdr:to>
      <xdr:col>2</xdr:col>
      <xdr:colOff>7515225</xdr:colOff>
      <xdr:row>37</xdr:row>
      <xdr:rowOff>180975</xdr:rowOff>
    </xdr:to>
    <xdr:sp macro="" textlink="">
      <xdr:nvSpPr>
        <xdr:cNvPr id="14" name="TextBox 13">
          <a:extLst>
            <a:ext uri="{FF2B5EF4-FFF2-40B4-BE49-F238E27FC236}">
              <a16:creationId xmlns:a16="http://schemas.microsoft.com/office/drawing/2014/main" id="{0B58DC7F-B091-47EA-9018-4D0B7A040E04}"/>
            </a:ext>
          </a:extLst>
        </xdr:cNvPr>
        <xdr:cNvSpPr txBox="1"/>
      </xdr:nvSpPr>
      <xdr:spPr>
        <a:xfrm>
          <a:off x="7067550" y="13115925"/>
          <a:ext cx="1085850" cy="2857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2</xdr:col>
      <xdr:colOff>6448425</xdr:colOff>
      <xdr:row>40</xdr:row>
      <xdr:rowOff>533400</xdr:rowOff>
    </xdr:from>
    <xdr:to>
      <xdr:col>2</xdr:col>
      <xdr:colOff>7534275</xdr:colOff>
      <xdr:row>41</xdr:row>
      <xdr:rowOff>180975</xdr:rowOff>
    </xdr:to>
    <xdr:sp macro="" textlink="">
      <xdr:nvSpPr>
        <xdr:cNvPr id="15" name="TextBox 14">
          <a:extLst>
            <a:ext uri="{FF2B5EF4-FFF2-40B4-BE49-F238E27FC236}">
              <a16:creationId xmlns:a16="http://schemas.microsoft.com/office/drawing/2014/main" id="{79303290-7464-4C10-8005-EFDA37851A16}"/>
            </a:ext>
          </a:extLst>
        </xdr:cNvPr>
        <xdr:cNvSpPr txBox="1"/>
      </xdr:nvSpPr>
      <xdr:spPr>
        <a:xfrm>
          <a:off x="7086600" y="14268450"/>
          <a:ext cx="1085850" cy="257175"/>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18</xdr:col>
      <xdr:colOff>6324600</xdr:colOff>
      <xdr:row>7</xdr:row>
      <xdr:rowOff>942974</xdr:rowOff>
    </xdr:from>
    <xdr:to>
      <xdr:col>18</xdr:col>
      <xdr:colOff>7410450</xdr:colOff>
      <xdr:row>8</xdr:row>
      <xdr:rowOff>180974</xdr:rowOff>
    </xdr:to>
    <xdr:sp macro="" textlink="">
      <xdr:nvSpPr>
        <xdr:cNvPr id="12" name="TextBox 11">
          <a:extLst>
            <a:ext uri="{FF2B5EF4-FFF2-40B4-BE49-F238E27FC236}">
              <a16:creationId xmlns:a16="http://schemas.microsoft.com/office/drawing/2014/main" id="{86006BFD-7F88-4107-814D-B42B74D4AE3C}"/>
            </a:ext>
          </a:extLst>
        </xdr:cNvPr>
        <xdr:cNvSpPr txBox="1"/>
      </xdr:nvSpPr>
      <xdr:spPr>
        <a:xfrm>
          <a:off x="19297650" y="2676524"/>
          <a:ext cx="1085850"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twoCellAnchor>
    <xdr:from>
      <xdr:col>18</xdr:col>
      <xdr:colOff>6305550</xdr:colOff>
      <xdr:row>5</xdr:row>
      <xdr:rowOff>800099</xdr:rowOff>
    </xdr:from>
    <xdr:to>
      <xdr:col>18</xdr:col>
      <xdr:colOff>7391400</xdr:colOff>
      <xdr:row>6</xdr:row>
      <xdr:rowOff>123824</xdr:rowOff>
    </xdr:to>
    <xdr:sp macro="" textlink="">
      <xdr:nvSpPr>
        <xdr:cNvPr id="16" name="TextBox 15">
          <a:extLst>
            <a:ext uri="{FF2B5EF4-FFF2-40B4-BE49-F238E27FC236}">
              <a16:creationId xmlns:a16="http://schemas.microsoft.com/office/drawing/2014/main" id="{9292FE92-5B50-42D5-B45D-02E8EBDF51C9}"/>
            </a:ext>
          </a:extLst>
        </xdr:cNvPr>
        <xdr:cNvSpPr txBox="1"/>
      </xdr:nvSpPr>
      <xdr:spPr>
        <a:xfrm>
          <a:off x="19278600" y="1419224"/>
          <a:ext cx="1085850" cy="247650"/>
        </a:xfrm>
        <a:prstGeom prst="rect">
          <a:avLst/>
        </a:prstGeom>
        <a:solidFill>
          <a:srgbClr val="F9F3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baseline="0">
              <a:latin typeface="Univers 65"/>
            </a:rPr>
            <a:t>EN1264-4:2022</a:t>
          </a:r>
        </a:p>
        <a:p>
          <a:endParaRPr lang="es-E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7053F-F16E-4865-BFAA-A06E87DF2A04}">
  <dimension ref="A1:L307"/>
  <sheetViews>
    <sheetView topLeftCell="A17" zoomScaleNormal="100" workbookViewId="0">
      <selection activeCell="B23" sqref="B23"/>
    </sheetView>
  </sheetViews>
  <sheetFormatPr defaultRowHeight="15"/>
  <cols>
    <col min="1" max="1" width="16.44140625" customWidth="1"/>
    <col min="2" max="2" width="7.21875" customWidth="1"/>
    <col min="3" max="3" width="39.77734375" hidden="1" customWidth="1"/>
    <col min="4" max="4" width="52.77734375" customWidth="1"/>
    <col min="5" max="5" width="10.21875" customWidth="1"/>
    <col min="6" max="6" width="8.33203125" hidden="1" customWidth="1"/>
    <col min="7" max="8" width="7.21875" style="12" hidden="1" customWidth="1"/>
    <col min="9" max="9" width="7.21875" style="1" hidden="1" customWidth="1"/>
    <col min="10" max="10" width="3.33203125" customWidth="1"/>
    <col min="11" max="11" width="3" customWidth="1"/>
    <col min="12" max="12" width="8.88671875" customWidth="1"/>
  </cols>
  <sheetData>
    <row r="1" spans="2:11" ht="23.25">
      <c r="B1" s="261" t="s">
        <v>1238</v>
      </c>
      <c r="C1" s="262"/>
      <c r="D1" s="262"/>
      <c r="E1" s="262"/>
      <c r="F1" s="262"/>
      <c r="G1" s="262"/>
      <c r="H1" s="262"/>
      <c r="I1" s="262"/>
    </row>
    <row r="2" spans="2:11" ht="17.25" customHeight="1">
      <c r="B2" s="26"/>
      <c r="C2" s="27"/>
      <c r="D2" s="27"/>
      <c r="E2" s="100"/>
      <c r="F2" s="90"/>
      <c r="G2" s="93"/>
      <c r="H2" s="45"/>
      <c r="I2" s="27"/>
    </row>
    <row r="3" spans="2:11" ht="18">
      <c r="B3" s="263" t="s">
        <v>550</v>
      </c>
      <c r="C3" s="263"/>
      <c r="D3" s="263"/>
      <c r="E3" s="263"/>
      <c r="F3" s="263"/>
      <c r="G3" s="263"/>
      <c r="H3" s="263"/>
      <c r="I3" s="263"/>
    </row>
    <row r="4" spans="2:11">
      <c r="H4" s="46"/>
      <c r="I4"/>
    </row>
    <row r="5" spans="2:11" s="31" customFormat="1" ht="15.75">
      <c r="B5" s="23" t="s">
        <v>654</v>
      </c>
      <c r="C5" s="24" t="s">
        <v>458</v>
      </c>
      <c r="D5" s="24" t="s">
        <v>457</v>
      </c>
      <c r="E5" s="42">
        <v>45323</v>
      </c>
      <c r="F5" s="42">
        <v>44743</v>
      </c>
      <c r="G5" s="94">
        <v>44652</v>
      </c>
      <c r="H5" s="42">
        <v>44562</v>
      </c>
      <c r="I5" s="24" t="s">
        <v>55</v>
      </c>
      <c r="J5" s="25" t="s">
        <v>53</v>
      </c>
      <c r="K5" s="25" t="s">
        <v>653</v>
      </c>
    </row>
    <row r="6" spans="2:11" ht="60">
      <c r="B6" s="68">
        <v>71012700</v>
      </c>
      <c r="C6" s="32" t="str">
        <f>LEFT(D6,54)</f>
        <v xml:space="preserve">tubo ff-therm multi Difustop PE-Xa 12x2 mm rollo 200m </v>
      </c>
      <c r="D6" s="28" t="s">
        <v>1003</v>
      </c>
      <c r="E6" s="91">
        <f>F6</f>
        <v>1.67</v>
      </c>
      <c r="F6" s="91">
        <f>TRUNC(G6*1.125,2)</f>
        <v>1.67</v>
      </c>
      <c r="G6" s="29">
        <f>TRUNC(H6*1.1,2)</f>
        <v>1.49</v>
      </c>
      <c r="H6" s="29">
        <f t="shared" ref="H6:H12" si="0">I6*1.09</f>
        <v>1.35487</v>
      </c>
      <c r="I6" s="29">
        <v>1.2429999999999999</v>
      </c>
      <c r="J6" s="30" t="s">
        <v>0</v>
      </c>
      <c r="K6" s="30">
        <v>5</v>
      </c>
    </row>
    <row r="7" spans="2:11" ht="60">
      <c r="B7" s="68">
        <v>71016700</v>
      </c>
      <c r="C7" s="32" t="str">
        <f t="shared" ref="C7:C12" si="1">LEFT(D7,55)</f>
        <v>tubo ff-therm multi Difustop PE-Xa 16 x 2 mm rollo 200m</v>
      </c>
      <c r="D7" s="28" t="s">
        <v>1004</v>
      </c>
      <c r="E7" s="91">
        <f t="shared" ref="E7:E92" si="2">F7</f>
        <v>1.87</v>
      </c>
      <c r="F7" s="91">
        <f t="shared" ref="F7:F75" si="3">TRUNC(G7*1.125,2)</f>
        <v>1.87</v>
      </c>
      <c r="G7" s="29">
        <f t="shared" ref="G7:G22" si="4">TRUNC(H7*1.1,2)</f>
        <v>1.67</v>
      </c>
      <c r="H7" s="29">
        <f t="shared" si="0"/>
        <v>1.5190131000000002</v>
      </c>
      <c r="I7" s="29">
        <v>1.3935900000000001</v>
      </c>
      <c r="J7" s="30" t="s">
        <v>0</v>
      </c>
      <c r="K7" s="30">
        <v>5</v>
      </c>
    </row>
    <row r="8" spans="2:11" ht="60">
      <c r="B8" s="68">
        <v>71016900</v>
      </c>
      <c r="C8" s="32" t="str">
        <f t="shared" si="1"/>
        <v>tubo ff-therm multi Difustop PE-Xa 16 x 2 mm rollo 600m</v>
      </c>
      <c r="D8" s="28" t="s">
        <v>1005</v>
      </c>
      <c r="E8" s="91">
        <f t="shared" si="2"/>
        <v>1.87</v>
      </c>
      <c r="F8" s="91">
        <f t="shared" si="3"/>
        <v>1.87</v>
      </c>
      <c r="G8" s="29">
        <f t="shared" si="4"/>
        <v>1.67</v>
      </c>
      <c r="H8" s="29">
        <f t="shared" si="0"/>
        <v>1.5190131000000002</v>
      </c>
      <c r="I8" s="29">
        <v>1.3935900000000001</v>
      </c>
      <c r="J8" s="30" t="s">
        <v>0</v>
      </c>
      <c r="K8" s="30">
        <v>5</v>
      </c>
    </row>
    <row r="9" spans="2:11" ht="60">
      <c r="B9" s="68">
        <v>71017700</v>
      </c>
      <c r="C9" s="32" t="str">
        <f t="shared" si="1"/>
        <v>tubo ff-therm multi Difustop PE-Xa 17 x 2 mm rollo 200m</v>
      </c>
      <c r="D9" s="28" t="s">
        <v>1006</v>
      </c>
      <c r="E9" s="91">
        <f t="shared" si="2"/>
        <v>2.02</v>
      </c>
      <c r="F9" s="91">
        <f t="shared" si="3"/>
        <v>2.02</v>
      </c>
      <c r="G9" s="29">
        <f t="shared" si="4"/>
        <v>1.8</v>
      </c>
      <c r="H9" s="29">
        <f t="shared" si="0"/>
        <v>1.6426300000000005</v>
      </c>
      <c r="I9" s="29">
        <v>1.5070000000000003</v>
      </c>
      <c r="J9" s="30" t="s">
        <v>0</v>
      </c>
      <c r="K9" s="30">
        <v>5</v>
      </c>
    </row>
    <row r="10" spans="2:11" ht="60">
      <c r="B10" s="68">
        <v>71017900</v>
      </c>
      <c r="C10" s="32" t="str">
        <f t="shared" si="1"/>
        <v>tubo ff-therm multi Difustop PE-Xa 17 x 2 mm rollo 600m</v>
      </c>
      <c r="D10" s="28" t="s">
        <v>1007</v>
      </c>
      <c r="E10" s="91">
        <f t="shared" si="2"/>
        <v>2.02</v>
      </c>
      <c r="F10" s="91">
        <f t="shared" si="3"/>
        <v>2.02</v>
      </c>
      <c r="G10" s="29">
        <f t="shared" si="4"/>
        <v>1.8</v>
      </c>
      <c r="H10" s="29">
        <f t="shared" si="0"/>
        <v>1.6426300000000005</v>
      </c>
      <c r="I10" s="29">
        <v>1.5070000000000003</v>
      </c>
      <c r="J10" s="30" t="s">
        <v>0</v>
      </c>
      <c r="K10" s="30">
        <v>5</v>
      </c>
    </row>
    <row r="11" spans="2:11" ht="60">
      <c r="B11" s="68">
        <v>71020700</v>
      </c>
      <c r="C11" s="32" t="str">
        <f t="shared" si="1"/>
        <v>tubo ff-therm multi Difustop PE-Xa 20 x 2 mm rollo 200m</v>
      </c>
      <c r="D11" s="28" t="s">
        <v>1008</v>
      </c>
      <c r="E11" s="91">
        <f t="shared" si="2"/>
        <v>2.54</v>
      </c>
      <c r="F11" s="91">
        <f t="shared" si="3"/>
        <v>2.54</v>
      </c>
      <c r="G11" s="29">
        <f t="shared" si="4"/>
        <v>2.2599999999999998</v>
      </c>
      <c r="H11" s="29">
        <f t="shared" si="0"/>
        <v>2.0633261275000003</v>
      </c>
      <c r="I11" s="29">
        <v>1.8929597500000002</v>
      </c>
      <c r="J11" s="30" t="s">
        <v>0</v>
      </c>
      <c r="K11" s="30">
        <v>5</v>
      </c>
    </row>
    <row r="12" spans="2:11" ht="60">
      <c r="B12" s="68">
        <v>71020919</v>
      </c>
      <c r="C12" s="32" t="str">
        <f t="shared" si="1"/>
        <v>tubo ff-therm multi Difustop PE-Xa 20 x 2 mm rollo 500m</v>
      </c>
      <c r="D12" s="28" t="s">
        <v>1009</v>
      </c>
      <c r="E12" s="91">
        <f t="shared" si="2"/>
        <v>2.54</v>
      </c>
      <c r="F12" s="91">
        <f t="shared" si="3"/>
        <v>2.54</v>
      </c>
      <c r="G12" s="29">
        <f t="shared" si="4"/>
        <v>2.2599999999999998</v>
      </c>
      <c r="H12" s="29">
        <f t="shared" si="0"/>
        <v>2.0633261275000003</v>
      </c>
      <c r="I12" s="29">
        <v>1.8929597500000002</v>
      </c>
      <c r="J12" s="30" t="s">
        <v>0</v>
      </c>
      <c r="K12" s="30">
        <v>5</v>
      </c>
    </row>
    <row r="13" spans="2:11" ht="60">
      <c r="B13" s="68">
        <v>71025700</v>
      </c>
      <c r="C13" s="32" t="s">
        <v>603</v>
      </c>
      <c r="D13" s="28" t="s">
        <v>1010</v>
      </c>
      <c r="E13" s="91">
        <f t="shared" si="2"/>
        <v>4.0599999999999996</v>
      </c>
      <c r="F13" s="91">
        <f t="shared" si="3"/>
        <v>4.0599999999999996</v>
      </c>
      <c r="G13" s="29">
        <v>3.61</v>
      </c>
      <c r="H13" s="29"/>
      <c r="I13" s="29"/>
      <c r="J13" s="30" t="s">
        <v>0</v>
      </c>
      <c r="K13" s="30">
        <v>5</v>
      </c>
    </row>
    <row r="14" spans="2:11" s="44" customFormat="1" ht="72" hidden="1">
      <c r="B14" s="68">
        <v>73516500</v>
      </c>
      <c r="C14" s="43" t="str">
        <f t="shared" ref="C14:C16" si="5">LEFT(D14,53)</f>
        <v xml:space="preserve">tubo multicapa profitherm - AL  16x2 en rollo 120m   </v>
      </c>
      <c r="D14" s="28" t="s">
        <v>604</v>
      </c>
      <c r="E14" s="91">
        <f t="shared" si="2"/>
        <v>2.02</v>
      </c>
      <c r="F14" s="91">
        <f t="shared" si="3"/>
        <v>2.02</v>
      </c>
      <c r="G14" s="29">
        <f t="shared" si="4"/>
        <v>1.8</v>
      </c>
      <c r="H14" s="29">
        <f t="shared" ref="H14:H22" si="6">I14*1.09</f>
        <v>1.6414835311875</v>
      </c>
      <c r="I14" s="29">
        <v>1.5059481937499999</v>
      </c>
      <c r="J14" s="30" t="s">
        <v>0</v>
      </c>
      <c r="K14" s="30">
        <v>5</v>
      </c>
    </row>
    <row r="15" spans="2:11" s="44" customFormat="1" ht="72">
      <c r="B15" s="68">
        <v>73516800</v>
      </c>
      <c r="C15" s="43" t="str">
        <f t="shared" si="5"/>
        <v xml:space="preserve">tubo multicapa profitherm - AL  16x2 en rollo 240m   </v>
      </c>
      <c r="D15" s="28" t="s">
        <v>468</v>
      </c>
      <c r="E15" s="91">
        <f t="shared" si="2"/>
        <v>2.02</v>
      </c>
      <c r="F15" s="91">
        <f t="shared" si="3"/>
        <v>2.02</v>
      </c>
      <c r="G15" s="29">
        <f t="shared" si="4"/>
        <v>1.8</v>
      </c>
      <c r="H15" s="29">
        <f t="shared" si="6"/>
        <v>1.6414835311875</v>
      </c>
      <c r="I15" s="29">
        <v>1.5059481937499999</v>
      </c>
      <c r="J15" s="30" t="s">
        <v>0</v>
      </c>
      <c r="K15" s="30">
        <v>5</v>
      </c>
    </row>
    <row r="16" spans="2:11" s="44" customFormat="1" ht="72">
      <c r="B16" s="68">
        <v>73516900</v>
      </c>
      <c r="C16" s="43" t="str">
        <f t="shared" si="5"/>
        <v xml:space="preserve">tubo multicapa profitherm - AL  16x2 en rollo 600m   </v>
      </c>
      <c r="D16" s="28" t="s">
        <v>469</v>
      </c>
      <c r="E16" s="91">
        <f t="shared" si="2"/>
        <v>2.02</v>
      </c>
      <c r="F16" s="91">
        <f t="shared" si="3"/>
        <v>2.02</v>
      </c>
      <c r="G16" s="29">
        <f t="shared" si="4"/>
        <v>1.8</v>
      </c>
      <c r="H16" s="29">
        <f t="shared" si="6"/>
        <v>1.6414835311875</v>
      </c>
      <c r="I16" s="29">
        <v>1.5059481937499999</v>
      </c>
      <c r="J16" s="30" t="s">
        <v>0</v>
      </c>
      <c r="K16" s="30">
        <v>5</v>
      </c>
    </row>
    <row r="17" spans="2:12" ht="72">
      <c r="B17" s="68">
        <v>75116760</v>
      </c>
      <c r="C17" s="32" t="str">
        <f>LEFT(D17,52)</f>
        <v xml:space="preserve">tubo ff-therm ML5 Difustop PE-RT 16x2 rollo 200 m  
</v>
      </c>
      <c r="D17" s="28" t="s">
        <v>1352</v>
      </c>
      <c r="E17" s="91">
        <v>1.39</v>
      </c>
      <c r="F17" s="91">
        <f t="shared" si="3"/>
        <v>1.56</v>
      </c>
      <c r="G17" s="29">
        <f t="shared" si="4"/>
        <v>1.39</v>
      </c>
      <c r="H17" s="29">
        <f t="shared" si="6"/>
        <v>1.2658442500000002</v>
      </c>
      <c r="I17" s="29">
        <v>1.1613250000000002</v>
      </c>
      <c r="J17" s="30" t="s">
        <v>0</v>
      </c>
      <c r="K17" s="30">
        <v>6</v>
      </c>
    </row>
    <row r="18" spans="2:12" ht="60">
      <c r="B18" s="68">
        <v>75116960</v>
      </c>
      <c r="C18" s="32" t="str">
        <f t="shared" ref="C18:C22" si="7">LEFT(D18,52)</f>
        <v xml:space="preserve">tubo ff-therm ML5 Difustop PE-RT 16x2 rollo 600 m  
</v>
      </c>
      <c r="D18" s="28" t="s">
        <v>1353</v>
      </c>
      <c r="E18" s="91">
        <v>1.39</v>
      </c>
      <c r="F18" s="91">
        <f t="shared" si="3"/>
        <v>1.56</v>
      </c>
      <c r="G18" s="29">
        <f t="shared" si="4"/>
        <v>1.39</v>
      </c>
      <c r="H18" s="29">
        <f t="shared" si="6"/>
        <v>1.2658442500000002</v>
      </c>
      <c r="I18" s="29">
        <v>1.1613250000000002</v>
      </c>
      <c r="J18" s="30" t="s">
        <v>0</v>
      </c>
      <c r="K18" s="30">
        <v>6</v>
      </c>
      <c r="L18" s="76"/>
    </row>
    <row r="19" spans="2:12" ht="60">
      <c r="B19" s="68">
        <v>75117760</v>
      </c>
      <c r="C19" s="32" t="str">
        <f t="shared" si="7"/>
        <v xml:space="preserve">tubo ff-therm ML5 Difustop PE-RT 17x2 rollo 200 m  
</v>
      </c>
      <c r="D19" s="28" t="s">
        <v>1354</v>
      </c>
      <c r="E19" s="91">
        <v>1.52</v>
      </c>
      <c r="F19" s="91">
        <f t="shared" si="3"/>
        <v>1.69</v>
      </c>
      <c r="G19" s="29">
        <f t="shared" si="4"/>
        <v>1.51</v>
      </c>
      <c r="H19" s="29">
        <f t="shared" si="6"/>
        <v>1.3788499999999999</v>
      </c>
      <c r="I19" s="29">
        <v>1.2649999999999999</v>
      </c>
      <c r="J19" s="30" t="s">
        <v>0</v>
      </c>
      <c r="K19" s="30">
        <v>6</v>
      </c>
    </row>
    <row r="20" spans="2:12" ht="72">
      <c r="B20" s="68">
        <v>75117960</v>
      </c>
      <c r="C20" s="32" t="str">
        <f>LEFT(D20,51)</f>
        <v xml:space="preserve">tubo ff-therm ML5 Difustop PE-RT 17x2 rollo 600 m 
</v>
      </c>
      <c r="D20" s="28" t="s">
        <v>1355</v>
      </c>
      <c r="E20" s="91">
        <v>1.52</v>
      </c>
      <c r="F20" s="91">
        <f t="shared" si="3"/>
        <v>1.69</v>
      </c>
      <c r="G20" s="29">
        <f t="shared" si="4"/>
        <v>1.51</v>
      </c>
      <c r="H20" s="29">
        <f t="shared" si="6"/>
        <v>1.3788499999999999</v>
      </c>
      <c r="I20" s="29">
        <v>1.2649999999999999</v>
      </c>
      <c r="J20" s="30" t="s">
        <v>0</v>
      </c>
      <c r="K20" s="30">
        <v>6</v>
      </c>
    </row>
    <row r="21" spans="2:12" ht="84">
      <c r="B21" s="68">
        <v>75120760</v>
      </c>
      <c r="C21" s="32" t="str">
        <f t="shared" si="7"/>
        <v xml:space="preserve">tubo ff-therm ML5 Difustop PE-RT 20x2 rollo 200 m  
</v>
      </c>
      <c r="D21" s="28" t="s">
        <v>1356</v>
      </c>
      <c r="E21" s="91">
        <v>1.75</v>
      </c>
      <c r="F21" s="91">
        <f t="shared" si="3"/>
        <v>2.0699999999999998</v>
      </c>
      <c r="G21" s="29">
        <f t="shared" si="4"/>
        <v>1.84</v>
      </c>
      <c r="H21" s="29">
        <f t="shared" si="6"/>
        <v>1.6786000000000001</v>
      </c>
      <c r="I21" s="29">
        <v>1.54</v>
      </c>
      <c r="J21" s="30" t="s">
        <v>0</v>
      </c>
      <c r="K21" s="30">
        <v>6</v>
      </c>
    </row>
    <row r="22" spans="2:12" ht="84">
      <c r="B22" s="68">
        <v>75120960</v>
      </c>
      <c r="C22" s="32" t="str">
        <f t="shared" si="7"/>
        <v xml:space="preserve">tubo ff-therm ML5 Difustop PE-RT 20x2 rollo 500 m  
</v>
      </c>
      <c r="D22" s="28" t="s">
        <v>1357</v>
      </c>
      <c r="E22" s="91">
        <v>1.75</v>
      </c>
      <c r="F22" s="91">
        <f t="shared" si="3"/>
        <v>2.0699999999999998</v>
      </c>
      <c r="G22" s="29">
        <f t="shared" si="4"/>
        <v>1.84</v>
      </c>
      <c r="H22" s="29">
        <f t="shared" si="6"/>
        <v>1.6786000000000001</v>
      </c>
      <c r="I22" s="29">
        <v>1.54</v>
      </c>
      <c r="J22" s="30" t="s">
        <v>0</v>
      </c>
      <c r="K22" s="30">
        <v>6</v>
      </c>
    </row>
    <row r="23" spans="2:12" ht="72">
      <c r="B23" s="68">
        <v>76316700</v>
      </c>
      <c r="C23" s="32" t="str">
        <f>LEFT(D23,51)</f>
        <v xml:space="preserve">tubo ff­therm  ML5 Difustop PE­Xb 16x2 rollo 200 m
</v>
      </c>
      <c r="D23" s="28" t="s">
        <v>605</v>
      </c>
      <c r="E23" s="91">
        <f t="shared" si="2"/>
        <v>1.72</v>
      </c>
      <c r="F23" s="91">
        <f t="shared" si="3"/>
        <v>1.72</v>
      </c>
      <c r="G23" s="29">
        <v>1.53</v>
      </c>
      <c r="H23" s="29"/>
      <c r="I23" s="29"/>
      <c r="J23" s="30" t="s">
        <v>0</v>
      </c>
      <c r="K23" s="30">
        <v>6</v>
      </c>
    </row>
    <row r="24" spans="2:12" ht="72">
      <c r="B24" s="68">
        <v>76316900</v>
      </c>
      <c r="C24" s="32" t="str">
        <f>LEFT(D24,53)</f>
        <v>tubo ff­therm  ML5 Difustop PE­Xb 16x2 rollo 600 m
Tu</v>
      </c>
      <c r="D24" s="28" t="s">
        <v>606</v>
      </c>
      <c r="E24" s="91">
        <f t="shared" si="2"/>
        <v>1.72</v>
      </c>
      <c r="F24" s="91">
        <f t="shared" si="3"/>
        <v>1.72</v>
      </c>
      <c r="G24" s="29">
        <v>1.53</v>
      </c>
      <c r="H24" s="29"/>
      <c r="I24" s="29"/>
      <c r="J24" s="30" t="s">
        <v>0</v>
      </c>
      <c r="K24" s="30">
        <v>6</v>
      </c>
    </row>
    <row r="25" spans="2:12" ht="72">
      <c r="B25" s="68">
        <v>76317700</v>
      </c>
      <c r="C25" s="32" t="str">
        <f>LEFT(D25,53)</f>
        <v>tubo ff­therm  ML5 Difustop PE­Xb 17x2 rollo 200 m
Tu</v>
      </c>
      <c r="D25" s="28" t="s">
        <v>607</v>
      </c>
      <c r="E25" s="91">
        <f t="shared" si="2"/>
        <v>1.96</v>
      </c>
      <c r="F25" s="91">
        <f t="shared" si="3"/>
        <v>1.96</v>
      </c>
      <c r="G25" s="29">
        <v>1.75</v>
      </c>
      <c r="H25" s="29"/>
      <c r="I25" s="29"/>
      <c r="J25" s="30" t="s">
        <v>0</v>
      </c>
      <c r="K25" s="30">
        <v>6</v>
      </c>
    </row>
    <row r="26" spans="2:12" ht="72">
      <c r="B26" s="70">
        <v>76320900</v>
      </c>
      <c r="C26" s="32" t="str">
        <f>LEFT(D26,51)</f>
        <v xml:space="preserve">tubo ff­therm  ML5 Difustop PE­Xb 17x2 rollo 500 m
</v>
      </c>
      <c r="D26" s="28" t="s">
        <v>608</v>
      </c>
      <c r="E26" s="91">
        <f t="shared" si="2"/>
        <v>2.39</v>
      </c>
      <c r="F26" s="91">
        <f t="shared" si="3"/>
        <v>2.39</v>
      </c>
      <c r="G26" s="29">
        <v>2.13</v>
      </c>
      <c r="H26" s="29"/>
      <c r="I26" s="29"/>
      <c r="J26" s="30" t="s">
        <v>0</v>
      </c>
      <c r="K26" s="60">
        <v>6</v>
      </c>
    </row>
    <row r="27" spans="2:12" ht="78" hidden="1">
      <c r="B27" s="69">
        <v>90025400</v>
      </c>
      <c r="C27" s="69" t="str">
        <f>LEFT(D27,53)</f>
        <v>plancha np premium gfto E25/45 1,45x0,85 Rt:0,75m2k/W</v>
      </c>
      <c r="D27" s="57" t="s">
        <v>1097</v>
      </c>
      <c r="E27" s="91">
        <v>25.54</v>
      </c>
      <c r="F27" s="58">
        <f t="shared" ref="F27:F32" si="8">+G27</f>
        <v>33.869999999999997</v>
      </c>
      <c r="G27" s="59">
        <v>33.869999999999997</v>
      </c>
      <c r="H27" s="59">
        <f>I27*1.06</f>
        <v>27.793199999999999</v>
      </c>
      <c r="I27" s="59">
        <v>26.22</v>
      </c>
      <c r="J27" s="60" t="s">
        <v>1</v>
      </c>
      <c r="K27" s="60">
        <v>8</v>
      </c>
    </row>
    <row r="28" spans="2:12" hidden="1">
      <c r="B28" s="68"/>
      <c r="C28" s="67" t="str">
        <f>LEFT(D28,65)</f>
        <v>precio por m2</v>
      </c>
      <c r="D28" s="92" t="s">
        <v>650</v>
      </c>
      <c r="E28" s="91">
        <f>+E27/1.12</f>
        <v>22.803571428571427</v>
      </c>
      <c r="F28" s="63">
        <f t="shared" si="8"/>
        <v>30.21409455842997</v>
      </c>
      <c r="G28" s="64">
        <f>+G27/1.121</f>
        <v>30.21409455842997</v>
      </c>
      <c r="H28" s="63">
        <f t="shared" ref="H28:I28" si="9">+H27/1.21</f>
        <v>22.969586776859504</v>
      </c>
      <c r="I28" s="63">
        <f t="shared" si="9"/>
        <v>21.669421487603305</v>
      </c>
      <c r="J28" s="65"/>
      <c r="K28" s="65"/>
    </row>
    <row r="29" spans="2:12" ht="84" hidden="1">
      <c r="B29" s="69">
        <v>90025401</v>
      </c>
      <c r="C29" s="69" t="str">
        <f>LEFT(D29,53)</f>
        <v>plancha np premium gfto E37/57 1,45x0,85 Rt:1,25m2k/W</v>
      </c>
      <c r="D29" s="57" t="s">
        <v>1066</v>
      </c>
      <c r="E29" s="91">
        <f>+F29</f>
        <v>40.36</v>
      </c>
      <c r="F29" s="58">
        <f t="shared" si="8"/>
        <v>40.36</v>
      </c>
      <c r="G29" s="59">
        <v>40.36</v>
      </c>
      <c r="H29" s="59">
        <f>I29*1.08</f>
        <v>31.276800000000001</v>
      </c>
      <c r="I29" s="59">
        <v>28.96</v>
      </c>
      <c r="J29" s="60" t="s">
        <v>1</v>
      </c>
      <c r="K29" s="60">
        <v>8</v>
      </c>
    </row>
    <row r="30" spans="2:12" hidden="1">
      <c r="B30" s="68"/>
      <c r="C30" s="67" t="str">
        <f>LEFT(D30,65)</f>
        <v>precio por m2</v>
      </c>
      <c r="D30" s="92" t="s">
        <v>650</v>
      </c>
      <c r="E30" s="91">
        <f>+E29/1.12</f>
        <v>36.035714285714285</v>
      </c>
      <c r="F30" s="63">
        <f t="shared" si="8"/>
        <v>36.003568242640497</v>
      </c>
      <c r="G30" s="64">
        <f>+G29/1.121</f>
        <v>36.003568242640497</v>
      </c>
      <c r="H30" s="63">
        <f t="shared" ref="H30" si="10">+H29/1.21</f>
        <v>25.848595041322316</v>
      </c>
      <c r="I30" s="63">
        <f t="shared" ref="I30" si="11">+I29/1.21</f>
        <v>23.933884297520663</v>
      </c>
      <c r="J30" s="65"/>
      <c r="K30" s="65"/>
    </row>
    <row r="31" spans="2:12" ht="75">
      <c r="B31" s="69">
        <v>90025402</v>
      </c>
      <c r="C31" s="69" t="str">
        <f>LEFT(D31,54)</f>
        <v>plancha np premium acustc gft E25/45 dB26 Rt:0,75m2k/W</v>
      </c>
      <c r="D31" s="57" t="s">
        <v>1376</v>
      </c>
      <c r="E31" s="29">
        <v>25.48</v>
      </c>
      <c r="F31" s="58">
        <f t="shared" si="8"/>
        <v>31.39</v>
      </c>
      <c r="G31" s="59">
        <v>31.39</v>
      </c>
      <c r="H31" s="59">
        <f>I31*1.08</f>
        <v>25.941600000000001</v>
      </c>
      <c r="I31" s="59">
        <v>24.02</v>
      </c>
      <c r="J31" s="60" t="s">
        <v>1</v>
      </c>
      <c r="K31" s="60">
        <v>8</v>
      </c>
    </row>
    <row r="32" spans="2:12">
      <c r="B32" s="68"/>
      <c r="C32" s="67" t="str">
        <f>LEFT(D32,65)</f>
        <v>precio por m2</v>
      </c>
      <c r="D32" s="92" t="s">
        <v>650</v>
      </c>
      <c r="E32" s="101">
        <f>+E31/1.12</f>
        <v>22.749999999999996</v>
      </c>
      <c r="F32" s="63">
        <f t="shared" si="8"/>
        <v>28.001784121320249</v>
      </c>
      <c r="G32" s="64">
        <f>+G31/1.121</f>
        <v>28.001784121320249</v>
      </c>
      <c r="H32" s="63">
        <f t="shared" ref="H32" si="12">+H31/1.21</f>
        <v>21.439338842975207</v>
      </c>
      <c r="I32" s="63">
        <f t="shared" ref="I32" si="13">+I31/1.21</f>
        <v>19.851239669421489</v>
      </c>
      <c r="J32" s="65"/>
      <c r="K32" s="65"/>
    </row>
    <row r="33" spans="1:11" ht="85.5">
      <c r="B33" s="69">
        <v>90025403</v>
      </c>
      <c r="C33" s="69" t="str">
        <f>LEFT(D33,54)</f>
        <v>plancha np premium acustc gft E40/60 dB28 Rt:1,25m2k/W</v>
      </c>
      <c r="D33" s="57" t="s">
        <v>1377</v>
      </c>
      <c r="E33" s="29">
        <v>33.08</v>
      </c>
      <c r="F33" s="58">
        <f t="shared" ref="F33:F34" si="14">+G33</f>
        <v>37.47</v>
      </c>
      <c r="G33" s="64">
        <v>37.47</v>
      </c>
      <c r="H33" s="59">
        <f>I33*1.08</f>
        <v>29.808000000000003</v>
      </c>
      <c r="I33" s="59">
        <v>27.6</v>
      </c>
      <c r="J33" s="60" t="s">
        <v>1</v>
      </c>
      <c r="K33" s="60">
        <v>8</v>
      </c>
    </row>
    <row r="34" spans="1:11">
      <c r="B34" s="68"/>
      <c r="C34" s="67" t="str">
        <f>LEFT(D34,65)</f>
        <v>precio por m2</v>
      </c>
      <c r="D34" s="92" t="s">
        <v>650</v>
      </c>
      <c r="E34" s="101">
        <f>+E33/1.12</f>
        <v>29.535714285714281</v>
      </c>
      <c r="F34" s="63">
        <f t="shared" si="14"/>
        <v>33.425512934879571</v>
      </c>
      <c r="G34" s="64">
        <f t="shared" ref="G34" si="15">+G33/1.121</f>
        <v>33.425512934879571</v>
      </c>
      <c r="H34" s="63">
        <f t="shared" ref="H34" si="16">+H33/1.21</f>
        <v>24.634710743801655</v>
      </c>
      <c r="I34" s="63">
        <f t="shared" ref="I34" si="17">+I33/1.21</f>
        <v>22.809917355371901</v>
      </c>
      <c r="J34" s="65"/>
      <c r="K34" s="65"/>
    </row>
    <row r="35" spans="1:11" ht="96" hidden="1">
      <c r="B35" s="69">
        <v>90025405</v>
      </c>
      <c r="C35" s="69" t="str">
        <f>LEFT(D35,47)</f>
        <v>plancha nopas premium E23/45 D23 Rt: 0,75 m2k/W</v>
      </c>
      <c r="D35" s="57" t="s">
        <v>1351</v>
      </c>
      <c r="E35" s="29">
        <v>24</v>
      </c>
      <c r="F35" s="58">
        <f>+G35</f>
        <v>31.47</v>
      </c>
      <c r="G35" s="59">
        <v>31.47</v>
      </c>
      <c r="H35" s="59">
        <f>I35*1.08</f>
        <v>25.7148</v>
      </c>
      <c r="I35" s="59">
        <v>23.81</v>
      </c>
      <c r="J35" s="60" t="s">
        <v>1</v>
      </c>
      <c r="K35" s="60">
        <v>9</v>
      </c>
    </row>
    <row r="36" spans="1:11" hidden="1">
      <c r="A36" s="22"/>
      <c r="B36" s="68"/>
      <c r="C36" s="67" t="str">
        <f>LEFT(D36,65)</f>
        <v>precio por m2</v>
      </c>
      <c r="D36" s="92" t="s">
        <v>650</v>
      </c>
      <c r="E36" s="101">
        <f>+E35/1.12</f>
        <v>21.428571428571427</v>
      </c>
      <c r="F36" s="63">
        <f>+G36</f>
        <v>28.073148974130241</v>
      </c>
      <c r="G36" s="64">
        <f>+G35/1.121</f>
        <v>28.073148974130241</v>
      </c>
      <c r="H36" s="63">
        <f t="shared" ref="H36" si="18">+H35/1.21</f>
        <v>21.251900826446281</v>
      </c>
      <c r="I36" s="63">
        <f t="shared" ref="I36" si="19">+I35/1.21</f>
        <v>19.677685950413224</v>
      </c>
      <c r="J36" s="65"/>
      <c r="K36" s="65"/>
    </row>
    <row r="37" spans="1:11" ht="85.5">
      <c r="B37" s="69">
        <v>90025406</v>
      </c>
      <c r="C37" s="69" t="str">
        <f>LEFT(D37,47)</f>
        <v>plancha nopas premium E11/31 D30 Rt: 0,41 m2k/W</v>
      </c>
      <c r="D37" s="57" t="s">
        <v>1370</v>
      </c>
      <c r="E37" s="29">
        <v>19.36</v>
      </c>
      <c r="F37" s="58">
        <f t="shared" ref="F37:F69" si="20">+G37</f>
        <v>25.34</v>
      </c>
      <c r="G37" s="59">
        <v>25.34</v>
      </c>
      <c r="H37" s="59">
        <f>I37*1.08</f>
        <v>21.1572</v>
      </c>
      <c r="I37" s="59">
        <v>19.59</v>
      </c>
      <c r="J37" s="60" t="s">
        <v>1</v>
      </c>
      <c r="K37" s="60">
        <v>9</v>
      </c>
    </row>
    <row r="38" spans="1:11">
      <c r="B38" s="68"/>
      <c r="C38" s="67" t="str">
        <f>LEFT(D38,65)</f>
        <v>precio por m2</v>
      </c>
      <c r="D38" s="92" t="s">
        <v>650</v>
      </c>
      <c r="E38" s="101">
        <f>+E37/1.12</f>
        <v>17.285714285714285</v>
      </c>
      <c r="F38" s="63">
        <f t="shared" si="20"/>
        <v>22.604817127564676</v>
      </c>
      <c r="G38" s="64">
        <f>+G37/1.121</f>
        <v>22.604817127564676</v>
      </c>
      <c r="H38" s="63">
        <f t="shared" ref="H38" si="21">+H37/1.21</f>
        <v>17.485289256198346</v>
      </c>
      <c r="I38" s="63">
        <f t="shared" ref="I38" si="22">+I37/1.21</f>
        <v>16.190082644628099</v>
      </c>
      <c r="J38" s="65"/>
      <c r="K38" s="65"/>
    </row>
    <row r="39" spans="1:11" ht="51">
      <c r="B39" s="69">
        <v>90025430</v>
      </c>
      <c r="C39" s="69" t="str">
        <f>LEFT(D39,48)</f>
        <v>plancha nopas retrofit E10/24 D30 Rt: 0,30 m2k/W</v>
      </c>
      <c r="D39" s="57" t="s">
        <v>1360</v>
      </c>
      <c r="E39" s="29">
        <v>19.600000000000001</v>
      </c>
      <c r="F39" s="58">
        <f t="shared" si="20"/>
        <v>25.06</v>
      </c>
      <c r="G39" s="59">
        <v>25.06</v>
      </c>
      <c r="H39" s="59">
        <f>I39*1.086</f>
        <v>24.934560000000001</v>
      </c>
      <c r="I39" s="59">
        <v>22.96</v>
      </c>
      <c r="J39" s="60" t="s">
        <v>1</v>
      </c>
      <c r="K39" s="60">
        <v>9</v>
      </c>
    </row>
    <row r="40" spans="1:11">
      <c r="B40" s="68"/>
      <c r="C40" s="67" t="str">
        <f>LEFT(D40,65)</f>
        <v>precio por m2</v>
      </c>
      <c r="D40" s="92" t="s">
        <v>650</v>
      </c>
      <c r="E40" s="101">
        <f>+E39/1.08</f>
        <v>18.148148148148149</v>
      </c>
      <c r="F40" s="63">
        <f t="shared" si="20"/>
        <v>23.203703703703702</v>
      </c>
      <c r="G40" s="64">
        <f>+G39/1.08</f>
        <v>23.203703703703702</v>
      </c>
      <c r="H40" s="63">
        <f t="shared" ref="H40" si="23">+H39/1.21</f>
        <v>20.60707438016529</v>
      </c>
      <c r="I40" s="63">
        <f t="shared" ref="I40" si="24">+I39/1.21</f>
        <v>18.97520661157025</v>
      </c>
      <c r="J40" s="65"/>
      <c r="K40" s="65"/>
    </row>
    <row r="41" spans="1:11" ht="76.5">
      <c r="B41" s="69">
        <v>90025422</v>
      </c>
      <c r="C41" s="69" t="str">
        <f>LEFT(D41,48)</f>
        <v xml:space="preserve">plancha np premium grafito E23/45 Rt:0,75m2k/W 
</v>
      </c>
      <c r="D41" s="57" t="s">
        <v>1371</v>
      </c>
      <c r="E41" s="29">
        <v>22.76</v>
      </c>
      <c r="F41" s="58"/>
      <c r="G41" s="59"/>
      <c r="H41" s="59"/>
      <c r="I41" s="59"/>
      <c r="J41" s="60" t="s">
        <v>1</v>
      </c>
      <c r="K41" s="60"/>
    </row>
    <row r="42" spans="1:11">
      <c r="B42" s="68"/>
      <c r="C42" s="67" t="str">
        <f>LEFT(D42,65)</f>
        <v>precio por m2</v>
      </c>
      <c r="D42" s="92" t="s">
        <v>650</v>
      </c>
      <c r="E42" s="101">
        <f>+E41/1.12</f>
        <v>20.321428571428569</v>
      </c>
      <c r="F42" s="63"/>
      <c r="G42" s="64"/>
      <c r="H42" s="63"/>
      <c r="I42" s="63"/>
      <c r="J42" s="65"/>
      <c r="K42" s="65"/>
    </row>
    <row r="43" spans="1:11" ht="85.5">
      <c r="B43" s="69">
        <v>90025423</v>
      </c>
      <c r="C43" s="69" t="str">
        <f>LEFT(D43,48)</f>
        <v xml:space="preserve">plancha np premium grafito E34/54 Rt:1,25m2k/W 
</v>
      </c>
      <c r="D43" s="57" t="s">
        <v>1372</v>
      </c>
      <c r="E43" s="29">
        <v>28.47</v>
      </c>
      <c r="F43" s="58"/>
      <c r="G43" s="59"/>
      <c r="H43" s="59"/>
      <c r="I43" s="59"/>
      <c r="J43" s="60" t="s">
        <v>1</v>
      </c>
      <c r="K43" s="60"/>
    </row>
    <row r="44" spans="1:11">
      <c r="B44" s="68"/>
      <c r="C44" s="67" t="str">
        <f>LEFT(D44,65)</f>
        <v>precio por m2</v>
      </c>
      <c r="D44" s="92" t="s">
        <v>650</v>
      </c>
      <c r="E44" s="101">
        <f>+E43/1.12</f>
        <v>25.419642857142854</v>
      </c>
      <c r="F44" s="63"/>
      <c r="G44" s="64"/>
      <c r="H44" s="63"/>
      <c r="I44" s="63"/>
      <c r="J44" s="65"/>
      <c r="K44" s="65"/>
    </row>
    <row r="45" spans="1:11" ht="85.5">
      <c r="B45" s="69">
        <v>90025425</v>
      </c>
      <c r="C45" s="69" t="str">
        <f>LEFT(D45,48)</f>
        <v xml:space="preserve">plancha nopas premium E19/41 D25 Rt: 0,55 m2k/W </v>
      </c>
      <c r="D45" s="57" t="s">
        <v>1374</v>
      </c>
      <c r="E45" s="29">
        <v>21.04</v>
      </c>
      <c r="F45" s="58"/>
      <c r="G45" s="59"/>
      <c r="H45" s="59"/>
      <c r="I45" s="59"/>
      <c r="J45" s="60" t="s">
        <v>1</v>
      </c>
      <c r="K45" s="60"/>
    </row>
    <row r="46" spans="1:11">
      <c r="B46" s="68"/>
      <c r="C46" s="67" t="str">
        <f>LEFT(D46,65)</f>
        <v>precio por m2</v>
      </c>
      <c r="D46" s="92" t="s">
        <v>650</v>
      </c>
      <c r="E46" s="101">
        <f>+E45/1.12</f>
        <v>18.785714285714285</v>
      </c>
      <c r="F46" s="63"/>
      <c r="G46" s="64"/>
      <c r="H46" s="63"/>
      <c r="I46" s="63"/>
      <c r="J46" s="65"/>
      <c r="K46" s="65"/>
    </row>
    <row r="47" spans="1:11" ht="85.5">
      <c r="B47" s="69">
        <v>90025426</v>
      </c>
      <c r="C47" s="69" t="str">
        <f>LEFT(D47,48)</f>
        <v xml:space="preserve">plancha nopas premium E11/33 D30 Rt: 0,30 m2k/W </v>
      </c>
      <c r="D47" s="57" t="s">
        <v>1375</v>
      </c>
      <c r="E47" s="29">
        <v>17.760000000000002</v>
      </c>
      <c r="F47" s="58"/>
      <c r="G47" s="59"/>
      <c r="H47" s="59"/>
      <c r="I47" s="59"/>
      <c r="J47" s="60" t="s">
        <v>1</v>
      </c>
      <c r="K47" s="157"/>
    </row>
    <row r="48" spans="1:11">
      <c r="B48" s="68"/>
      <c r="C48" s="67" t="str">
        <f>LEFT(D48,65)</f>
        <v>precio por m2</v>
      </c>
      <c r="D48" s="92" t="s">
        <v>650</v>
      </c>
      <c r="E48" s="101">
        <f>+E47/1.12</f>
        <v>15.857142857142858</v>
      </c>
      <c r="F48" s="63"/>
      <c r="G48" s="64"/>
      <c r="H48" s="63"/>
      <c r="I48" s="63"/>
      <c r="J48" s="65"/>
      <c r="K48" s="157"/>
    </row>
    <row r="49" spans="2:11" ht="96">
      <c r="B49" s="69">
        <v>90025412</v>
      </c>
      <c r="C49" s="69" t="str">
        <f>LEFT(D49,46)</f>
        <v xml:space="preserve">plancha nopas economic E18/50  Rt: 0,75 m2k/W </v>
      </c>
      <c r="D49" s="57" t="s">
        <v>1402</v>
      </c>
      <c r="E49" s="91">
        <v>17.66</v>
      </c>
      <c r="F49" s="58">
        <f t="shared" ref="F49:F50" si="25">+G49</f>
        <v>22.63</v>
      </c>
      <c r="G49" s="59">
        <v>22.63</v>
      </c>
      <c r="H49" s="59">
        <f>I49</f>
        <v>18.79</v>
      </c>
      <c r="I49" s="59">
        <v>18.79</v>
      </c>
      <c r="J49" s="60" t="s">
        <v>1</v>
      </c>
      <c r="K49" s="60">
        <v>10</v>
      </c>
    </row>
    <row r="50" spans="2:11">
      <c r="B50" s="68"/>
      <c r="C50" s="67" t="str">
        <f>LEFT(D50,65)</f>
        <v>precio por m2</v>
      </c>
      <c r="D50" s="92" t="s">
        <v>650</v>
      </c>
      <c r="E50" s="91">
        <f>+E49/1.2</f>
        <v>14.716666666666667</v>
      </c>
      <c r="F50" s="63">
        <f t="shared" si="25"/>
        <v>18.858333333333334</v>
      </c>
      <c r="G50" s="64">
        <f>+G49/1.2</f>
        <v>18.858333333333334</v>
      </c>
      <c r="H50" s="63">
        <f t="shared" ref="H50:H52" si="26">+H49/1.21</f>
        <v>15.528925619834711</v>
      </c>
      <c r="I50" s="63">
        <f t="shared" ref="I50:I52" si="27">+I49/1.21</f>
        <v>15.528925619834711</v>
      </c>
      <c r="J50" s="65"/>
      <c r="K50" s="65"/>
    </row>
    <row r="51" spans="2:11" ht="96">
      <c r="B51" s="69">
        <v>90025413</v>
      </c>
      <c r="C51" s="69" t="str">
        <f>LEFT(D51,46)</f>
        <v>plancha nopas economic gfto E24/53  Rt: 0,75 m</v>
      </c>
      <c r="D51" s="57" t="s">
        <v>1084</v>
      </c>
      <c r="E51" s="91">
        <v>23.31</v>
      </c>
      <c r="F51" s="58">
        <f t="shared" si="20"/>
        <v>22.63</v>
      </c>
      <c r="G51" s="59">
        <v>22.63</v>
      </c>
      <c r="H51" s="59">
        <f>I51</f>
        <v>18.79</v>
      </c>
      <c r="I51" s="59">
        <v>18.79</v>
      </c>
      <c r="J51" s="60" t="s">
        <v>1</v>
      </c>
      <c r="K51" s="60">
        <v>10</v>
      </c>
    </row>
    <row r="52" spans="2:11">
      <c r="B52" s="68"/>
      <c r="C52" s="67" t="str">
        <f>LEFT(D52,65)</f>
        <v>precio por m2</v>
      </c>
      <c r="D52" s="92" t="s">
        <v>650</v>
      </c>
      <c r="E52" s="91">
        <f>+E51/1.2</f>
        <v>19.425000000000001</v>
      </c>
      <c r="F52" s="63">
        <f t="shared" si="20"/>
        <v>18.858333333333334</v>
      </c>
      <c r="G52" s="64">
        <f>+G51/1.2</f>
        <v>18.858333333333334</v>
      </c>
      <c r="H52" s="63">
        <f t="shared" si="26"/>
        <v>15.528925619834711</v>
      </c>
      <c r="I52" s="63">
        <f t="shared" si="27"/>
        <v>15.528925619834711</v>
      </c>
      <c r="J52" s="65"/>
      <c r="K52" s="65"/>
    </row>
    <row r="53" spans="2:11" ht="96">
      <c r="B53" s="69">
        <v>90025415</v>
      </c>
      <c r="C53" s="69" t="str">
        <f>LEFT(D53,46)</f>
        <v xml:space="preserve">plancha nopas economic E36/66  Rt: 1,25 m2k/W </v>
      </c>
      <c r="D53" s="57" t="s">
        <v>1119</v>
      </c>
      <c r="E53" s="91">
        <v>31.29</v>
      </c>
      <c r="F53" s="58">
        <f t="shared" ref="F53:F54" si="28">+G53</f>
        <v>34.979999999999997</v>
      </c>
      <c r="G53" s="59">
        <v>34.979999999999997</v>
      </c>
      <c r="H53" s="59">
        <f>+I53</f>
        <v>28.93</v>
      </c>
      <c r="I53" s="59">
        <v>28.93</v>
      </c>
      <c r="J53" s="60" t="s">
        <v>1</v>
      </c>
      <c r="K53" s="60">
        <v>10</v>
      </c>
    </row>
    <row r="54" spans="2:11">
      <c r="B54" s="68"/>
      <c r="C54" s="67" t="str">
        <f>LEFT(D54,65)</f>
        <v>precio por m2</v>
      </c>
      <c r="D54" s="92" t="s">
        <v>650</v>
      </c>
      <c r="E54" s="91">
        <f>+E53/1.2</f>
        <v>26.074999999999999</v>
      </c>
      <c r="F54" s="63">
        <f t="shared" si="28"/>
        <v>29.15</v>
      </c>
      <c r="G54" s="64">
        <f>+G53/1.2</f>
        <v>29.15</v>
      </c>
      <c r="H54" s="63">
        <f t="shared" ref="H54:H56" si="29">+H53/1.21</f>
        <v>23.90909090909091</v>
      </c>
      <c r="I54" s="63">
        <f t="shared" ref="I54:I56" si="30">+I53/1.21</f>
        <v>23.90909090909091</v>
      </c>
      <c r="J54" s="65"/>
      <c r="K54" s="65"/>
    </row>
    <row r="55" spans="2:11" ht="96" hidden="1">
      <c r="B55" s="69">
        <v>90025414</v>
      </c>
      <c r="C55" s="69" t="str">
        <f>LEFT(D55,46)</f>
        <v>plancha nopas economic gfto E39/68  Rt: 1,25 m</v>
      </c>
      <c r="D55" s="57" t="s">
        <v>1085</v>
      </c>
      <c r="E55" s="91">
        <v>32.36</v>
      </c>
      <c r="F55" s="58">
        <f t="shared" si="20"/>
        <v>34.979999999999997</v>
      </c>
      <c r="G55" s="59">
        <v>34.979999999999997</v>
      </c>
      <c r="H55" s="59">
        <f>+I55</f>
        <v>28.93</v>
      </c>
      <c r="I55" s="59">
        <v>28.93</v>
      </c>
      <c r="J55" s="60" t="s">
        <v>1</v>
      </c>
      <c r="K55" s="60">
        <v>10</v>
      </c>
    </row>
    <row r="56" spans="2:11" hidden="1">
      <c r="B56" s="68"/>
      <c r="C56" s="67" t="str">
        <f>LEFT(D56,65)</f>
        <v>precio por m2</v>
      </c>
      <c r="D56" s="92" t="s">
        <v>650</v>
      </c>
      <c r="E56" s="91">
        <f>+E55/1.2</f>
        <v>26.966666666666669</v>
      </c>
      <c r="F56" s="63">
        <f t="shared" si="20"/>
        <v>29.15</v>
      </c>
      <c r="G56" s="64">
        <f>+G55/1.2</f>
        <v>29.15</v>
      </c>
      <c r="H56" s="63">
        <f t="shared" si="29"/>
        <v>23.90909090909091</v>
      </c>
      <c r="I56" s="63">
        <f t="shared" si="30"/>
        <v>23.90909090909091</v>
      </c>
      <c r="J56" s="65"/>
      <c r="K56" s="65"/>
    </row>
    <row r="57" spans="2:11" ht="84">
      <c r="B57" s="69">
        <v>90025418</v>
      </c>
      <c r="C57" s="69" t="s">
        <v>587</v>
      </c>
      <c r="D57" s="57" t="s">
        <v>1077</v>
      </c>
      <c r="E57" s="91">
        <v>16.27</v>
      </c>
      <c r="F57" s="58">
        <f t="shared" ref="F57:F58" si="31">+G57</f>
        <v>22.63</v>
      </c>
      <c r="G57" s="59">
        <v>22.63</v>
      </c>
      <c r="H57" s="59">
        <v>18.79</v>
      </c>
      <c r="I57" s="59">
        <v>16.478000000000002</v>
      </c>
      <c r="J57" s="60" t="s">
        <v>1</v>
      </c>
      <c r="K57" s="60">
        <v>10</v>
      </c>
    </row>
    <row r="58" spans="2:11">
      <c r="B58" s="68"/>
      <c r="C58" s="67" t="str">
        <f>LEFT(D58,65)</f>
        <v>precio por m2</v>
      </c>
      <c r="D58" s="92" t="s">
        <v>650</v>
      </c>
      <c r="E58" s="91">
        <f>+E57/1.12</f>
        <v>14.526785714285712</v>
      </c>
      <c r="F58" s="63">
        <f t="shared" si="31"/>
        <v>20.205357142857139</v>
      </c>
      <c r="G58" s="64">
        <f>+G57/1.12</f>
        <v>20.205357142857139</v>
      </c>
      <c r="H58" s="63">
        <f t="shared" ref="H58:H60" si="32">+H57/1.21</f>
        <v>15.528925619834711</v>
      </c>
      <c r="I58" s="63">
        <f t="shared" ref="I58:I60" si="33">+I57/1.21</f>
        <v>13.618181818181819</v>
      </c>
      <c r="J58" s="65"/>
      <c r="K58" s="65"/>
    </row>
    <row r="59" spans="2:11" ht="96" hidden="1">
      <c r="B59" s="69">
        <v>90025416</v>
      </c>
      <c r="C59" s="69" t="str">
        <f>LEFT(D59,46)</f>
        <v>plancha nopas economic gfto E24/46  Rt: 0,75 m</v>
      </c>
      <c r="D59" s="57" t="s">
        <v>1091</v>
      </c>
      <c r="E59" s="91">
        <v>20.34</v>
      </c>
      <c r="F59" s="58">
        <f t="shared" si="20"/>
        <v>22.63</v>
      </c>
      <c r="G59" s="59">
        <v>22.63</v>
      </c>
      <c r="H59" s="59">
        <v>18.79</v>
      </c>
      <c r="I59" s="59">
        <v>16.478000000000002</v>
      </c>
      <c r="J59" s="60" t="s">
        <v>1</v>
      </c>
      <c r="K59" s="60">
        <v>10</v>
      </c>
    </row>
    <row r="60" spans="2:11" hidden="1">
      <c r="B60" s="68"/>
      <c r="C60" s="67" t="str">
        <f>LEFT(D60,65)</f>
        <v>precio por m2</v>
      </c>
      <c r="D60" s="92" t="s">
        <v>650</v>
      </c>
      <c r="E60" s="91">
        <f>+E59/1.12</f>
        <v>18.160714285714285</v>
      </c>
      <c r="F60" s="63">
        <f t="shared" si="20"/>
        <v>20.205357142857139</v>
      </c>
      <c r="G60" s="64">
        <f>+G59/1.12</f>
        <v>20.205357142857139</v>
      </c>
      <c r="H60" s="63">
        <f t="shared" si="32"/>
        <v>15.528925619834711</v>
      </c>
      <c r="I60" s="63">
        <f t="shared" si="33"/>
        <v>13.618181818181819</v>
      </c>
      <c r="J60" s="65"/>
      <c r="K60" s="65"/>
    </row>
    <row r="61" spans="2:11" ht="84">
      <c r="B61" s="69">
        <v>90025419</v>
      </c>
      <c r="C61" s="69" t="str">
        <f>LEFT(D61,46)</f>
        <v xml:space="preserve">plancha nopas economic E39/61  Rt: 1,25 m2k/W </v>
      </c>
      <c r="D61" s="57" t="s">
        <v>1079</v>
      </c>
      <c r="E61" s="96">
        <v>24.56</v>
      </c>
      <c r="F61" s="58">
        <f t="shared" ref="F61:F62" si="34">+G61</f>
        <v>34.979999999999997</v>
      </c>
      <c r="G61" s="59">
        <v>34.979999999999997</v>
      </c>
      <c r="H61" s="59">
        <v>28.93</v>
      </c>
      <c r="I61" s="59"/>
      <c r="J61" s="60" t="s">
        <v>1</v>
      </c>
      <c r="K61" s="60">
        <v>10</v>
      </c>
    </row>
    <row r="62" spans="2:11">
      <c r="B62" s="68"/>
      <c r="C62" s="67" t="str">
        <f>LEFT(D62,65)</f>
        <v>precio por m2</v>
      </c>
      <c r="D62" s="92" t="s">
        <v>650</v>
      </c>
      <c r="E62" s="96">
        <f>+E61/1.12</f>
        <v>21.928571428571427</v>
      </c>
      <c r="F62" s="63">
        <f t="shared" si="34"/>
        <v>31.232142857142851</v>
      </c>
      <c r="G62" s="64">
        <f>+G61/1.12</f>
        <v>31.232142857142851</v>
      </c>
      <c r="H62" s="63">
        <f t="shared" ref="H62:H64" si="35">+H61/1.21</f>
        <v>23.90909090909091</v>
      </c>
      <c r="I62" s="63">
        <f t="shared" ref="I62:I64" si="36">+I61/1.21</f>
        <v>0</v>
      </c>
      <c r="J62" s="65"/>
      <c r="K62" s="65"/>
    </row>
    <row r="63" spans="2:11" ht="96">
      <c r="B63" s="69">
        <v>90025417</v>
      </c>
      <c r="C63" s="69" t="str">
        <f>LEFT(D63,46)</f>
        <v>plancha nopas economic gfto E39/61  Rt: 1,25 m</v>
      </c>
      <c r="D63" s="57" t="s">
        <v>1373</v>
      </c>
      <c r="E63" s="96">
        <v>29.2</v>
      </c>
      <c r="F63" s="58">
        <f t="shared" si="20"/>
        <v>34.979999999999997</v>
      </c>
      <c r="G63" s="59">
        <v>34.979999999999997</v>
      </c>
      <c r="H63" s="59">
        <v>28.93</v>
      </c>
      <c r="I63" s="59"/>
      <c r="J63" s="60" t="s">
        <v>1</v>
      </c>
      <c r="K63" s="30"/>
    </row>
    <row r="64" spans="2:11">
      <c r="B64" s="68"/>
      <c r="C64" s="67" t="str">
        <f>LEFT(D64,65)</f>
        <v>precio por m2</v>
      </c>
      <c r="D64" s="92" t="s">
        <v>650</v>
      </c>
      <c r="E64" s="96">
        <f>+E63/1.12</f>
        <v>26.071428571428569</v>
      </c>
      <c r="F64" s="63">
        <f t="shared" si="20"/>
        <v>31.232142857142851</v>
      </c>
      <c r="G64" s="64">
        <f>+G63/1.12</f>
        <v>31.232142857142851</v>
      </c>
      <c r="H64" s="63">
        <f t="shared" si="35"/>
        <v>23.90909090909091</v>
      </c>
      <c r="I64" s="63">
        <f t="shared" si="36"/>
        <v>0</v>
      </c>
      <c r="J64" s="65"/>
      <c r="K64" s="30"/>
    </row>
    <row r="65" spans="2:11" ht="63">
      <c r="B65" s="68">
        <v>90025440</v>
      </c>
      <c r="C65" s="32" t="str">
        <f>LEFT(D65,54)</f>
        <v>Rollo de aislamiento liso EPS-T 650 termoreflectante 2</v>
      </c>
      <c r="D65" s="28" t="s">
        <v>1103</v>
      </c>
      <c r="E65" s="91">
        <v>13.66</v>
      </c>
      <c r="F65" s="91">
        <f>+G65</f>
        <v>19.170000000000002</v>
      </c>
      <c r="G65" s="29">
        <f>TRUNC(H65*1.1,2)</f>
        <v>19.170000000000002</v>
      </c>
      <c r="H65" s="29">
        <f>I65*1.03</f>
        <v>17.430586999999999</v>
      </c>
      <c r="I65" s="29">
        <v>16.922899999999998</v>
      </c>
      <c r="J65" s="30" t="s">
        <v>0</v>
      </c>
      <c r="K65" s="30"/>
    </row>
    <row r="66" spans="2:11" ht="63">
      <c r="B66" s="68">
        <v>90025441</v>
      </c>
      <c r="C66" s="32" t="str">
        <f>LEFT(D66,54)</f>
        <v>Rollo de aislamiento liso EPS-T 650 termoreflectante 5</v>
      </c>
      <c r="D66" s="28" t="s">
        <v>1075</v>
      </c>
      <c r="E66" s="91">
        <v>17.579999999999998</v>
      </c>
      <c r="F66" s="91">
        <f>+G66</f>
        <v>18.75</v>
      </c>
      <c r="G66" s="29">
        <f>TRUNC(H66*1.1,2)</f>
        <v>18.75</v>
      </c>
      <c r="H66" s="29">
        <f>I66*1.03</f>
        <v>17.048663000000001</v>
      </c>
      <c r="I66" s="29">
        <v>16.552099999999999</v>
      </c>
      <c r="J66" s="30" t="s">
        <v>0</v>
      </c>
      <c r="K66" s="30"/>
    </row>
    <row r="67" spans="2:11" ht="60">
      <c r="B67" s="68">
        <v>90025442</v>
      </c>
      <c r="C67" s="32" t="str">
        <f>LEFT(D67,54)</f>
        <v>Rollo de aislamiento liso EPS-T 650 autofijación 30/33</v>
      </c>
      <c r="D67" s="28" t="s">
        <v>1074</v>
      </c>
      <c r="E67" s="91">
        <v>14.69</v>
      </c>
      <c r="F67" s="91">
        <f>+G67</f>
        <v>18.329999999999998</v>
      </c>
      <c r="G67" s="29">
        <f>TRUNC(H67*1.1,2)</f>
        <v>18.329999999999998</v>
      </c>
      <c r="H67" s="29">
        <f>I67*1.03</f>
        <v>16.666739</v>
      </c>
      <c r="I67" s="29">
        <v>16.1813</v>
      </c>
      <c r="J67" s="30" t="s">
        <v>0</v>
      </c>
      <c r="K67" s="65">
        <v>11</v>
      </c>
    </row>
    <row r="68" spans="2:11" ht="60">
      <c r="B68" s="68">
        <v>90025443</v>
      </c>
      <c r="C68" s="32" t="str">
        <f>LEFT(D68,54)</f>
        <v>Rollo de aislamiento liso EPS-T 650 autofijación 50/53</v>
      </c>
      <c r="D68" s="57" t="s">
        <v>1076</v>
      </c>
      <c r="E68" s="91">
        <v>18.600000000000001</v>
      </c>
      <c r="F68" s="91">
        <f>+G68</f>
        <v>21.67</v>
      </c>
      <c r="G68" s="29">
        <f>TRUNC(H68*1.1,2)</f>
        <v>21.67</v>
      </c>
      <c r="H68" s="29">
        <f>I68*1.03</f>
        <v>19.700913000000003</v>
      </c>
      <c r="I68" s="29">
        <v>19.127100000000002</v>
      </c>
      <c r="J68" s="30" t="s">
        <v>0</v>
      </c>
      <c r="K68" s="65">
        <v>11</v>
      </c>
    </row>
    <row r="69" spans="2:11" ht="36">
      <c r="B69" s="68">
        <v>90025450</v>
      </c>
      <c r="C69" s="61" t="str">
        <f>LEFT(D69,54)</f>
        <v xml:space="preserve">profitherm film de P.E. barrera antivapor 1X100m      </v>
      </c>
      <c r="D69" s="62" t="s">
        <v>490</v>
      </c>
      <c r="E69" s="91">
        <f t="shared" si="2"/>
        <v>100</v>
      </c>
      <c r="F69" s="63">
        <f t="shared" si="20"/>
        <v>100</v>
      </c>
      <c r="G69" s="64">
        <v>100</v>
      </c>
      <c r="H69" s="64">
        <f t="shared" ref="H69:H75" si="37">I69</f>
        <v>87.5</v>
      </c>
      <c r="I69" s="64">
        <v>87.5</v>
      </c>
      <c r="J69" s="65" t="s">
        <v>1</v>
      </c>
      <c r="K69" s="30">
        <v>11</v>
      </c>
    </row>
    <row r="70" spans="2:11" ht="37.5">
      <c r="B70" s="68">
        <v>90020980</v>
      </c>
      <c r="C70" s="61" t="str">
        <f>LEFT(D70,48)</f>
        <v>rodapié azul film antihumedad  8x150mm rollo 50m</v>
      </c>
      <c r="D70" s="28" t="s">
        <v>1065</v>
      </c>
      <c r="E70" s="91">
        <v>60</v>
      </c>
      <c r="F70" s="63"/>
      <c r="G70" s="64"/>
      <c r="H70" s="64"/>
      <c r="I70" s="64"/>
      <c r="J70" s="65" t="s">
        <v>1</v>
      </c>
      <c r="K70" s="30">
        <v>11</v>
      </c>
    </row>
    <row r="71" spans="2:11" ht="36">
      <c r="B71" s="68">
        <v>71900111</v>
      </c>
      <c r="C71" s="32" t="str">
        <f>LEFT(D71,50)</f>
        <v xml:space="preserve">rodapié con lámina antihumedad  8x150mm rollo 25m </v>
      </c>
      <c r="D71" s="28" t="s">
        <v>460</v>
      </c>
      <c r="E71" s="91">
        <v>38.65</v>
      </c>
      <c r="F71" s="91">
        <f t="shared" si="3"/>
        <v>38.65</v>
      </c>
      <c r="G71" s="29">
        <f t="shared" ref="G71:G79" si="38">TRUNC(H71*1.1,2)</f>
        <v>34.36</v>
      </c>
      <c r="H71" s="29">
        <f t="shared" si="37"/>
        <v>31.24</v>
      </c>
      <c r="I71" s="29">
        <v>31.24</v>
      </c>
      <c r="J71" s="30" t="s">
        <v>1</v>
      </c>
      <c r="K71" s="30">
        <v>12</v>
      </c>
    </row>
    <row r="72" spans="2:11" ht="36">
      <c r="B72" s="68">
        <v>71950112</v>
      </c>
      <c r="C72" s="32" t="str">
        <f>LEFT(D72,54)</f>
        <v xml:space="preserve">junta de dilatación de espuma 10x50x1200mm            </v>
      </c>
      <c r="D72" s="28" t="s">
        <v>462</v>
      </c>
      <c r="E72" s="91">
        <f t="shared" si="2"/>
        <v>11.05</v>
      </c>
      <c r="F72" s="91">
        <f t="shared" si="3"/>
        <v>11.05</v>
      </c>
      <c r="G72" s="29">
        <f t="shared" si="38"/>
        <v>9.83</v>
      </c>
      <c r="H72" s="29">
        <f t="shared" si="37"/>
        <v>8.94</v>
      </c>
      <c r="I72" s="29">
        <v>8.94</v>
      </c>
      <c r="J72" s="30" t="s">
        <v>1</v>
      </c>
      <c r="K72" s="30">
        <v>12</v>
      </c>
    </row>
    <row r="73" spans="2:11" ht="36">
      <c r="B73" s="68">
        <v>71900134</v>
      </c>
      <c r="C73" s="32" t="str">
        <f>LEFT(D73,54)</f>
        <v xml:space="preserve">protección del  tubo en la junta de dilatación        </v>
      </c>
      <c r="D73" s="28" t="s">
        <v>461</v>
      </c>
      <c r="E73" s="91">
        <f t="shared" si="2"/>
        <v>1.42</v>
      </c>
      <c r="F73" s="91">
        <f t="shared" si="3"/>
        <v>1.42</v>
      </c>
      <c r="G73" s="29">
        <f t="shared" si="38"/>
        <v>1.27</v>
      </c>
      <c r="H73" s="29">
        <f t="shared" si="37"/>
        <v>1.15825</v>
      </c>
      <c r="I73" s="29">
        <v>1.15825</v>
      </c>
      <c r="J73" s="30" t="s">
        <v>1</v>
      </c>
      <c r="K73" s="30">
        <v>12</v>
      </c>
    </row>
    <row r="74" spans="2:11" ht="36">
      <c r="B74" s="68">
        <v>71900102</v>
      </c>
      <c r="C74" s="32" t="str">
        <f>LEFT(D74,54)</f>
        <v xml:space="preserve">codo protector salida colector tubo 14-16mm           </v>
      </c>
      <c r="D74" s="28" t="s">
        <v>651</v>
      </c>
      <c r="E74" s="91">
        <f t="shared" si="2"/>
        <v>2.4700000000000002</v>
      </c>
      <c r="F74" s="91">
        <f t="shared" si="3"/>
        <v>2.4700000000000002</v>
      </c>
      <c r="G74" s="29">
        <f t="shared" si="38"/>
        <v>2.2000000000000002</v>
      </c>
      <c r="H74" s="29">
        <f t="shared" si="37"/>
        <v>2</v>
      </c>
      <c r="I74" s="29">
        <v>2</v>
      </c>
      <c r="J74" s="30" t="s">
        <v>1</v>
      </c>
      <c r="K74" s="30">
        <v>12</v>
      </c>
    </row>
    <row r="75" spans="2:11" ht="36">
      <c r="B75" s="68">
        <v>71900142</v>
      </c>
      <c r="C75" s="32" t="str">
        <f>LEFT(D75,54)</f>
        <v xml:space="preserve">codo protector salida colector tubo 20mm              </v>
      </c>
      <c r="D75" s="28" t="s">
        <v>652</v>
      </c>
      <c r="E75" s="91">
        <f t="shared" si="2"/>
        <v>2.4700000000000002</v>
      </c>
      <c r="F75" s="91">
        <f t="shared" si="3"/>
        <v>2.4700000000000002</v>
      </c>
      <c r="G75" s="29">
        <f t="shared" si="38"/>
        <v>2.2000000000000002</v>
      </c>
      <c r="H75" s="29">
        <f t="shared" si="37"/>
        <v>2</v>
      </c>
      <c r="I75" s="29">
        <v>2</v>
      </c>
      <c r="J75" s="30" t="s">
        <v>1</v>
      </c>
      <c r="K75" s="30">
        <v>13</v>
      </c>
    </row>
    <row r="76" spans="2:11" ht="36">
      <c r="B76" s="68">
        <v>90020986</v>
      </c>
      <c r="C76" s="32" t="str">
        <f>LEFT(D76,44)</f>
        <v xml:space="preserve">profiherm fluidificante en bidón de 25Kgs   </v>
      </c>
      <c r="D76" s="28" t="s">
        <v>475</v>
      </c>
      <c r="E76" s="91">
        <v>100</v>
      </c>
      <c r="F76" s="91">
        <f>+G76</f>
        <v>95.26</v>
      </c>
      <c r="G76" s="29">
        <f t="shared" si="38"/>
        <v>95.26</v>
      </c>
      <c r="H76" s="29">
        <v>86.6</v>
      </c>
      <c r="I76" s="29">
        <v>86.6</v>
      </c>
      <c r="J76" s="30" t="s">
        <v>1</v>
      </c>
      <c r="K76" s="30">
        <v>13</v>
      </c>
    </row>
    <row r="77" spans="2:11" ht="48">
      <c r="B77" s="68">
        <v>90020987</v>
      </c>
      <c r="C77" s="32" t="str">
        <f>LEFT(D77,54)</f>
        <v xml:space="preserve">profitherm fibras plásticas retrofit mini             </v>
      </c>
      <c r="D77" s="28" t="s">
        <v>476</v>
      </c>
      <c r="E77" s="91">
        <f t="shared" si="2"/>
        <v>21.58</v>
      </c>
      <c r="F77" s="91">
        <f t="shared" ref="F77:F107" si="39">+G77</f>
        <v>21.58</v>
      </c>
      <c r="G77" s="29">
        <f t="shared" si="38"/>
        <v>21.58</v>
      </c>
      <c r="H77" s="29">
        <f>I77</f>
        <v>19.619399999999999</v>
      </c>
      <c r="I77" s="29">
        <v>19.619399999999999</v>
      </c>
      <c r="J77" s="30" t="s">
        <v>1</v>
      </c>
      <c r="K77" s="30">
        <v>13</v>
      </c>
    </row>
    <row r="78" spans="2:11" ht="48">
      <c r="B78" s="68">
        <v>90020988</v>
      </c>
      <c r="C78" s="32" t="str">
        <f>LEFT(D78,60)</f>
        <v xml:space="preserve">profitherm limpiador desincrustante de circuitos botella 1L </v>
      </c>
      <c r="D78" s="28" t="s">
        <v>477</v>
      </c>
      <c r="E78" s="91">
        <f t="shared" si="2"/>
        <v>34.1</v>
      </c>
      <c r="F78" s="91">
        <f t="shared" si="39"/>
        <v>34.1</v>
      </c>
      <c r="G78" s="29">
        <f t="shared" si="38"/>
        <v>34.1</v>
      </c>
      <c r="H78" s="29">
        <f>I78</f>
        <v>31</v>
      </c>
      <c r="I78" s="29">
        <v>31</v>
      </c>
      <c r="J78" s="30" t="s">
        <v>1</v>
      </c>
      <c r="K78" s="30"/>
    </row>
    <row r="79" spans="2:11" ht="60">
      <c r="B79" s="68">
        <v>90020989</v>
      </c>
      <c r="C79" s="32" t="str">
        <f>LEFT(D79,60)</f>
        <v>profitherm antiincrustante biocida para circuitos botella 2l</v>
      </c>
      <c r="D79" s="28" t="s">
        <v>478</v>
      </c>
      <c r="E79" s="91">
        <f t="shared" si="2"/>
        <v>27.5</v>
      </c>
      <c r="F79" s="91">
        <f t="shared" si="39"/>
        <v>27.5</v>
      </c>
      <c r="G79" s="29">
        <f t="shared" si="38"/>
        <v>27.5</v>
      </c>
      <c r="H79" s="29">
        <f>I79</f>
        <v>25</v>
      </c>
      <c r="I79" s="29">
        <v>25</v>
      </c>
      <c r="J79" s="30" t="s">
        <v>1</v>
      </c>
      <c r="K79" s="30"/>
    </row>
    <row r="80" spans="2:11" ht="60">
      <c r="B80" s="68">
        <v>90020990</v>
      </c>
      <c r="C80" s="32" t="str">
        <f>LEFT(D80,36)</f>
        <v>profitherm antifreeze aerotermia 25l</v>
      </c>
      <c r="D80" s="28" t="s">
        <v>479</v>
      </c>
      <c r="E80" s="91">
        <v>340</v>
      </c>
      <c r="F80" s="91">
        <f>+G80</f>
        <v>313.5</v>
      </c>
      <c r="G80" s="29">
        <f>TRUNC(H80*1.1,2)</f>
        <v>313.5</v>
      </c>
      <c r="H80" s="29">
        <f>I80</f>
        <v>285</v>
      </c>
      <c r="I80" s="29">
        <v>285</v>
      </c>
      <c r="J80" s="30" t="s">
        <v>1</v>
      </c>
      <c r="K80" s="30">
        <v>15</v>
      </c>
    </row>
    <row r="81" spans="2:11" ht="24">
      <c r="B81" s="68">
        <v>90025002</v>
      </c>
      <c r="C81" s="32" t="str">
        <f>LEFT(D81,54)</f>
        <v>profitherm Carrito limpieza
Carrito para limpieza de c</v>
      </c>
      <c r="D81" s="28" t="s">
        <v>1297</v>
      </c>
      <c r="E81" s="91">
        <f>F81</f>
        <v>653.51</v>
      </c>
      <c r="F81" s="91">
        <f>+G81</f>
        <v>653.51</v>
      </c>
      <c r="G81" s="29">
        <f>TRUNC(H81*1.1,2)</f>
        <v>653.51</v>
      </c>
      <c r="H81" s="29">
        <f>I81*1.03</f>
        <v>594.10400000000004</v>
      </c>
      <c r="I81" s="29">
        <v>576.80000000000007</v>
      </c>
      <c r="J81" s="30" t="s">
        <v>1</v>
      </c>
      <c r="K81" s="30">
        <v>15</v>
      </c>
    </row>
    <row r="82" spans="2:11" ht="60">
      <c r="B82" s="68">
        <v>90025540</v>
      </c>
      <c r="C82" s="32" t="str">
        <f t="shared" ref="C82:C106" si="40">LEFT(D82,54)</f>
        <v xml:space="preserve">colector suelo radiante 2 salidas con caudalímetros   </v>
      </c>
      <c r="D82" s="28" t="s">
        <v>500</v>
      </c>
      <c r="E82" s="91">
        <f t="shared" si="2"/>
        <v>122.08</v>
      </c>
      <c r="F82" s="91">
        <f t="shared" si="39"/>
        <v>122.08</v>
      </c>
      <c r="G82" s="29">
        <f>TRUNC(H82*1.05,2)</f>
        <v>122.08</v>
      </c>
      <c r="H82" s="29">
        <f t="shared" ref="H82:H104" si="41">+I82</f>
        <v>116.27147982738748</v>
      </c>
      <c r="I82" s="29">
        <v>116.27147982738748</v>
      </c>
      <c r="J82" s="30" t="s">
        <v>1</v>
      </c>
      <c r="K82" s="30">
        <v>15</v>
      </c>
    </row>
    <row r="83" spans="2:11" ht="60">
      <c r="B83" s="68">
        <v>90025541</v>
      </c>
      <c r="C83" s="32" t="str">
        <f t="shared" si="40"/>
        <v xml:space="preserve">colector suelo radiante 3 salidas con caudalímetros   </v>
      </c>
      <c r="D83" s="28" t="s">
        <v>501</v>
      </c>
      <c r="E83" s="91">
        <f t="shared" si="2"/>
        <v>161.32</v>
      </c>
      <c r="F83" s="91">
        <f t="shared" si="39"/>
        <v>161.32</v>
      </c>
      <c r="G83" s="29">
        <f t="shared" ref="G83:G109" si="42">TRUNC(H83*1.05,2)</f>
        <v>161.32</v>
      </c>
      <c r="H83" s="29">
        <f t="shared" si="41"/>
        <v>153.64738188002499</v>
      </c>
      <c r="I83" s="29">
        <v>153.64738188002499</v>
      </c>
      <c r="J83" s="30" t="s">
        <v>1</v>
      </c>
      <c r="K83" s="30">
        <v>15</v>
      </c>
    </row>
    <row r="84" spans="2:11" ht="60">
      <c r="B84" s="68">
        <v>90025542</v>
      </c>
      <c r="C84" s="32" t="str">
        <f t="shared" si="40"/>
        <v xml:space="preserve">colector suelo radiante 4 salidas con caudalímetros   </v>
      </c>
      <c r="D84" s="28" t="s">
        <v>502</v>
      </c>
      <c r="E84" s="91">
        <f t="shared" si="2"/>
        <v>200.86</v>
      </c>
      <c r="F84" s="91">
        <f t="shared" si="39"/>
        <v>200.86</v>
      </c>
      <c r="G84" s="29">
        <f t="shared" si="42"/>
        <v>200.86</v>
      </c>
      <c r="H84" s="29">
        <f t="shared" si="41"/>
        <v>191.30421774076248</v>
      </c>
      <c r="I84" s="29">
        <v>191.30421774076248</v>
      </c>
      <c r="J84" s="30" t="s">
        <v>1</v>
      </c>
      <c r="K84" s="30">
        <v>15</v>
      </c>
    </row>
    <row r="85" spans="2:11" ht="60">
      <c r="B85" s="68">
        <v>90025543</v>
      </c>
      <c r="C85" s="32" t="str">
        <f t="shared" si="40"/>
        <v xml:space="preserve">colector suelo radiante 5 salidas con caudalímetros   </v>
      </c>
      <c r="D85" s="28" t="s">
        <v>503</v>
      </c>
      <c r="E85" s="91">
        <f t="shared" si="2"/>
        <v>239.85</v>
      </c>
      <c r="F85" s="91">
        <f t="shared" si="39"/>
        <v>239.85</v>
      </c>
      <c r="G85" s="29">
        <f t="shared" si="42"/>
        <v>239.85</v>
      </c>
      <c r="H85" s="29">
        <f t="shared" si="41"/>
        <v>228.43430271131248</v>
      </c>
      <c r="I85" s="29">
        <v>228.43430271131248</v>
      </c>
      <c r="J85" s="30" t="s">
        <v>1</v>
      </c>
      <c r="K85" s="30">
        <v>15</v>
      </c>
    </row>
    <row r="86" spans="2:11" ht="60">
      <c r="B86" s="68">
        <v>90025544</v>
      </c>
      <c r="C86" s="32" t="str">
        <f t="shared" si="40"/>
        <v xml:space="preserve">colector suelo radiante 6 salidas con caudalímetros   </v>
      </c>
      <c r="D86" s="28" t="s">
        <v>504</v>
      </c>
      <c r="E86" s="91">
        <f t="shared" si="2"/>
        <v>279.10000000000002</v>
      </c>
      <c r="F86" s="91">
        <f t="shared" si="39"/>
        <v>279.10000000000002</v>
      </c>
      <c r="G86" s="29">
        <f t="shared" si="42"/>
        <v>279.10000000000002</v>
      </c>
      <c r="H86" s="29">
        <f t="shared" si="41"/>
        <v>265.81020476394997</v>
      </c>
      <c r="I86" s="29">
        <v>265.81020476394997</v>
      </c>
      <c r="J86" s="30" t="s">
        <v>1</v>
      </c>
      <c r="K86" s="30">
        <v>15</v>
      </c>
    </row>
    <row r="87" spans="2:11" ht="60">
      <c r="B87" s="68">
        <v>90025545</v>
      </c>
      <c r="C87" s="32" t="str">
        <f t="shared" si="40"/>
        <v xml:space="preserve">colector suelo radiante 7 salidas con caudalímetros   </v>
      </c>
      <c r="D87" s="28" t="s">
        <v>505</v>
      </c>
      <c r="E87" s="91">
        <f t="shared" si="2"/>
        <v>318.36</v>
      </c>
      <c r="F87" s="91">
        <f t="shared" si="39"/>
        <v>318.36</v>
      </c>
      <c r="G87" s="29">
        <f t="shared" si="42"/>
        <v>318.36</v>
      </c>
      <c r="H87" s="29">
        <f t="shared" si="41"/>
        <v>303.20951796726246</v>
      </c>
      <c r="I87" s="29">
        <v>303.20951796726246</v>
      </c>
      <c r="J87" s="30" t="s">
        <v>1</v>
      </c>
      <c r="K87" s="30">
        <v>15</v>
      </c>
    </row>
    <row r="88" spans="2:11" ht="60">
      <c r="B88" s="68">
        <v>90025546</v>
      </c>
      <c r="C88" s="32" t="str">
        <f t="shared" si="40"/>
        <v xml:space="preserve">colector suelo radiante 8 salidas con caudalímetros   </v>
      </c>
      <c r="D88" s="28" t="s">
        <v>506</v>
      </c>
      <c r="E88" s="91">
        <f t="shared" si="2"/>
        <v>357.6</v>
      </c>
      <c r="F88" s="91">
        <f t="shared" si="39"/>
        <v>357.6</v>
      </c>
      <c r="G88" s="29">
        <f t="shared" si="42"/>
        <v>357.6</v>
      </c>
      <c r="H88" s="29">
        <f t="shared" si="41"/>
        <v>340.57371444456243</v>
      </c>
      <c r="I88" s="29">
        <v>340.57371444456243</v>
      </c>
      <c r="J88" s="30" t="s">
        <v>1</v>
      </c>
      <c r="K88" s="30">
        <v>15</v>
      </c>
    </row>
    <row r="89" spans="2:11" ht="60">
      <c r="B89" s="68">
        <v>90025547</v>
      </c>
      <c r="C89" s="32" t="str">
        <f t="shared" si="40"/>
        <v xml:space="preserve">colector suelo radiante 9 salidas con caudalímetros   </v>
      </c>
      <c r="D89" s="28" t="s">
        <v>507</v>
      </c>
      <c r="E89" s="91">
        <f t="shared" si="2"/>
        <v>396.88</v>
      </c>
      <c r="F89" s="91">
        <f t="shared" si="39"/>
        <v>396.88</v>
      </c>
      <c r="G89" s="29">
        <f t="shared" si="42"/>
        <v>396.88</v>
      </c>
      <c r="H89" s="29">
        <f t="shared" si="41"/>
        <v>377.98473322321246</v>
      </c>
      <c r="I89" s="29">
        <v>377.98473322321246</v>
      </c>
      <c r="J89" s="30" t="s">
        <v>1</v>
      </c>
      <c r="K89" s="30">
        <v>15</v>
      </c>
    </row>
    <row r="90" spans="2:11" ht="60">
      <c r="B90" s="68">
        <v>90025548</v>
      </c>
      <c r="C90" s="32" t="str">
        <f t="shared" si="40"/>
        <v xml:space="preserve">colector suelo radiante 10 salidas con caudalímetros  </v>
      </c>
      <c r="D90" s="28" t="s">
        <v>508</v>
      </c>
      <c r="E90" s="91">
        <f t="shared" si="2"/>
        <v>436.12</v>
      </c>
      <c r="F90" s="91">
        <f t="shared" si="39"/>
        <v>436.12</v>
      </c>
      <c r="G90" s="29">
        <f t="shared" si="42"/>
        <v>436.12</v>
      </c>
      <c r="H90" s="29">
        <f t="shared" si="41"/>
        <v>415.36063527584997</v>
      </c>
      <c r="I90" s="29">
        <v>415.36063527584997</v>
      </c>
      <c r="J90" s="30" t="s">
        <v>1</v>
      </c>
      <c r="K90" s="30">
        <v>15</v>
      </c>
    </row>
    <row r="91" spans="2:11" ht="60">
      <c r="B91" s="68">
        <v>90025549</v>
      </c>
      <c r="C91" s="32" t="str">
        <f t="shared" si="40"/>
        <v xml:space="preserve">colector suelo radiante 11 salidas con caudalímetros  </v>
      </c>
      <c r="D91" s="28" t="s">
        <v>509</v>
      </c>
      <c r="E91" s="91">
        <f t="shared" si="2"/>
        <v>475.37</v>
      </c>
      <c r="F91" s="91">
        <f t="shared" si="39"/>
        <v>475.37</v>
      </c>
      <c r="G91" s="29">
        <f t="shared" si="42"/>
        <v>475.37</v>
      </c>
      <c r="H91" s="29">
        <f t="shared" si="41"/>
        <v>452.73653732848743</v>
      </c>
      <c r="I91" s="29">
        <v>452.73653732848743</v>
      </c>
      <c r="J91" s="30" t="s">
        <v>1</v>
      </c>
      <c r="K91" s="30">
        <v>15</v>
      </c>
    </row>
    <row r="92" spans="2:11" ht="60">
      <c r="B92" s="68">
        <v>90025550</v>
      </c>
      <c r="C92" s="32" t="str">
        <f t="shared" si="40"/>
        <v xml:space="preserve">colector suelo radiante 12 salidas con caudalímetros  </v>
      </c>
      <c r="D92" s="28" t="s">
        <v>510</v>
      </c>
      <c r="E92" s="91">
        <f t="shared" si="2"/>
        <v>516.64</v>
      </c>
      <c r="F92" s="91">
        <f t="shared" si="39"/>
        <v>516.64</v>
      </c>
      <c r="G92" s="29">
        <f t="shared" si="42"/>
        <v>516.64</v>
      </c>
      <c r="H92" s="29">
        <f t="shared" si="41"/>
        <v>492.04385931181241</v>
      </c>
      <c r="I92" s="29">
        <v>492.04385931181241</v>
      </c>
      <c r="J92" s="30" t="s">
        <v>1</v>
      </c>
      <c r="K92" s="30">
        <v>16</v>
      </c>
    </row>
    <row r="93" spans="2:11" ht="36">
      <c r="B93" s="68">
        <v>90025591</v>
      </c>
      <c r="C93" s="32" t="str">
        <f t="shared" si="40"/>
        <v xml:space="preserve">colector de ampliación de 2 circuitos                 </v>
      </c>
      <c r="D93" s="28" t="s">
        <v>512</v>
      </c>
      <c r="E93" s="91">
        <v>114.18</v>
      </c>
      <c r="F93" s="91">
        <f t="shared" si="39"/>
        <v>85.15</v>
      </c>
      <c r="G93" s="29">
        <f t="shared" si="42"/>
        <v>85.15</v>
      </c>
      <c r="H93" s="29">
        <f t="shared" si="41"/>
        <v>81.104696749999988</v>
      </c>
      <c r="I93" s="29">
        <v>81.104696749999988</v>
      </c>
      <c r="J93" s="30" t="s">
        <v>1</v>
      </c>
      <c r="K93" s="30">
        <v>16</v>
      </c>
    </row>
    <row r="94" spans="2:11" ht="60">
      <c r="B94" s="68">
        <v>90025520</v>
      </c>
      <c r="C94" s="32" t="str">
        <f t="shared" si="40"/>
        <v xml:space="preserve">colector suelo radiante 2 salidas con detentores      </v>
      </c>
      <c r="D94" s="28" t="s">
        <v>491</v>
      </c>
      <c r="E94" s="91">
        <v>126.32</v>
      </c>
      <c r="F94" s="91">
        <f t="shared" si="39"/>
        <v>99.78</v>
      </c>
      <c r="G94" s="29">
        <f t="shared" si="42"/>
        <v>99.78</v>
      </c>
      <c r="H94" s="29">
        <f t="shared" si="41"/>
        <v>95.029413083000009</v>
      </c>
      <c r="I94" s="29">
        <v>95.029413083000009</v>
      </c>
      <c r="J94" s="30" t="s">
        <v>1</v>
      </c>
      <c r="K94" s="30">
        <v>16</v>
      </c>
    </row>
    <row r="95" spans="2:11" ht="60">
      <c r="B95" s="68">
        <v>90025521</v>
      </c>
      <c r="C95" s="32" t="str">
        <f t="shared" si="40"/>
        <v xml:space="preserve">colector suelo radiante 3 salidas con detentores      </v>
      </c>
      <c r="D95" s="28" t="s">
        <v>492</v>
      </c>
      <c r="E95" s="91">
        <v>157.38999999999999</v>
      </c>
      <c r="F95" s="91">
        <f t="shared" si="39"/>
        <v>126.04</v>
      </c>
      <c r="G95" s="29">
        <f t="shared" si="42"/>
        <v>126.04</v>
      </c>
      <c r="H95" s="29">
        <f t="shared" si="41"/>
        <v>120.04337807</v>
      </c>
      <c r="I95" s="29">
        <v>120.04337807</v>
      </c>
      <c r="J95" s="30" t="s">
        <v>1</v>
      </c>
      <c r="K95" s="30">
        <v>16</v>
      </c>
    </row>
    <row r="96" spans="2:11" ht="60">
      <c r="B96" s="68">
        <v>90025522</v>
      </c>
      <c r="C96" s="32" t="str">
        <f t="shared" si="40"/>
        <v xml:space="preserve">colector suelo radiante 4 salidas con detentores      </v>
      </c>
      <c r="D96" s="28" t="s">
        <v>493</v>
      </c>
      <c r="E96" s="91">
        <v>188.5</v>
      </c>
      <c r="F96" s="91">
        <f t="shared" si="39"/>
        <v>152.02000000000001</v>
      </c>
      <c r="G96" s="29">
        <f t="shared" si="42"/>
        <v>152.02000000000001</v>
      </c>
      <c r="H96" s="29">
        <f t="shared" si="41"/>
        <v>144.7853235796</v>
      </c>
      <c r="I96" s="29">
        <v>144.7853235796</v>
      </c>
      <c r="J96" s="30" t="s">
        <v>1</v>
      </c>
      <c r="K96" s="30">
        <v>16</v>
      </c>
    </row>
    <row r="97" spans="2:11" ht="60">
      <c r="B97" s="68">
        <v>90025523</v>
      </c>
      <c r="C97" s="32" t="str">
        <f t="shared" si="40"/>
        <v xml:space="preserve">colector suelo radiante 5 salidas con detentores      </v>
      </c>
      <c r="D97" s="28" t="s">
        <v>494</v>
      </c>
      <c r="E97" s="91">
        <v>219.61</v>
      </c>
      <c r="F97" s="91">
        <f t="shared" si="39"/>
        <v>178.57</v>
      </c>
      <c r="G97" s="29">
        <f t="shared" si="42"/>
        <v>178.57</v>
      </c>
      <c r="H97" s="29">
        <f t="shared" si="41"/>
        <v>170.07130804400001</v>
      </c>
      <c r="I97" s="29">
        <v>170.07130804400001</v>
      </c>
      <c r="J97" s="30" t="s">
        <v>1</v>
      </c>
      <c r="K97" s="30">
        <v>16</v>
      </c>
    </row>
    <row r="98" spans="2:11" ht="60">
      <c r="B98" s="68">
        <v>90025524</v>
      </c>
      <c r="C98" s="32" t="str">
        <f t="shared" si="40"/>
        <v xml:space="preserve">colector suelo radiante 6 salidas con detentores      </v>
      </c>
      <c r="D98" s="28" t="s">
        <v>495</v>
      </c>
      <c r="E98" s="91">
        <v>250.68</v>
      </c>
      <c r="F98" s="91">
        <f t="shared" si="39"/>
        <v>204.85</v>
      </c>
      <c r="G98" s="29">
        <f t="shared" si="42"/>
        <v>204.85</v>
      </c>
      <c r="H98" s="29">
        <f t="shared" si="41"/>
        <v>195.09709996479998</v>
      </c>
      <c r="I98" s="29">
        <v>195.09709996479998</v>
      </c>
      <c r="J98" s="30" t="s">
        <v>1</v>
      </c>
      <c r="K98" s="30">
        <v>16</v>
      </c>
    </row>
    <row r="99" spans="2:11" ht="60">
      <c r="B99" s="68">
        <v>90025525</v>
      </c>
      <c r="C99" s="32" t="str">
        <f t="shared" si="40"/>
        <v xml:space="preserve">colector suelo radiante 7 salidas con detentores      </v>
      </c>
      <c r="D99" s="28" t="s">
        <v>496</v>
      </c>
      <c r="E99" s="91">
        <v>281.82</v>
      </c>
      <c r="F99" s="91">
        <f t="shared" si="39"/>
        <v>231.12</v>
      </c>
      <c r="G99" s="29">
        <f t="shared" si="42"/>
        <v>231.12</v>
      </c>
      <c r="H99" s="29">
        <f t="shared" si="41"/>
        <v>220.12289188560001</v>
      </c>
      <c r="I99" s="29">
        <v>220.12289188560001</v>
      </c>
      <c r="J99" s="30" t="s">
        <v>1</v>
      </c>
      <c r="K99" s="30">
        <v>16</v>
      </c>
    </row>
    <row r="100" spans="2:11" ht="60">
      <c r="B100" s="68">
        <v>90025526</v>
      </c>
      <c r="C100" s="32" t="str">
        <f t="shared" si="40"/>
        <v xml:space="preserve">colector suelo radiante 8 salidas con detentores      </v>
      </c>
      <c r="D100" s="28" t="s">
        <v>497</v>
      </c>
      <c r="E100" s="91">
        <v>312.89</v>
      </c>
      <c r="F100" s="91">
        <f t="shared" si="39"/>
        <v>257.39</v>
      </c>
      <c r="G100" s="29">
        <f t="shared" si="42"/>
        <v>257.39</v>
      </c>
      <c r="H100" s="29">
        <f t="shared" si="41"/>
        <v>245.13685687259999</v>
      </c>
      <c r="I100" s="29">
        <v>245.13685687259999</v>
      </c>
      <c r="J100" s="30" t="s">
        <v>1</v>
      </c>
      <c r="K100" s="30">
        <v>16</v>
      </c>
    </row>
    <row r="101" spans="2:11" ht="60">
      <c r="B101" s="68">
        <v>90025527</v>
      </c>
      <c r="C101" s="32" t="str">
        <f t="shared" si="40"/>
        <v xml:space="preserve">colector suelo radiante 9 salidas con detentores      </v>
      </c>
      <c r="D101" s="28" t="s">
        <v>498</v>
      </c>
      <c r="E101" s="91">
        <v>343.96</v>
      </c>
      <c r="F101" s="91">
        <f t="shared" si="39"/>
        <v>282.77</v>
      </c>
      <c r="G101" s="29">
        <f t="shared" si="42"/>
        <v>282.77</v>
      </c>
      <c r="H101" s="29">
        <f t="shared" si="41"/>
        <v>269.3111095598</v>
      </c>
      <c r="I101" s="29">
        <v>269.3111095598</v>
      </c>
      <c r="J101" s="30" t="s">
        <v>1</v>
      </c>
      <c r="K101" s="30">
        <v>16</v>
      </c>
    </row>
    <row r="102" spans="2:11" ht="60">
      <c r="B102" s="68">
        <v>90025528</v>
      </c>
      <c r="C102" s="32" t="str">
        <f t="shared" si="40"/>
        <v xml:space="preserve">colector suelo radiante 10 salidas con detentores     </v>
      </c>
      <c r="D102" s="28" t="s">
        <v>499</v>
      </c>
      <c r="E102" s="91">
        <v>375.11</v>
      </c>
      <c r="F102" s="91">
        <f t="shared" si="39"/>
        <v>309.93</v>
      </c>
      <c r="G102" s="29">
        <f t="shared" si="42"/>
        <v>309.93</v>
      </c>
      <c r="H102" s="29">
        <f t="shared" si="41"/>
        <v>295.17661378039998</v>
      </c>
      <c r="I102" s="29">
        <v>295.17661378039998</v>
      </c>
      <c r="J102" s="30" t="s">
        <v>1</v>
      </c>
      <c r="K102" s="30">
        <v>16</v>
      </c>
    </row>
    <row r="103" spans="2:11" ht="60">
      <c r="B103" s="68">
        <v>90025529</v>
      </c>
      <c r="C103" s="32" t="str">
        <f t="shared" si="40"/>
        <v xml:space="preserve">colector suelo radiante 11 salidas con detentores     </v>
      </c>
      <c r="D103" s="28" t="s">
        <v>28</v>
      </c>
      <c r="E103" s="91">
        <v>406.14</v>
      </c>
      <c r="F103" s="91">
        <f t="shared" si="39"/>
        <v>336.22</v>
      </c>
      <c r="G103" s="29">
        <f t="shared" si="42"/>
        <v>336.22</v>
      </c>
      <c r="H103" s="29">
        <f t="shared" si="41"/>
        <v>320.21423263500003</v>
      </c>
      <c r="I103" s="29">
        <v>320.21423263500003</v>
      </c>
      <c r="J103" s="30" t="s">
        <v>1</v>
      </c>
      <c r="K103" s="30">
        <v>17</v>
      </c>
    </row>
    <row r="104" spans="2:11" ht="60">
      <c r="B104" s="68">
        <v>90025530</v>
      </c>
      <c r="C104" s="32" t="str">
        <f t="shared" si="40"/>
        <v xml:space="preserve">colector suelo radiante 12 salidas con detentores     </v>
      </c>
      <c r="D104" s="28" t="s">
        <v>29</v>
      </c>
      <c r="E104" s="91">
        <v>437.21</v>
      </c>
      <c r="F104" s="91">
        <f t="shared" si="39"/>
        <v>362.48</v>
      </c>
      <c r="G104" s="29">
        <f t="shared" si="42"/>
        <v>362.48</v>
      </c>
      <c r="H104" s="29">
        <f t="shared" si="41"/>
        <v>345.22819762200004</v>
      </c>
      <c r="I104" s="29">
        <v>345.22819762200004</v>
      </c>
      <c r="J104" s="30" t="s">
        <v>1</v>
      </c>
      <c r="K104" s="30">
        <v>17</v>
      </c>
    </row>
    <row r="105" spans="2:11" ht="36">
      <c r="B105" s="68">
        <v>79501130</v>
      </c>
      <c r="C105" s="32" t="str">
        <f t="shared" si="40"/>
        <v xml:space="preserve">set de llaves de esfera rojo/azúl 1"H x 1"M           </v>
      </c>
      <c r="D105" s="28" t="s">
        <v>472</v>
      </c>
      <c r="E105" s="91">
        <f t="shared" ref="E105:E156" si="43">F105</f>
        <v>46.56</v>
      </c>
      <c r="F105" s="91">
        <f t="shared" si="39"/>
        <v>46.56</v>
      </c>
      <c r="G105" s="29">
        <f t="shared" si="42"/>
        <v>46.56</v>
      </c>
      <c r="H105" s="29">
        <f>I105</f>
        <v>44.351999999999997</v>
      </c>
      <c r="I105" s="29">
        <v>44.351999999999997</v>
      </c>
      <c r="J105" s="30" t="s">
        <v>1</v>
      </c>
      <c r="K105" s="30">
        <v>17</v>
      </c>
    </row>
    <row r="106" spans="2:11" ht="36">
      <c r="B106" s="68">
        <v>79502130</v>
      </c>
      <c r="C106" s="32" t="str">
        <f t="shared" si="40"/>
        <v xml:space="preserve">set de llaves de esfera rojo/azúl 3/4"H x 1"M         </v>
      </c>
      <c r="D106" s="28" t="s">
        <v>473</v>
      </c>
      <c r="E106" s="91">
        <v>41</v>
      </c>
      <c r="F106" s="91">
        <f t="shared" si="39"/>
        <v>31.36</v>
      </c>
      <c r="G106" s="29">
        <f t="shared" si="42"/>
        <v>31.36</v>
      </c>
      <c r="H106" s="29">
        <f>I106</f>
        <v>29.875999999999998</v>
      </c>
      <c r="I106" s="29">
        <v>29.875999999999998</v>
      </c>
      <c r="J106" s="30" t="s">
        <v>1</v>
      </c>
      <c r="K106" s="30">
        <v>17</v>
      </c>
    </row>
    <row r="107" spans="2:11" ht="36">
      <c r="B107" s="68">
        <v>90025610</v>
      </c>
      <c r="C107" s="32" t="str">
        <f>LEFT(D107,38)</f>
        <v xml:space="preserve">profitherm juego 2 termométos  0-80ºC </v>
      </c>
      <c r="D107" s="28" t="s">
        <v>513</v>
      </c>
      <c r="E107" s="91">
        <v>25</v>
      </c>
      <c r="F107" s="91">
        <f t="shared" si="39"/>
        <v>23.62</v>
      </c>
      <c r="G107" s="29">
        <f t="shared" si="42"/>
        <v>23.62</v>
      </c>
      <c r="H107" s="29">
        <f>+I107</f>
        <v>22.495445912499999</v>
      </c>
      <c r="I107" s="29">
        <v>22.495445912499999</v>
      </c>
      <c r="J107" s="30" t="s">
        <v>1</v>
      </c>
      <c r="K107" s="30">
        <v>18</v>
      </c>
    </row>
    <row r="108" spans="2:11" ht="36">
      <c r="B108" s="68">
        <v>90025613</v>
      </c>
      <c r="C108" s="32" t="str">
        <f>LEFT(D108,44)</f>
        <v>profitherm purgador automático para colector</v>
      </c>
      <c r="D108" s="28" t="s">
        <v>514</v>
      </c>
      <c r="E108" s="91">
        <f t="shared" si="43"/>
        <v>14.97</v>
      </c>
      <c r="F108" s="91">
        <f t="shared" ref="F108:F150" si="44">TRUNC(G108*1.125,2)</f>
        <v>14.97</v>
      </c>
      <c r="G108" s="29">
        <f t="shared" si="42"/>
        <v>13.31</v>
      </c>
      <c r="H108" s="29">
        <f>I108*1.15</f>
        <v>12.684470048249999</v>
      </c>
      <c r="I108" s="29">
        <v>11.029973954999999</v>
      </c>
      <c r="J108" s="30" t="s">
        <v>1</v>
      </c>
      <c r="K108" s="30">
        <v>18</v>
      </c>
    </row>
    <row r="109" spans="2:11" ht="48">
      <c r="B109" s="68">
        <v>90025700</v>
      </c>
      <c r="C109" s="32" t="str">
        <f>LEFT(D109,48)</f>
        <v xml:space="preserve">profitherm aislamiento térmico para colector    </v>
      </c>
      <c r="D109" s="28" t="s">
        <v>549</v>
      </c>
      <c r="E109" s="91">
        <v>25</v>
      </c>
      <c r="F109" s="91">
        <f t="shared" si="44"/>
        <v>36.49</v>
      </c>
      <c r="G109" s="29">
        <f t="shared" si="42"/>
        <v>32.44</v>
      </c>
      <c r="H109" s="29">
        <f>I109</f>
        <v>30.900000000000002</v>
      </c>
      <c r="I109" s="29">
        <v>30.900000000000002</v>
      </c>
      <c r="J109" s="30" t="s">
        <v>1</v>
      </c>
      <c r="K109" s="30">
        <v>19</v>
      </c>
    </row>
    <row r="110" spans="2:11" ht="24">
      <c r="B110" s="68">
        <v>90025614</v>
      </c>
      <c r="C110" s="32" t="str">
        <f>LEFT(D110,23)</f>
        <v>profitherm caudalímetro</v>
      </c>
      <c r="D110" s="28" t="s">
        <v>609</v>
      </c>
      <c r="E110" s="91">
        <v>22.42</v>
      </c>
      <c r="F110" s="91">
        <f t="shared" si="44"/>
        <v>29.53</v>
      </c>
      <c r="G110" s="29">
        <f>TRUNC(25*1.05,2)</f>
        <v>26.25</v>
      </c>
      <c r="H110" s="29">
        <v>18</v>
      </c>
      <c r="I110" s="29"/>
      <c r="J110" s="30" t="s">
        <v>1</v>
      </c>
      <c r="K110" s="30">
        <v>19</v>
      </c>
    </row>
    <row r="111" spans="2:11" ht="36">
      <c r="B111" s="68">
        <v>90025650</v>
      </c>
      <c r="C111" s="32" t="str">
        <f>LEFT(D111,53)</f>
        <v xml:space="preserve">profitherm armario fondo 110 mm galvanizado 2 circ.  </v>
      </c>
      <c r="D111" s="28" t="s">
        <v>517</v>
      </c>
      <c r="E111" s="91">
        <v>134.82</v>
      </c>
      <c r="F111" s="91">
        <f>TRUNC(G111*1.045,2)</f>
        <v>127.35</v>
      </c>
      <c r="G111" s="29">
        <f t="shared" ref="G111:G163" si="45">TRUNC(H111*1.1,2)</f>
        <v>121.87</v>
      </c>
      <c r="H111" s="29">
        <f t="shared" ref="H111:H118" si="46">I111</f>
        <v>110.79918356124999</v>
      </c>
      <c r="I111" s="29">
        <v>110.79918356124999</v>
      </c>
      <c r="J111" s="30" t="s">
        <v>1</v>
      </c>
      <c r="K111" s="30">
        <v>19</v>
      </c>
    </row>
    <row r="112" spans="2:11" ht="36">
      <c r="B112" s="68">
        <v>90025651</v>
      </c>
      <c r="C112" s="32" t="str">
        <f>LEFT(D112,53)</f>
        <v xml:space="preserve">profitherm armario fondo 110 mm galvanizado 3 circ.  </v>
      </c>
      <c r="D112" s="28" t="s">
        <v>518</v>
      </c>
      <c r="E112" s="91">
        <v>135.75</v>
      </c>
      <c r="F112" s="91">
        <f t="shared" ref="F112:F142" si="47">TRUNC(G112*1.045,2)</f>
        <v>131.74</v>
      </c>
      <c r="G112" s="29">
        <f t="shared" si="45"/>
        <v>126.07</v>
      </c>
      <c r="H112" s="29">
        <f t="shared" si="46"/>
        <v>114.61720314000002</v>
      </c>
      <c r="I112" s="29">
        <v>114.61720314000002</v>
      </c>
      <c r="J112" s="30" t="s">
        <v>1</v>
      </c>
      <c r="K112" s="30">
        <v>19</v>
      </c>
    </row>
    <row r="113" spans="2:11" ht="36">
      <c r="B113" s="68">
        <v>90025652</v>
      </c>
      <c r="C113" s="32" t="str">
        <f>LEFT(D113,53)</f>
        <v xml:space="preserve">profitherm armario fondo 110 mm galvanizado 4 circ.  </v>
      </c>
      <c r="D113" s="28" t="s">
        <v>519</v>
      </c>
      <c r="E113" s="91">
        <v>133.07</v>
      </c>
      <c r="F113" s="91">
        <f t="shared" si="47"/>
        <v>143.11000000000001</v>
      </c>
      <c r="G113" s="29">
        <f t="shared" si="45"/>
        <v>136.94999999999999</v>
      </c>
      <c r="H113" s="29">
        <f t="shared" si="46"/>
        <v>124.5006384375</v>
      </c>
      <c r="I113" s="29">
        <v>124.5006384375</v>
      </c>
      <c r="J113" s="30" t="s">
        <v>1</v>
      </c>
      <c r="K113" s="30">
        <v>19</v>
      </c>
    </row>
    <row r="114" spans="2:11" ht="36">
      <c r="B114" s="68">
        <v>90025653</v>
      </c>
      <c r="C114" s="32" t="str">
        <f>LEFT(D114,53)</f>
        <v xml:space="preserve">profitherm armario fondo 110 mm galvanizado 5 circ.  </v>
      </c>
      <c r="D114" s="28" t="s">
        <v>520</v>
      </c>
      <c r="E114" s="91">
        <f t="shared" si="43"/>
        <v>148.28</v>
      </c>
      <c r="F114" s="91">
        <f t="shared" si="47"/>
        <v>148.28</v>
      </c>
      <c r="G114" s="29">
        <f t="shared" si="45"/>
        <v>141.9</v>
      </c>
      <c r="H114" s="29">
        <f t="shared" si="46"/>
        <v>129.002556</v>
      </c>
      <c r="I114" s="29">
        <v>129.002556</v>
      </c>
      <c r="J114" s="30" t="s">
        <v>1</v>
      </c>
      <c r="K114" s="30">
        <v>19</v>
      </c>
    </row>
    <row r="115" spans="2:11" ht="36">
      <c r="B115" s="68">
        <v>90025654</v>
      </c>
      <c r="C115" s="32" t="str">
        <f>LEFT(D115,54)</f>
        <v xml:space="preserve">profitherm armario fondo 110 mm galvanizado 6-8 circ. </v>
      </c>
      <c r="D115" s="28" t="s">
        <v>521</v>
      </c>
      <c r="E115" s="91">
        <f t="shared" si="43"/>
        <v>169.66</v>
      </c>
      <c r="F115" s="91">
        <f t="shared" si="47"/>
        <v>169.66</v>
      </c>
      <c r="G115" s="29">
        <f t="shared" si="45"/>
        <v>162.36000000000001</v>
      </c>
      <c r="H115" s="29">
        <f t="shared" si="46"/>
        <v>147.60029535375</v>
      </c>
      <c r="I115" s="29">
        <v>147.60029535375</v>
      </c>
      <c r="J115" s="30" t="s">
        <v>1</v>
      </c>
      <c r="K115" s="30">
        <v>19</v>
      </c>
    </row>
    <row r="116" spans="2:11" ht="36">
      <c r="B116" s="68">
        <v>90025655</v>
      </c>
      <c r="C116" s="32" t="str">
        <f>LEFT(D116,54)</f>
        <v>profitherm armario fondo 110 mm galvanizado 9-10 circ.</v>
      </c>
      <c r="D116" s="28" t="s">
        <v>522</v>
      </c>
      <c r="E116" s="91">
        <f t="shared" si="43"/>
        <v>189.11</v>
      </c>
      <c r="F116" s="91">
        <f t="shared" si="47"/>
        <v>189.11</v>
      </c>
      <c r="G116" s="29">
        <f t="shared" si="45"/>
        <v>180.97</v>
      </c>
      <c r="H116" s="29">
        <f t="shared" si="46"/>
        <v>164.51961288500002</v>
      </c>
      <c r="I116" s="29">
        <v>164.51961288500002</v>
      </c>
      <c r="J116" s="30" t="s">
        <v>1</v>
      </c>
      <c r="K116" s="30">
        <v>19</v>
      </c>
    </row>
    <row r="117" spans="2:11" ht="36">
      <c r="B117" s="68">
        <v>90025656</v>
      </c>
      <c r="C117" s="32" t="str">
        <f>LEFT(D117,54)</f>
        <v>profitherm armario fondo 110 mm galvanizado 11-12 circ</v>
      </c>
      <c r="D117" s="28" t="s">
        <v>523</v>
      </c>
      <c r="E117" s="91">
        <f t="shared" si="43"/>
        <v>211.46</v>
      </c>
      <c r="F117" s="91">
        <f t="shared" si="47"/>
        <v>211.46</v>
      </c>
      <c r="G117" s="29">
        <f t="shared" si="45"/>
        <v>202.36</v>
      </c>
      <c r="H117" s="29">
        <f t="shared" si="46"/>
        <v>183.96725107374999</v>
      </c>
      <c r="I117" s="29">
        <v>183.96725107374999</v>
      </c>
      <c r="J117" s="30" t="s">
        <v>1</v>
      </c>
      <c r="K117" s="30">
        <v>19</v>
      </c>
    </row>
    <row r="118" spans="2:11" ht="36">
      <c r="B118" s="68">
        <v>90025657</v>
      </c>
      <c r="C118" s="32" t="str">
        <f>LEFT(D118,54)</f>
        <v xml:space="preserve">profitherm armario fondo 110 mm galvanizado &gt;12 circ. </v>
      </c>
      <c r="D118" s="28" t="s">
        <v>524</v>
      </c>
      <c r="E118" s="91">
        <f t="shared" si="43"/>
        <v>242.58</v>
      </c>
      <c r="F118" s="91">
        <f t="shared" si="47"/>
        <v>242.58</v>
      </c>
      <c r="G118" s="29">
        <f t="shared" si="45"/>
        <v>232.14</v>
      </c>
      <c r="H118" s="29">
        <f t="shared" si="46"/>
        <v>211.03815912375001</v>
      </c>
      <c r="I118" s="29">
        <v>211.03815912375001</v>
      </c>
      <c r="J118" s="30" t="s">
        <v>1</v>
      </c>
      <c r="K118" s="30">
        <v>19</v>
      </c>
    </row>
    <row r="119" spans="2:11" ht="36">
      <c r="B119" s="68">
        <v>90025670</v>
      </c>
      <c r="C119" s="32" t="str">
        <f>LEFT(D119,48)</f>
        <v xml:space="preserve">profitherm armario fondo 110 mm pintado 2 circ. </v>
      </c>
      <c r="D119" s="28" t="s">
        <v>533</v>
      </c>
      <c r="E119" s="91">
        <v>153.86000000000001</v>
      </c>
      <c r="F119" s="91">
        <f t="shared" si="47"/>
        <v>146.81</v>
      </c>
      <c r="G119" s="29">
        <f t="shared" si="45"/>
        <v>140.49</v>
      </c>
      <c r="H119" s="29">
        <f t="shared" ref="H119:H126" si="48">I119</f>
        <v>127.71850109249999</v>
      </c>
      <c r="I119" s="29">
        <v>127.71850109249999</v>
      </c>
      <c r="J119" s="30" t="s">
        <v>1</v>
      </c>
      <c r="K119" s="30">
        <v>19</v>
      </c>
    </row>
    <row r="120" spans="2:11" ht="36">
      <c r="B120" s="68">
        <v>90025671</v>
      </c>
      <c r="C120" s="32" t="str">
        <f>LEFT(D120,48)</f>
        <v xml:space="preserve">profitherm armario fondo 110 mm pintado 3 circ. </v>
      </c>
      <c r="D120" s="28" t="s">
        <v>534</v>
      </c>
      <c r="E120" s="91">
        <v>153.96</v>
      </c>
      <c r="F120" s="91">
        <f t="shared" si="47"/>
        <v>150.19999999999999</v>
      </c>
      <c r="G120" s="29">
        <f t="shared" si="45"/>
        <v>143.74</v>
      </c>
      <c r="H120" s="29">
        <f t="shared" si="48"/>
        <v>130.68097782249998</v>
      </c>
      <c r="I120" s="29">
        <v>130.68097782249998</v>
      </c>
      <c r="J120" s="30" t="s">
        <v>1</v>
      </c>
      <c r="K120" s="30">
        <v>19</v>
      </c>
    </row>
    <row r="121" spans="2:11" ht="36">
      <c r="B121" s="68">
        <v>90025672</v>
      </c>
      <c r="C121" s="32" t="str">
        <f>LEFT(D121,48)</f>
        <v xml:space="preserve">profitherm armario fondo 110 mm pintado 4 circ. </v>
      </c>
      <c r="D121" s="28" t="s">
        <v>535</v>
      </c>
      <c r="E121" s="91">
        <f t="shared" si="43"/>
        <v>155.06</v>
      </c>
      <c r="F121" s="91">
        <f t="shared" si="47"/>
        <v>155.06</v>
      </c>
      <c r="G121" s="29">
        <f t="shared" si="45"/>
        <v>148.38999999999999</v>
      </c>
      <c r="H121" s="29">
        <f t="shared" si="48"/>
        <v>134.90761488125</v>
      </c>
      <c r="I121" s="29">
        <v>134.90761488125</v>
      </c>
      <c r="J121" s="30" t="s">
        <v>1</v>
      </c>
      <c r="K121" s="30">
        <v>19</v>
      </c>
    </row>
    <row r="122" spans="2:11" ht="36">
      <c r="B122" s="68">
        <v>90025673</v>
      </c>
      <c r="C122" s="32" t="str">
        <f>LEFT(D122,48)</f>
        <v xml:space="preserve">profitherm armario fondo 110 mm pintado 5 circ. </v>
      </c>
      <c r="D122" s="28" t="s">
        <v>536</v>
      </c>
      <c r="E122" s="91">
        <f t="shared" si="43"/>
        <v>171.59</v>
      </c>
      <c r="F122" s="91">
        <f t="shared" si="47"/>
        <v>171.59</v>
      </c>
      <c r="G122" s="29">
        <f t="shared" si="45"/>
        <v>164.21</v>
      </c>
      <c r="H122" s="29">
        <f t="shared" si="48"/>
        <v>149.28584245874998</v>
      </c>
      <c r="I122" s="29">
        <v>149.28584245874998</v>
      </c>
      <c r="J122" s="30" t="s">
        <v>1</v>
      </c>
      <c r="K122" s="30">
        <v>19</v>
      </c>
    </row>
    <row r="123" spans="2:11" ht="36">
      <c r="B123" s="68">
        <v>90025674</v>
      </c>
      <c r="C123" s="32" t="str">
        <f>LEFT(D123,50)</f>
        <v xml:space="preserve">profitherm armario fondo 110 mm pintado 6-8 circ. </v>
      </c>
      <c r="D123" s="28" t="s">
        <v>537</v>
      </c>
      <c r="E123" s="91">
        <f t="shared" si="43"/>
        <v>198.34</v>
      </c>
      <c r="F123" s="91">
        <f t="shared" si="47"/>
        <v>198.34</v>
      </c>
      <c r="G123" s="29">
        <f t="shared" si="45"/>
        <v>189.8</v>
      </c>
      <c r="H123" s="29">
        <f t="shared" si="48"/>
        <v>172.55150022625</v>
      </c>
      <c r="I123" s="29">
        <v>172.55150022625</v>
      </c>
      <c r="J123" s="30" t="s">
        <v>1</v>
      </c>
      <c r="K123" s="30">
        <v>19</v>
      </c>
    </row>
    <row r="124" spans="2:11" ht="36">
      <c r="B124" s="68">
        <v>90025675</v>
      </c>
      <c r="C124" s="32" t="str">
        <f>LEFT(D124,52)</f>
        <v xml:space="preserve">profitherm armario fondo 110 mm pintado 9-10 circ.  </v>
      </c>
      <c r="D124" s="28" t="s">
        <v>538</v>
      </c>
      <c r="E124" s="91">
        <f t="shared" si="43"/>
        <v>223.13</v>
      </c>
      <c r="F124" s="91">
        <f t="shared" si="47"/>
        <v>223.13</v>
      </c>
      <c r="G124" s="29">
        <f t="shared" si="45"/>
        <v>213.53</v>
      </c>
      <c r="H124" s="29">
        <f t="shared" si="48"/>
        <v>194.11884159249999</v>
      </c>
      <c r="I124" s="29">
        <v>194.11884159249999</v>
      </c>
      <c r="J124" s="30" t="s">
        <v>1</v>
      </c>
      <c r="K124" s="30">
        <v>19</v>
      </c>
    </row>
    <row r="125" spans="2:11" ht="36">
      <c r="B125" s="68">
        <v>90025676</v>
      </c>
      <c r="C125" s="32" t="str">
        <f>LEFT(D125,52)</f>
        <v xml:space="preserve">profitherm armario fondo 110 mm pintado 11-12 circ. </v>
      </c>
      <c r="D125" s="28" t="s">
        <v>539</v>
      </c>
      <c r="E125" s="91">
        <f t="shared" si="43"/>
        <v>251.63</v>
      </c>
      <c r="F125" s="91">
        <f t="shared" si="47"/>
        <v>251.63</v>
      </c>
      <c r="G125" s="29">
        <f t="shared" si="45"/>
        <v>240.8</v>
      </c>
      <c r="H125" s="29">
        <f t="shared" si="48"/>
        <v>218.91681491</v>
      </c>
      <c r="I125" s="29">
        <v>218.91681491</v>
      </c>
      <c r="J125" s="30" t="s">
        <v>1</v>
      </c>
      <c r="K125" s="30">
        <v>20</v>
      </c>
    </row>
    <row r="126" spans="2:11" ht="36">
      <c r="B126" s="68">
        <v>90025677</v>
      </c>
      <c r="C126" s="32" t="str">
        <f>LEFT(D126,50)</f>
        <v xml:space="preserve">profitherm armario fondo 110 mm pintado &gt;12 circ. </v>
      </c>
      <c r="D126" s="28" t="s">
        <v>540</v>
      </c>
      <c r="E126" s="91">
        <f t="shared" si="43"/>
        <v>287.31</v>
      </c>
      <c r="F126" s="91">
        <f t="shared" si="47"/>
        <v>287.31</v>
      </c>
      <c r="G126" s="29">
        <f t="shared" si="45"/>
        <v>274.94</v>
      </c>
      <c r="H126" s="29">
        <f t="shared" si="48"/>
        <v>249.9462047975</v>
      </c>
      <c r="I126" s="29">
        <v>249.9462047975</v>
      </c>
      <c r="J126" s="30" t="s">
        <v>1</v>
      </c>
      <c r="K126" s="30">
        <v>20</v>
      </c>
    </row>
    <row r="127" spans="2:11" ht="36">
      <c r="B127" s="68">
        <v>90025660</v>
      </c>
      <c r="C127" s="32" t="str">
        <f>LEFT(D127,52)</f>
        <v xml:space="preserve">profitherm armario fondo 80 mm galvanizado 2 circ.  </v>
      </c>
      <c r="D127" s="28" t="s">
        <v>525</v>
      </c>
      <c r="E127" s="91">
        <v>134.82</v>
      </c>
      <c r="F127" s="91">
        <f t="shared" si="47"/>
        <v>127.35</v>
      </c>
      <c r="G127" s="29">
        <f t="shared" si="45"/>
        <v>121.87</v>
      </c>
      <c r="H127" s="29">
        <f t="shared" ref="H127:H142" si="49">I127</f>
        <v>110.79918356124999</v>
      </c>
      <c r="I127" s="29">
        <v>110.79918356124999</v>
      </c>
      <c r="J127" s="30" t="s">
        <v>1</v>
      </c>
      <c r="K127" s="30">
        <v>20</v>
      </c>
    </row>
    <row r="128" spans="2:11" ht="36">
      <c r="B128" s="68">
        <v>90025661</v>
      </c>
      <c r="C128" s="32" t="str">
        <f>LEFT(D128,52)</f>
        <v xml:space="preserve">profitherm armario fondo 80 mm galvanizado 3 circ.  </v>
      </c>
      <c r="D128" s="28" t="s">
        <v>526</v>
      </c>
      <c r="E128" s="91">
        <v>135.75</v>
      </c>
      <c r="F128" s="91">
        <f t="shared" si="47"/>
        <v>131.74</v>
      </c>
      <c r="G128" s="29">
        <f t="shared" si="45"/>
        <v>126.07</v>
      </c>
      <c r="H128" s="29">
        <f t="shared" si="49"/>
        <v>114.61720314000002</v>
      </c>
      <c r="I128" s="29">
        <v>114.61720314000002</v>
      </c>
      <c r="J128" s="30" t="s">
        <v>1</v>
      </c>
      <c r="K128" s="30">
        <v>20</v>
      </c>
    </row>
    <row r="129" spans="2:11" ht="36">
      <c r="B129" s="68">
        <v>90025662</v>
      </c>
      <c r="C129" s="32" t="str">
        <f>LEFT(D129,52)</f>
        <v xml:space="preserve">profitherm armario fondo 80 mm galvanizado 4 circ.  </v>
      </c>
      <c r="D129" s="28" t="s">
        <v>527</v>
      </c>
      <c r="E129" s="91">
        <v>133.07</v>
      </c>
      <c r="F129" s="91">
        <f t="shared" si="47"/>
        <v>143.11000000000001</v>
      </c>
      <c r="G129" s="29">
        <f t="shared" si="45"/>
        <v>136.94999999999999</v>
      </c>
      <c r="H129" s="29">
        <f t="shared" si="49"/>
        <v>124.5006384375</v>
      </c>
      <c r="I129" s="29">
        <v>124.5006384375</v>
      </c>
      <c r="J129" s="30" t="s">
        <v>1</v>
      </c>
      <c r="K129" s="30">
        <v>20</v>
      </c>
    </row>
    <row r="130" spans="2:11" ht="36">
      <c r="B130" s="68">
        <v>90025663</v>
      </c>
      <c r="C130" s="32" t="str">
        <f>LEFT(D130,52)</f>
        <v xml:space="preserve">profitherm armario fondo 80 mm galvanizado 5 circ.  </v>
      </c>
      <c r="D130" s="28" t="s">
        <v>528</v>
      </c>
      <c r="E130" s="91">
        <f t="shared" si="43"/>
        <v>148.28</v>
      </c>
      <c r="F130" s="91">
        <f t="shared" si="47"/>
        <v>148.28</v>
      </c>
      <c r="G130" s="29">
        <f t="shared" si="45"/>
        <v>141.9</v>
      </c>
      <c r="H130" s="29">
        <f t="shared" si="49"/>
        <v>129.002556</v>
      </c>
      <c r="I130" s="29">
        <v>129.002556</v>
      </c>
      <c r="J130" s="30" t="s">
        <v>1</v>
      </c>
      <c r="K130" s="30">
        <v>20</v>
      </c>
    </row>
    <row r="131" spans="2:11" ht="36">
      <c r="B131" s="68">
        <v>90025664</v>
      </c>
      <c r="C131" s="32" t="str">
        <f>LEFT(D131,54)</f>
        <v xml:space="preserve">profitherm armario fondo 80 mm galvanizado 6-8 circ.  </v>
      </c>
      <c r="D131" s="28" t="s">
        <v>529</v>
      </c>
      <c r="E131" s="91">
        <f t="shared" si="43"/>
        <v>169.66</v>
      </c>
      <c r="F131" s="91">
        <f t="shared" si="47"/>
        <v>169.66</v>
      </c>
      <c r="G131" s="29">
        <f t="shared" si="45"/>
        <v>162.36000000000001</v>
      </c>
      <c r="H131" s="29">
        <f t="shared" si="49"/>
        <v>147.60029535375</v>
      </c>
      <c r="I131" s="29">
        <v>147.60029535375</v>
      </c>
      <c r="J131" s="30" t="s">
        <v>1</v>
      </c>
      <c r="K131" s="30">
        <v>20</v>
      </c>
    </row>
    <row r="132" spans="2:11" ht="36">
      <c r="B132" s="68">
        <v>90025665</v>
      </c>
      <c r="C132" s="32" t="str">
        <f>LEFT(D132,54)</f>
        <v xml:space="preserve">profitherm armario fondo 80 mm galvanizado 9-10 circ. </v>
      </c>
      <c r="D132" s="28" t="s">
        <v>530</v>
      </c>
      <c r="E132" s="91">
        <f t="shared" si="43"/>
        <v>189.11</v>
      </c>
      <c r="F132" s="91">
        <f t="shared" si="47"/>
        <v>189.11</v>
      </c>
      <c r="G132" s="29">
        <f t="shared" si="45"/>
        <v>180.97</v>
      </c>
      <c r="H132" s="29">
        <f t="shared" si="49"/>
        <v>164.51961288500002</v>
      </c>
      <c r="I132" s="29">
        <v>164.51961288500002</v>
      </c>
      <c r="J132" s="30" t="s">
        <v>1</v>
      </c>
      <c r="K132" s="30">
        <v>20</v>
      </c>
    </row>
    <row r="133" spans="2:11" ht="36">
      <c r="B133" s="68">
        <v>90025666</v>
      </c>
      <c r="C133" s="32" t="str">
        <f>LEFT(D133,54)</f>
        <v>profitherm armario fondo 80 mm galvanizado 11-12 circ.</v>
      </c>
      <c r="D133" s="28" t="s">
        <v>531</v>
      </c>
      <c r="E133" s="91">
        <f t="shared" si="43"/>
        <v>211.46</v>
      </c>
      <c r="F133" s="91">
        <f t="shared" si="47"/>
        <v>211.46</v>
      </c>
      <c r="G133" s="29">
        <f t="shared" si="45"/>
        <v>202.36</v>
      </c>
      <c r="H133" s="29">
        <f t="shared" si="49"/>
        <v>183.96725107374999</v>
      </c>
      <c r="I133" s="29">
        <v>183.96725107374999</v>
      </c>
      <c r="J133" s="30" t="s">
        <v>1</v>
      </c>
      <c r="K133" s="30">
        <v>20</v>
      </c>
    </row>
    <row r="134" spans="2:11" ht="36">
      <c r="B134" s="68">
        <v>90025667</v>
      </c>
      <c r="C134" s="32" t="str">
        <f>LEFT(D134,54)</f>
        <v xml:space="preserve">profitherm armario fondo 80 mm galvanizado &gt;12 circ.  </v>
      </c>
      <c r="D134" s="28" t="s">
        <v>532</v>
      </c>
      <c r="E134" s="91">
        <v>260.36</v>
      </c>
      <c r="F134" s="91">
        <f t="shared" si="47"/>
        <v>242.58</v>
      </c>
      <c r="G134" s="29">
        <f t="shared" si="45"/>
        <v>232.14</v>
      </c>
      <c r="H134" s="29">
        <f t="shared" si="49"/>
        <v>211.03815912375001</v>
      </c>
      <c r="I134" s="29">
        <v>211.03815912375001</v>
      </c>
      <c r="J134" s="30" t="s">
        <v>1</v>
      </c>
      <c r="K134" s="30">
        <v>20</v>
      </c>
    </row>
    <row r="135" spans="2:11" ht="36">
      <c r="B135" s="68">
        <v>90025680</v>
      </c>
      <c r="C135" s="32" t="str">
        <f>LEFT(D135,48)</f>
        <v xml:space="preserve">profitherm armario fondo 80 mm pintado 2 circ.  </v>
      </c>
      <c r="D135" s="28" t="s">
        <v>541</v>
      </c>
      <c r="E135" s="91">
        <v>153.86000000000001</v>
      </c>
      <c r="F135" s="91">
        <f t="shared" si="47"/>
        <v>146.81</v>
      </c>
      <c r="G135" s="29">
        <f t="shared" si="45"/>
        <v>140.49</v>
      </c>
      <c r="H135" s="29">
        <f t="shared" si="49"/>
        <v>127.71850109249999</v>
      </c>
      <c r="I135" s="29">
        <v>127.71850109249999</v>
      </c>
      <c r="J135" s="30" t="s">
        <v>1</v>
      </c>
      <c r="K135" s="30">
        <v>20</v>
      </c>
    </row>
    <row r="136" spans="2:11" ht="36">
      <c r="B136" s="68">
        <v>90025681</v>
      </c>
      <c r="C136" s="32" t="str">
        <f>LEFT(D136,48)</f>
        <v xml:space="preserve">profitherm armario fondo 80 mm pintado 3 circ.  </v>
      </c>
      <c r="D136" s="28" t="s">
        <v>542</v>
      </c>
      <c r="E136" s="91">
        <v>153.96</v>
      </c>
      <c r="F136" s="91">
        <f t="shared" si="47"/>
        <v>150.19999999999999</v>
      </c>
      <c r="G136" s="29">
        <f t="shared" si="45"/>
        <v>143.74</v>
      </c>
      <c r="H136" s="29">
        <f t="shared" si="49"/>
        <v>130.68097782249998</v>
      </c>
      <c r="I136" s="29">
        <v>130.68097782249998</v>
      </c>
      <c r="J136" s="30" t="s">
        <v>1</v>
      </c>
      <c r="K136" s="30">
        <v>20</v>
      </c>
    </row>
    <row r="137" spans="2:11" ht="36">
      <c r="B137" s="68">
        <v>90025682</v>
      </c>
      <c r="C137" s="32" t="str">
        <f>LEFT(D137,48)</f>
        <v xml:space="preserve">profitherm armario fondo 80 mm pintado 4 circ.  </v>
      </c>
      <c r="D137" s="28" t="s">
        <v>543</v>
      </c>
      <c r="E137" s="91">
        <f t="shared" si="43"/>
        <v>155.06</v>
      </c>
      <c r="F137" s="91">
        <f t="shared" si="47"/>
        <v>155.06</v>
      </c>
      <c r="G137" s="29">
        <f t="shared" si="45"/>
        <v>148.38999999999999</v>
      </c>
      <c r="H137" s="29">
        <f t="shared" si="49"/>
        <v>134.90761488125</v>
      </c>
      <c r="I137" s="29">
        <v>134.90761488125</v>
      </c>
      <c r="J137" s="30" t="s">
        <v>1</v>
      </c>
      <c r="K137" s="30">
        <v>20</v>
      </c>
    </row>
    <row r="138" spans="2:11" ht="36">
      <c r="B138" s="68">
        <v>90025683</v>
      </c>
      <c r="C138" s="32" t="str">
        <f>LEFT(D138,48)</f>
        <v xml:space="preserve">profitherm armario fondo 80 mm pintado 5 circ.  </v>
      </c>
      <c r="D138" s="28" t="s">
        <v>544</v>
      </c>
      <c r="E138" s="91">
        <f t="shared" si="43"/>
        <v>171.59</v>
      </c>
      <c r="F138" s="91">
        <f t="shared" si="47"/>
        <v>171.59</v>
      </c>
      <c r="G138" s="29">
        <f t="shared" si="45"/>
        <v>164.21</v>
      </c>
      <c r="H138" s="29">
        <f t="shared" si="49"/>
        <v>149.28584245874998</v>
      </c>
      <c r="I138" s="29">
        <v>149.28584245874998</v>
      </c>
      <c r="J138" s="30" t="s">
        <v>1</v>
      </c>
      <c r="K138" s="30">
        <v>20</v>
      </c>
    </row>
    <row r="139" spans="2:11" ht="36">
      <c r="B139" s="68">
        <v>90025684</v>
      </c>
      <c r="C139" s="32" t="str">
        <f>LEFT(D139,48)</f>
        <v>profitherm armario fondo 80 mm pintado 6-8 circ.</v>
      </c>
      <c r="D139" s="28" t="s">
        <v>545</v>
      </c>
      <c r="E139" s="91">
        <f t="shared" si="43"/>
        <v>198.34</v>
      </c>
      <c r="F139" s="91">
        <f t="shared" si="47"/>
        <v>198.34</v>
      </c>
      <c r="G139" s="29">
        <f t="shared" si="45"/>
        <v>189.8</v>
      </c>
      <c r="H139" s="29">
        <f t="shared" si="49"/>
        <v>172.55150022625</v>
      </c>
      <c r="I139" s="29">
        <v>172.55150022625</v>
      </c>
      <c r="J139" s="30" t="s">
        <v>1</v>
      </c>
      <c r="K139" s="30">
        <v>20</v>
      </c>
    </row>
    <row r="140" spans="2:11" ht="36">
      <c r="B140" s="68">
        <v>90025685</v>
      </c>
      <c r="C140" s="32" t="str">
        <f>LEFT(D140,49)</f>
        <v>profitherm armario fondo 80 mm pintado 9-10 circ.</v>
      </c>
      <c r="D140" s="28" t="s">
        <v>546</v>
      </c>
      <c r="E140" s="91">
        <f t="shared" si="43"/>
        <v>223.13</v>
      </c>
      <c r="F140" s="91">
        <f t="shared" si="47"/>
        <v>223.13</v>
      </c>
      <c r="G140" s="29">
        <f t="shared" si="45"/>
        <v>213.53</v>
      </c>
      <c r="H140" s="29">
        <f t="shared" si="49"/>
        <v>194.11884159249999</v>
      </c>
      <c r="I140" s="29">
        <v>194.11884159249999</v>
      </c>
      <c r="J140" s="30" t="s">
        <v>1</v>
      </c>
      <c r="K140" s="30">
        <v>20</v>
      </c>
    </row>
    <row r="141" spans="2:11" ht="36">
      <c r="B141" s="68">
        <v>90025686</v>
      </c>
      <c r="C141" s="32" t="str">
        <f>LEFT(D141,50)</f>
        <v>profitherm armario fondo 80 mm pintado 11-12 circ.</v>
      </c>
      <c r="D141" s="28" t="s">
        <v>547</v>
      </c>
      <c r="E141" s="91">
        <f t="shared" si="43"/>
        <v>251.63</v>
      </c>
      <c r="F141" s="91">
        <f t="shared" si="47"/>
        <v>251.63</v>
      </c>
      <c r="G141" s="29">
        <f t="shared" si="45"/>
        <v>240.8</v>
      </c>
      <c r="H141" s="29">
        <f t="shared" si="49"/>
        <v>218.91681491</v>
      </c>
      <c r="I141" s="29">
        <v>218.91681491</v>
      </c>
      <c r="J141" s="30" t="s">
        <v>1</v>
      </c>
      <c r="K141" s="30">
        <v>21</v>
      </c>
    </row>
    <row r="142" spans="2:11" ht="36">
      <c r="B142" s="68">
        <v>90025687</v>
      </c>
      <c r="C142" s="32" t="str">
        <f>LEFT(D142,48)</f>
        <v>profitherm armario fondo 80 mm pintado &gt;12 circ.</v>
      </c>
      <c r="D142" s="28" t="s">
        <v>548</v>
      </c>
      <c r="E142" s="91">
        <f t="shared" si="43"/>
        <v>287.31</v>
      </c>
      <c r="F142" s="91">
        <f t="shared" si="47"/>
        <v>287.31</v>
      </c>
      <c r="G142" s="29">
        <f t="shared" si="45"/>
        <v>274.94</v>
      </c>
      <c r="H142" s="29">
        <f t="shared" si="49"/>
        <v>249.9462047975</v>
      </c>
      <c r="I142" s="29">
        <v>249.9462047975</v>
      </c>
      <c r="J142" s="30" t="s">
        <v>1</v>
      </c>
      <c r="K142" s="30">
        <v>21</v>
      </c>
    </row>
    <row r="143" spans="2:11" ht="48">
      <c r="B143" s="68">
        <v>72812715</v>
      </c>
      <c r="C143" s="32" t="str">
        <f>LEFT(D143,53)</f>
        <v xml:space="preserve">alpex adaptador eurocono 12 x 3/4" latón             </v>
      </c>
      <c r="D143" s="28" t="s">
        <v>464</v>
      </c>
      <c r="E143" s="91">
        <f t="shared" si="43"/>
        <v>6.35</v>
      </c>
      <c r="F143" s="91">
        <f t="shared" si="44"/>
        <v>6.35</v>
      </c>
      <c r="G143" s="29">
        <f t="shared" si="45"/>
        <v>5.65</v>
      </c>
      <c r="H143" s="29">
        <f t="shared" ref="H143:H148" si="50">I143*1.03</f>
        <v>5.1440919200000002</v>
      </c>
      <c r="I143" s="29">
        <v>4.9942640000000003</v>
      </c>
      <c r="J143" s="30" t="s">
        <v>1</v>
      </c>
      <c r="K143" s="30">
        <v>21</v>
      </c>
    </row>
    <row r="144" spans="2:11" ht="48">
      <c r="B144" s="68">
        <v>72816715</v>
      </c>
      <c r="C144" s="32" t="str">
        <f>LEFT(D144,53)</f>
        <v xml:space="preserve">alpex adaptador eurocono 16 x 3/4" latón             </v>
      </c>
      <c r="D144" s="28" t="s">
        <v>465</v>
      </c>
      <c r="E144" s="91">
        <f t="shared" si="43"/>
        <v>5.14</v>
      </c>
      <c r="F144" s="91">
        <f t="shared" si="44"/>
        <v>5.14</v>
      </c>
      <c r="G144" s="29">
        <f t="shared" si="45"/>
        <v>4.57</v>
      </c>
      <c r="H144" s="29">
        <f t="shared" si="50"/>
        <v>4.1574018750000006</v>
      </c>
      <c r="I144" s="29">
        <v>4.0363125000000002</v>
      </c>
      <c r="J144" s="30" t="s">
        <v>1</v>
      </c>
      <c r="K144" s="30">
        <v>21</v>
      </c>
    </row>
    <row r="145" spans="2:11" ht="48">
      <c r="B145" s="68">
        <v>72817715</v>
      </c>
      <c r="C145" s="32" t="str">
        <f>LEFT(D145,53)</f>
        <v xml:space="preserve">alpex adaptador eurocono 17 x 3/4" latón             </v>
      </c>
      <c r="D145" s="28" t="s">
        <v>466</v>
      </c>
      <c r="E145" s="91">
        <f t="shared" si="43"/>
        <v>6.51</v>
      </c>
      <c r="F145" s="91">
        <f t="shared" si="44"/>
        <v>6.51</v>
      </c>
      <c r="G145" s="29">
        <f t="shared" si="45"/>
        <v>5.79</v>
      </c>
      <c r="H145" s="29">
        <f t="shared" si="50"/>
        <v>5.2660423749999987</v>
      </c>
      <c r="I145" s="29">
        <v>5.112662499999999</v>
      </c>
      <c r="J145" s="30" t="s">
        <v>1</v>
      </c>
      <c r="K145" s="30">
        <v>21</v>
      </c>
    </row>
    <row r="146" spans="2:11" ht="48">
      <c r="B146" s="68">
        <v>72820715</v>
      </c>
      <c r="C146" s="32" t="str">
        <f>LEFT(D146,53)</f>
        <v xml:space="preserve">alpex adaptador eurocono 20 x 3/4" latón             </v>
      </c>
      <c r="D146" s="28" t="s">
        <v>467</v>
      </c>
      <c r="E146" s="91">
        <f t="shared" si="43"/>
        <v>6.85</v>
      </c>
      <c r="F146" s="91">
        <f t="shared" si="44"/>
        <v>6.85</v>
      </c>
      <c r="G146" s="29">
        <f t="shared" si="45"/>
        <v>6.09</v>
      </c>
      <c r="H146" s="29">
        <f t="shared" si="50"/>
        <v>5.5432024999999996</v>
      </c>
      <c r="I146" s="29">
        <v>5.3817499999999994</v>
      </c>
      <c r="J146" s="30" t="s">
        <v>1</v>
      </c>
      <c r="K146" s="30">
        <v>22</v>
      </c>
    </row>
    <row r="147" spans="2:11" ht="36">
      <c r="B147" s="68">
        <v>72800100</v>
      </c>
      <c r="C147" s="32" t="str">
        <f>LEFT(D147,54)</f>
        <v xml:space="preserve">racor doble  3/4"                                     </v>
      </c>
      <c r="D147" s="28" t="s">
        <v>463</v>
      </c>
      <c r="E147" s="91">
        <f t="shared" si="43"/>
        <v>6.66</v>
      </c>
      <c r="F147" s="91">
        <v>6.66</v>
      </c>
      <c r="G147" s="29">
        <f t="shared" si="45"/>
        <v>5.59</v>
      </c>
      <c r="H147" s="29">
        <f t="shared" si="50"/>
        <v>5.0886598950000002</v>
      </c>
      <c r="I147" s="29">
        <v>4.9404465000000002</v>
      </c>
      <c r="J147" s="30" t="s">
        <v>1</v>
      </c>
      <c r="K147" s="30">
        <v>22</v>
      </c>
    </row>
    <row r="148" spans="2:11" ht="48">
      <c r="B148" s="68">
        <v>72800712</v>
      </c>
      <c r="C148" s="32" t="str">
        <f>LEFT(D148,53)</f>
        <v xml:space="preserve">alpex adaptador eurocono 16 x 3/4" latón             </v>
      </c>
      <c r="D148" s="28" t="s">
        <v>1296</v>
      </c>
      <c r="E148" s="91">
        <f t="shared" si="43"/>
        <v>6.35</v>
      </c>
      <c r="F148" s="91">
        <f t="shared" si="44"/>
        <v>6.35</v>
      </c>
      <c r="G148" s="29">
        <f t="shared" si="45"/>
        <v>5.65</v>
      </c>
      <c r="H148" s="29">
        <f t="shared" si="50"/>
        <v>5.1440919200000002</v>
      </c>
      <c r="I148" s="29">
        <v>4.9942640000000003</v>
      </c>
      <c r="J148" s="30" t="s">
        <v>1</v>
      </c>
      <c r="K148" s="30">
        <v>22</v>
      </c>
    </row>
    <row r="149" spans="2:11" ht="36">
      <c r="B149" s="68">
        <v>72800112</v>
      </c>
      <c r="C149" s="32" t="str">
        <f>LEFT(D149,54)</f>
        <v xml:space="preserve">alpex conexión doble  R1/2-G3/4                       </v>
      </c>
      <c r="D149" s="28" t="s">
        <v>610</v>
      </c>
      <c r="E149" s="91">
        <f t="shared" si="43"/>
        <v>0</v>
      </c>
      <c r="F149" s="91">
        <f t="shared" si="44"/>
        <v>0</v>
      </c>
      <c r="G149" s="29">
        <f t="shared" si="45"/>
        <v>0</v>
      </c>
      <c r="H149" s="29"/>
      <c r="I149" s="29"/>
      <c r="J149" s="30" t="s">
        <v>1</v>
      </c>
      <c r="K149" s="30">
        <v>23</v>
      </c>
    </row>
    <row r="150" spans="2:11" ht="36">
      <c r="B150" s="68">
        <v>71825710</v>
      </c>
      <c r="C150" s="32" t="str">
        <f>LEFT(D150,27)</f>
        <v>profitherm conexión roscada</v>
      </c>
      <c r="D150" s="28" t="s">
        <v>611</v>
      </c>
      <c r="E150" s="91">
        <v>31.82</v>
      </c>
      <c r="F150" s="91">
        <f t="shared" si="44"/>
        <v>0</v>
      </c>
      <c r="G150" s="29">
        <f t="shared" si="45"/>
        <v>0</v>
      </c>
      <c r="H150" s="29"/>
      <c r="I150" s="29"/>
      <c r="J150" s="30" t="s">
        <v>1</v>
      </c>
      <c r="K150" s="30">
        <v>23</v>
      </c>
    </row>
    <row r="151" spans="2:11" ht="48">
      <c r="B151" s="68">
        <v>90025552</v>
      </c>
      <c r="C151" s="32" t="str">
        <f>LEFT(D151,44)</f>
        <v>kit unidad de mezcla con bomba para colector</v>
      </c>
      <c r="D151" s="28" t="s">
        <v>511</v>
      </c>
      <c r="E151" s="91">
        <v>890</v>
      </c>
      <c r="F151" s="91">
        <f>+G151</f>
        <v>796.6</v>
      </c>
      <c r="G151" s="29">
        <f t="shared" si="45"/>
        <v>796.6</v>
      </c>
      <c r="H151" s="29">
        <f t="shared" ref="H151:H163" si="51">+I151</f>
        <v>724.18499999999995</v>
      </c>
      <c r="I151" s="29">
        <v>724.18499999999995</v>
      </c>
      <c r="J151" s="30" t="s">
        <v>1</v>
      </c>
      <c r="K151" s="30">
        <v>24</v>
      </c>
    </row>
    <row r="152" spans="2:11">
      <c r="B152" s="68">
        <v>90025553</v>
      </c>
      <c r="C152" s="32" t="str">
        <f>LEFT(D152,46)</f>
        <v xml:space="preserve">kit bypass para unidad de mezcla a punto fijo </v>
      </c>
      <c r="D152" s="28" t="s">
        <v>54</v>
      </c>
      <c r="E152" s="91">
        <v>225</v>
      </c>
      <c r="F152" s="91">
        <f>+G152</f>
        <v>201.93</v>
      </c>
      <c r="G152" s="29">
        <f t="shared" si="45"/>
        <v>201.93</v>
      </c>
      <c r="H152" s="29">
        <f t="shared" si="51"/>
        <v>183.57508481812496</v>
      </c>
      <c r="I152" s="29">
        <v>183.57508481812496</v>
      </c>
      <c r="J152" s="30" t="s">
        <v>1</v>
      </c>
      <c r="K152" s="30">
        <v>24</v>
      </c>
    </row>
    <row r="153" spans="2:11" ht="48">
      <c r="B153" s="68">
        <v>90025560</v>
      </c>
      <c r="C153" s="32" t="str">
        <f t="shared" ref="C153:C160" si="52">LEFT(D153,53)</f>
        <v xml:space="preserve">Colector premontado de mezcla a punto fijo 2 salidas
</v>
      </c>
      <c r="D153" s="28" t="s">
        <v>42</v>
      </c>
      <c r="E153" s="91">
        <f t="shared" si="43"/>
        <v>1627.34</v>
      </c>
      <c r="F153" s="91">
        <f>TRUNC(G153*1.025,2)</f>
        <v>1627.34</v>
      </c>
      <c r="G153" s="29">
        <f t="shared" si="45"/>
        <v>1587.65</v>
      </c>
      <c r="H153" s="29">
        <f t="shared" si="51"/>
        <v>1443.3188879999998</v>
      </c>
      <c r="I153" s="29">
        <v>1443.3188879999998</v>
      </c>
      <c r="J153" s="30" t="s">
        <v>1</v>
      </c>
      <c r="K153" s="30">
        <v>24</v>
      </c>
    </row>
    <row r="154" spans="2:11" ht="48">
      <c r="B154" s="68">
        <v>90025561</v>
      </c>
      <c r="C154" s="32" t="str">
        <f t="shared" si="52"/>
        <v xml:space="preserve">Colector premontado de mezcla a punto fijo 3 salidas
</v>
      </c>
      <c r="D154" s="28" t="s">
        <v>43</v>
      </c>
      <c r="E154" s="91">
        <f t="shared" si="43"/>
        <v>1676.63</v>
      </c>
      <c r="F154" s="91">
        <f t="shared" ref="F154:F163" si="53">TRUNC(G154*1.025,2)</f>
        <v>1676.63</v>
      </c>
      <c r="G154" s="29">
        <f t="shared" si="45"/>
        <v>1635.74</v>
      </c>
      <c r="H154" s="29">
        <f t="shared" si="51"/>
        <v>1487.0446139999999</v>
      </c>
      <c r="I154" s="29">
        <v>1487.0446139999999</v>
      </c>
      <c r="J154" s="30" t="s">
        <v>1</v>
      </c>
      <c r="K154" s="30">
        <v>24</v>
      </c>
    </row>
    <row r="155" spans="2:11" ht="48">
      <c r="B155" s="68">
        <v>90025562</v>
      </c>
      <c r="C155" s="32" t="str">
        <f t="shared" si="52"/>
        <v xml:space="preserve">Colector premontado de mezcla a punto fijo 4 salidas
</v>
      </c>
      <c r="D155" s="28" t="s">
        <v>44</v>
      </c>
      <c r="E155" s="91">
        <f t="shared" si="43"/>
        <v>1757.12</v>
      </c>
      <c r="F155" s="91">
        <f t="shared" si="53"/>
        <v>1757.12</v>
      </c>
      <c r="G155" s="29">
        <f t="shared" si="45"/>
        <v>1714.27</v>
      </c>
      <c r="H155" s="29">
        <f t="shared" si="51"/>
        <v>1558.4287729999996</v>
      </c>
      <c r="I155" s="29">
        <v>1558.4287729999996</v>
      </c>
      <c r="J155" s="30" t="s">
        <v>1</v>
      </c>
      <c r="K155" s="30">
        <v>24</v>
      </c>
    </row>
    <row r="156" spans="2:11" ht="48">
      <c r="B156" s="68">
        <v>90025563</v>
      </c>
      <c r="C156" s="32" t="str">
        <f t="shared" si="52"/>
        <v xml:space="preserve">Colector premontado de mezcla a punto fijo 5 salidas
</v>
      </c>
      <c r="D156" s="28" t="s">
        <v>45</v>
      </c>
      <c r="E156" s="91">
        <f t="shared" si="43"/>
        <v>1806.37</v>
      </c>
      <c r="F156" s="91">
        <f t="shared" si="53"/>
        <v>1806.37</v>
      </c>
      <c r="G156" s="29">
        <f t="shared" si="45"/>
        <v>1762.32</v>
      </c>
      <c r="H156" s="29">
        <f t="shared" si="51"/>
        <v>1602.1175059999998</v>
      </c>
      <c r="I156" s="29">
        <v>1602.1175059999998</v>
      </c>
      <c r="J156" s="30" t="s">
        <v>1</v>
      </c>
      <c r="K156" s="30">
        <v>24</v>
      </c>
    </row>
    <row r="157" spans="2:11" ht="48">
      <c r="B157" s="68">
        <v>90025564</v>
      </c>
      <c r="C157" s="32" t="str">
        <f t="shared" si="52"/>
        <v xml:space="preserve">Colector premontado de mezcla a punto fijo 6 salidas
</v>
      </c>
      <c r="D157" s="28" t="s">
        <v>46</v>
      </c>
      <c r="E157" s="91">
        <f t="shared" ref="E157:E231" si="54">F157</f>
        <v>1855.71</v>
      </c>
      <c r="F157" s="91">
        <f t="shared" si="53"/>
        <v>1855.71</v>
      </c>
      <c r="G157" s="29">
        <f t="shared" si="45"/>
        <v>1810.45</v>
      </c>
      <c r="H157" s="29">
        <f t="shared" si="51"/>
        <v>1645.8678939999998</v>
      </c>
      <c r="I157" s="29">
        <v>1645.8678939999998</v>
      </c>
      <c r="J157" s="30" t="s">
        <v>1</v>
      </c>
      <c r="K157" s="30">
        <v>24</v>
      </c>
    </row>
    <row r="158" spans="2:11" ht="48">
      <c r="B158" s="68">
        <v>90025565</v>
      </c>
      <c r="C158" s="32" t="str">
        <f t="shared" si="52"/>
        <v xml:space="preserve">Colector premontado de mezcla a punto fijo 7 salidas
</v>
      </c>
      <c r="D158" s="28" t="s">
        <v>47</v>
      </c>
      <c r="E158" s="91">
        <f t="shared" si="54"/>
        <v>1946.1</v>
      </c>
      <c r="F158" s="91">
        <f t="shared" si="53"/>
        <v>1946.1</v>
      </c>
      <c r="G158" s="29">
        <f t="shared" si="45"/>
        <v>1898.64</v>
      </c>
      <c r="H158" s="29">
        <f t="shared" si="51"/>
        <v>1726.0440559999997</v>
      </c>
      <c r="I158" s="29">
        <v>1726.0440559999997</v>
      </c>
      <c r="J158" s="30" t="s">
        <v>1</v>
      </c>
      <c r="K158" s="30">
        <v>24</v>
      </c>
    </row>
    <row r="159" spans="2:11" ht="48">
      <c r="B159" s="68">
        <v>90025566</v>
      </c>
      <c r="C159" s="32" t="str">
        <f t="shared" si="52"/>
        <v xml:space="preserve">Colector premontado de mezcla a punto fijo 8 salidas
</v>
      </c>
      <c r="D159" s="28" t="s">
        <v>48</v>
      </c>
      <c r="E159" s="91">
        <f t="shared" si="54"/>
        <v>1995.39</v>
      </c>
      <c r="F159" s="91">
        <f t="shared" si="53"/>
        <v>1995.39</v>
      </c>
      <c r="G159" s="29">
        <f t="shared" si="45"/>
        <v>1946.73</v>
      </c>
      <c r="H159" s="29">
        <f t="shared" si="51"/>
        <v>1769.7574509999999</v>
      </c>
      <c r="I159" s="29">
        <v>1769.7574509999999</v>
      </c>
      <c r="J159" s="30" t="s">
        <v>1</v>
      </c>
      <c r="K159" s="30">
        <v>24</v>
      </c>
    </row>
    <row r="160" spans="2:11" ht="48">
      <c r="B160" s="68">
        <v>90025567</v>
      </c>
      <c r="C160" s="32" t="str">
        <f t="shared" si="52"/>
        <v xml:space="preserve">Colector premontado de mezcla a punto fijo 9 salidas
</v>
      </c>
      <c r="D160" s="28" t="s">
        <v>49</v>
      </c>
      <c r="E160" s="91">
        <f t="shared" si="54"/>
        <v>2076.46</v>
      </c>
      <c r="F160" s="91">
        <f t="shared" si="53"/>
        <v>2076.46</v>
      </c>
      <c r="G160" s="29">
        <f t="shared" si="45"/>
        <v>2025.82</v>
      </c>
      <c r="H160" s="29">
        <f t="shared" si="51"/>
        <v>1841.6595119999997</v>
      </c>
      <c r="I160" s="29">
        <v>1841.6595119999997</v>
      </c>
      <c r="J160" s="30" t="s">
        <v>1</v>
      </c>
      <c r="K160" s="30">
        <v>24</v>
      </c>
    </row>
    <row r="161" spans="2:11" ht="48">
      <c r="B161" s="68">
        <v>90025568</v>
      </c>
      <c r="C161" s="32" t="str">
        <f t="shared" ref="C161:C166" si="55">LEFT(D161,54)</f>
        <v xml:space="preserve">Colector premontado de mezcla a punto fijo 10 salidas
</v>
      </c>
      <c r="D161" s="28" t="s">
        <v>50</v>
      </c>
      <c r="E161" s="91">
        <f t="shared" si="54"/>
        <v>2123.42</v>
      </c>
      <c r="F161" s="91">
        <f t="shared" si="53"/>
        <v>2123.42</v>
      </c>
      <c r="G161" s="29">
        <f t="shared" si="45"/>
        <v>2071.63</v>
      </c>
      <c r="H161" s="29">
        <f t="shared" si="51"/>
        <v>1883.3012989999997</v>
      </c>
      <c r="I161" s="29">
        <v>1883.3012989999997</v>
      </c>
      <c r="J161" s="30" t="s">
        <v>1</v>
      </c>
      <c r="K161" s="30">
        <v>24</v>
      </c>
    </row>
    <row r="162" spans="2:11" ht="48">
      <c r="B162" s="68">
        <v>90025569</v>
      </c>
      <c r="C162" s="32" t="str">
        <f t="shared" si="55"/>
        <v xml:space="preserve">Colector premontado de mezcla a punto fijo 11 salidas
</v>
      </c>
      <c r="D162" s="28" t="s">
        <v>51</v>
      </c>
      <c r="E162" s="91">
        <f t="shared" si="54"/>
        <v>2175.08</v>
      </c>
      <c r="F162" s="91">
        <f t="shared" si="53"/>
        <v>2175.08</v>
      </c>
      <c r="G162" s="29">
        <f t="shared" si="45"/>
        <v>2122.0300000000002</v>
      </c>
      <c r="H162" s="29">
        <f t="shared" si="51"/>
        <v>1929.1232949999999</v>
      </c>
      <c r="I162" s="29">
        <v>1929.1232949999999</v>
      </c>
      <c r="J162" s="30" t="s">
        <v>1</v>
      </c>
      <c r="K162" s="30">
        <v>24</v>
      </c>
    </row>
    <row r="163" spans="2:11" ht="48">
      <c r="B163" s="68">
        <v>90025570</v>
      </c>
      <c r="C163" s="32" t="str">
        <f t="shared" si="55"/>
        <v xml:space="preserve">Colector premontado de mezcla a punto fijo 12 salidas
</v>
      </c>
      <c r="D163" s="28" t="s">
        <v>52</v>
      </c>
      <c r="E163" s="91">
        <f t="shared" si="54"/>
        <v>2224.38</v>
      </c>
      <c r="F163" s="91">
        <f t="shared" si="53"/>
        <v>2224.38</v>
      </c>
      <c r="G163" s="29">
        <f t="shared" si="45"/>
        <v>2170.13</v>
      </c>
      <c r="H163" s="29">
        <f t="shared" si="51"/>
        <v>1972.849021</v>
      </c>
      <c r="I163" s="29">
        <v>1972.849021</v>
      </c>
      <c r="J163" s="30" t="s">
        <v>1</v>
      </c>
      <c r="K163" s="30"/>
    </row>
    <row r="164" spans="2:11" ht="48">
      <c r="B164" s="68">
        <v>79500134</v>
      </c>
      <c r="C164" s="32" t="str">
        <f t="shared" si="55"/>
        <v xml:space="preserve">profitherm actuador termostático bajo consumo a 230V  </v>
      </c>
      <c r="D164" s="28" t="s">
        <v>1180</v>
      </c>
      <c r="E164" s="91">
        <f t="shared" si="54"/>
        <v>33.094687499999999</v>
      </c>
      <c r="F164" s="91">
        <f>+G164</f>
        <v>33.094687499999999</v>
      </c>
      <c r="G164" s="29">
        <f>+H164</f>
        <v>33.094687499999999</v>
      </c>
      <c r="H164" s="29">
        <f>I164*1.05</f>
        <v>33.094687499999999</v>
      </c>
      <c r="I164" s="29">
        <v>31.518750000000001</v>
      </c>
      <c r="J164" s="30" t="s">
        <v>1</v>
      </c>
      <c r="K164" s="30">
        <v>24</v>
      </c>
    </row>
    <row r="165" spans="2:11" ht="48">
      <c r="B165" s="68">
        <v>90025616</v>
      </c>
      <c r="C165" s="32" t="str">
        <f>LEFT(D165,44)</f>
        <v xml:space="preserve">profitherm actuador termostático a 230V M30
</v>
      </c>
      <c r="D165" s="28" t="s">
        <v>1358</v>
      </c>
      <c r="E165" s="91">
        <v>19.760000000000002</v>
      </c>
      <c r="F165" s="91"/>
      <c r="G165" s="29"/>
      <c r="H165" s="29"/>
      <c r="I165" s="29"/>
      <c r="J165" s="30" t="s">
        <v>1</v>
      </c>
      <c r="K165" s="30">
        <v>24</v>
      </c>
    </row>
    <row r="166" spans="2:11" ht="48">
      <c r="B166" s="68">
        <v>90025618</v>
      </c>
      <c r="C166" s="32" t="str">
        <f t="shared" si="55"/>
        <v xml:space="preserve">profitherm actuador termostático a 230V M30 con micro </v>
      </c>
      <c r="D166" s="28" t="s">
        <v>516</v>
      </c>
      <c r="E166" s="91">
        <f t="shared" si="54"/>
        <v>45.8</v>
      </c>
      <c r="F166" s="91">
        <f t="shared" ref="F166:F231" si="56">+G166</f>
        <v>45.8</v>
      </c>
      <c r="G166" s="29">
        <f>TRUNC(H166*1.1,2)</f>
        <v>45.8</v>
      </c>
      <c r="H166" s="29">
        <f>I166*1.05</f>
        <v>41.6441484375</v>
      </c>
      <c r="I166" s="29">
        <v>39.661093749999999</v>
      </c>
      <c r="J166" s="30" t="s">
        <v>1</v>
      </c>
      <c r="K166" s="30">
        <v>25</v>
      </c>
    </row>
    <row r="167" spans="2:11" s="3" customFormat="1" ht="48">
      <c r="B167" s="68">
        <v>90025615</v>
      </c>
      <c r="C167" s="32" t="str">
        <f>LEFT(D167,53)</f>
        <v xml:space="preserve">profitherm actuador termostático a 24V  M30          </v>
      </c>
      <c r="D167" s="28" t="s">
        <v>515</v>
      </c>
      <c r="E167" s="91">
        <v>45.8</v>
      </c>
      <c r="F167" s="91">
        <f t="shared" si="56"/>
        <v>34.253001562500003</v>
      </c>
      <c r="G167" s="29">
        <f>+H167</f>
        <v>34.253001562500003</v>
      </c>
      <c r="H167" s="29">
        <f>I167*1.05</f>
        <v>34.253001562500003</v>
      </c>
      <c r="I167" s="29">
        <v>32.621906250000002</v>
      </c>
      <c r="J167" s="30" t="s">
        <v>1</v>
      </c>
      <c r="K167" s="30">
        <v>25</v>
      </c>
    </row>
    <row r="168" spans="2:11" ht="48">
      <c r="B168" s="68">
        <v>79506037</v>
      </c>
      <c r="C168" s="32" t="str">
        <f>LEFT(D168,54)</f>
        <v xml:space="preserve">profitherm termostato analógico cableado calor        </v>
      </c>
      <c r="D168" s="28" t="s">
        <v>1223</v>
      </c>
      <c r="E168" s="91">
        <f t="shared" si="54"/>
        <v>35</v>
      </c>
      <c r="F168" s="91">
        <f t="shared" si="56"/>
        <v>35</v>
      </c>
      <c r="G168" s="29">
        <f>+H168</f>
        <v>35</v>
      </c>
      <c r="H168" s="29">
        <f>I168</f>
        <v>35</v>
      </c>
      <c r="I168" s="29">
        <v>35</v>
      </c>
      <c r="J168" s="30" t="s">
        <v>1</v>
      </c>
      <c r="K168" s="30">
        <v>25</v>
      </c>
    </row>
    <row r="169" spans="2:11" ht="48">
      <c r="B169" s="68">
        <v>90021390</v>
      </c>
      <c r="C169" s="32" t="str">
        <f>LEFT(D169,54)</f>
        <v xml:space="preserve">profitherm termostato analógico frio/calor cableado   </v>
      </c>
      <c r="D169" s="28" t="s">
        <v>1224</v>
      </c>
      <c r="E169" s="91">
        <v>55</v>
      </c>
      <c r="F169" s="91">
        <f t="shared" si="56"/>
        <v>50.4</v>
      </c>
      <c r="G169" s="29">
        <f>TRUNC(H169*1.2,2)</f>
        <v>50.4</v>
      </c>
      <c r="H169" s="29">
        <f>I169</f>
        <v>42</v>
      </c>
      <c r="I169" s="29">
        <v>42</v>
      </c>
      <c r="J169" s="30" t="s">
        <v>1</v>
      </c>
      <c r="K169" s="30">
        <v>25</v>
      </c>
    </row>
    <row r="170" spans="2:11" ht="48">
      <c r="B170" s="68">
        <v>79506029</v>
      </c>
      <c r="C170" s="32" t="str">
        <f>LEFT(D170,60)</f>
        <v xml:space="preserve">profitherm termostato noche/dia digital cableado solo calor </v>
      </c>
      <c r="D170" s="28" t="s">
        <v>612</v>
      </c>
      <c r="E170" s="91">
        <v>45</v>
      </c>
      <c r="F170" s="91">
        <f t="shared" si="56"/>
        <v>40</v>
      </c>
      <c r="G170" s="29">
        <f>+H170</f>
        <v>40</v>
      </c>
      <c r="H170" s="29">
        <f>I170</f>
        <v>40</v>
      </c>
      <c r="I170" s="29">
        <v>40</v>
      </c>
      <c r="J170" s="30" t="s">
        <v>1</v>
      </c>
      <c r="K170" s="30">
        <v>25</v>
      </c>
    </row>
    <row r="171" spans="2:11" ht="48">
      <c r="B171" s="68">
        <v>90021386</v>
      </c>
      <c r="C171" s="32" t="str">
        <f>LEFT(D171,44)</f>
        <v>profitherm termostato noche/dia digital frío</v>
      </c>
      <c r="D171" s="28" t="s">
        <v>1082</v>
      </c>
      <c r="E171" s="91">
        <v>77.5</v>
      </c>
      <c r="F171" s="91">
        <f t="shared" si="56"/>
        <v>73.5</v>
      </c>
      <c r="G171" s="29">
        <f>TRUNC(H171*1.05,2)</f>
        <v>73.5</v>
      </c>
      <c r="H171" s="29">
        <f>I171</f>
        <v>70</v>
      </c>
      <c r="I171" s="29">
        <v>70</v>
      </c>
      <c r="J171" s="30" t="s">
        <v>1</v>
      </c>
      <c r="K171" s="30">
        <v>25</v>
      </c>
    </row>
    <row r="172" spans="2:11" ht="60">
      <c r="B172" s="68">
        <v>79506031</v>
      </c>
      <c r="C172" s="32" t="str">
        <f>LEFT(D172,54)</f>
        <v>profitherm termostato programable digital cableado frí</v>
      </c>
      <c r="D172" s="28" t="s">
        <v>613</v>
      </c>
      <c r="E172" s="91">
        <v>150</v>
      </c>
      <c r="F172" s="91">
        <f t="shared" si="56"/>
        <v>143.74</v>
      </c>
      <c r="G172" s="29">
        <f>TRUNC(H172*1.05,2)</f>
        <v>143.74</v>
      </c>
      <c r="H172" s="29">
        <f>I172</f>
        <v>136.9</v>
      </c>
      <c r="I172" s="29">
        <v>136.9</v>
      </c>
      <c r="J172" s="30" t="s">
        <v>1</v>
      </c>
      <c r="K172" s="30">
        <v>25</v>
      </c>
    </row>
    <row r="173" spans="2:11" ht="60">
      <c r="B173" s="68">
        <v>79506040</v>
      </c>
      <c r="C173" s="32" t="str">
        <f>LEFT(D173,52)</f>
        <v xml:space="preserve">profitherm caja de conexiones 6 zonas cableada 230V
</v>
      </c>
      <c r="D173" s="28" t="s">
        <v>1083</v>
      </c>
      <c r="E173" s="91">
        <v>100</v>
      </c>
      <c r="F173" s="91">
        <f t="shared" si="56"/>
        <v>93.84</v>
      </c>
      <c r="G173" s="29">
        <f>TRUNC(H173*1.1,2)</f>
        <v>93.84</v>
      </c>
      <c r="H173" s="29">
        <f>+I173*1.05</f>
        <v>85.3125</v>
      </c>
      <c r="I173" s="29">
        <v>81.25</v>
      </c>
      <c r="J173" s="30" t="s">
        <v>1</v>
      </c>
      <c r="K173" s="30">
        <v>26</v>
      </c>
    </row>
    <row r="174" spans="2:11" ht="60">
      <c r="B174" s="68">
        <v>90021377</v>
      </c>
      <c r="C174" s="32" t="str">
        <f>LEFT(D174,54)</f>
        <v xml:space="preserve">profitherm caja de conexiones 10 zonas cableada 230V  </v>
      </c>
      <c r="D174" s="28" t="s">
        <v>1359</v>
      </c>
      <c r="E174" s="91">
        <f t="shared" si="54"/>
        <v>102.9</v>
      </c>
      <c r="F174" s="91">
        <f t="shared" si="56"/>
        <v>102.9</v>
      </c>
      <c r="G174" s="29">
        <f>+H174</f>
        <v>102.9</v>
      </c>
      <c r="H174" s="29">
        <f>+I174*1.05</f>
        <v>102.9</v>
      </c>
      <c r="I174" s="29">
        <v>98</v>
      </c>
      <c r="J174" s="30" t="s">
        <v>1</v>
      </c>
      <c r="K174" s="30">
        <v>26</v>
      </c>
    </row>
    <row r="175" spans="2:11" ht="48" hidden="1">
      <c r="B175" s="68">
        <v>90021393</v>
      </c>
      <c r="C175" s="32" t="str">
        <f t="shared" ref="C175:C191" si="57">LEFT(D175,54)</f>
        <v>profitherm termostato frío/calor programable vía radio</v>
      </c>
      <c r="D175" s="28" t="s">
        <v>1181</v>
      </c>
      <c r="E175" s="91"/>
      <c r="F175" s="91">
        <f t="shared" ref="F175:F178" si="58">+G175</f>
        <v>80</v>
      </c>
      <c r="G175" s="29">
        <f>+H175</f>
        <v>80</v>
      </c>
      <c r="H175" s="29">
        <f>I175</f>
        <v>80</v>
      </c>
      <c r="I175" s="29">
        <v>80</v>
      </c>
      <c r="J175" s="30" t="s">
        <v>1</v>
      </c>
      <c r="K175" s="30">
        <v>27</v>
      </c>
    </row>
    <row r="176" spans="2:11" ht="48" hidden="1">
      <c r="B176" s="68">
        <v>90021394</v>
      </c>
      <c r="C176" s="32" t="str">
        <f t="shared" si="57"/>
        <v>profitherm punto de acceso IP 
Punto de acceso wifi pa</v>
      </c>
      <c r="D176" s="28" t="s">
        <v>1086</v>
      </c>
      <c r="E176" s="91">
        <v>219</v>
      </c>
      <c r="F176" s="91">
        <f t="shared" si="58"/>
        <v>137.5</v>
      </c>
      <c r="G176" s="29">
        <f>TRUNC(H176*1.1,2)</f>
        <v>137.5</v>
      </c>
      <c r="H176" s="29">
        <f>I176</f>
        <v>125</v>
      </c>
      <c r="I176" s="29">
        <v>125</v>
      </c>
      <c r="J176" s="30" t="s">
        <v>1</v>
      </c>
      <c r="K176" s="30">
        <v>27</v>
      </c>
    </row>
    <row r="177" spans="2:11" ht="60" hidden="1">
      <c r="B177" s="68">
        <v>90021396</v>
      </c>
      <c r="C177" s="32" t="str">
        <f t="shared" si="57"/>
        <v>profitherm caja conexiones 6 zonas smart  v/radio 230V</v>
      </c>
      <c r="D177" s="28" t="s">
        <v>1088</v>
      </c>
      <c r="E177" s="91"/>
      <c r="F177" s="91">
        <f t="shared" si="58"/>
        <v>472.5</v>
      </c>
      <c r="G177" s="29">
        <f>+H177</f>
        <v>472.5</v>
      </c>
      <c r="H177" s="29">
        <f t="shared" ref="H177:H178" si="59">+I177*1.05</f>
        <v>472.5</v>
      </c>
      <c r="I177" s="29">
        <v>450</v>
      </c>
      <c r="J177" s="30" t="s">
        <v>1</v>
      </c>
      <c r="K177" s="30">
        <v>26</v>
      </c>
    </row>
    <row r="178" spans="2:11" ht="60" hidden="1">
      <c r="B178" s="68">
        <v>90021398</v>
      </c>
      <c r="C178" s="32" t="str">
        <f t="shared" si="57"/>
        <v>profitherm caja conexiones 10 zonas  smart v/radio 230</v>
      </c>
      <c r="D178" s="28" t="s">
        <v>1089</v>
      </c>
      <c r="E178" s="91"/>
      <c r="F178" s="91">
        <f t="shared" si="58"/>
        <v>588</v>
      </c>
      <c r="G178" s="29">
        <f t="shared" ref="G178" si="60">+H178</f>
        <v>588</v>
      </c>
      <c r="H178" s="29">
        <f t="shared" si="59"/>
        <v>588</v>
      </c>
      <c r="I178" s="29">
        <v>560</v>
      </c>
      <c r="J178" s="30" t="s">
        <v>1</v>
      </c>
      <c r="K178" s="30">
        <v>26</v>
      </c>
    </row>
    <row r="179" spans="2:11" ht="48" hidden="1">
      <c r="B179" s="68">
        <v>90021383</v>
      </c>
      <c r="C179" s="32" t="str">
        <f t="shared" si="57"/>
        <v>profitherm termostato analógico via radio          
Te</v>
      </c>
      <c r="D179" s="28" t="s">
        <v>1113</v>
      </c>
      <c r="E179" s="91">
        <f t="shared" si="54"/>
        <v>80</v>
      </c>
      <c r="F179" s="91">
        <f t="shared" si="56"/>
        <v>80</v>
      </c>
      <c r="G179" s="29">
        <f>+H179</f>
        <v>80</v>
      </c>
      <c r="H179" s="29">
        <f>I179</f>
        <v>80</v>
      </c>
      <c r="I179" s="29">
        <v>80</v>
      </c>
      <c r="J179" s="30" t="s">
        <v>1</v>
      </c>
      <c r="K179" s="30">
        <v>27</v>
      </c>
    </row>
    <row r="180" spans="2:11" ht="48" hidden="1">
      <c r="B180" s="68">
        <v>90021384</v>
      </c>
      <c r="C180" s="32" t="str">
        <f t="shared" si="57"/>
        <v xml:space="preserve">profitherm cronotermostato digital vía radio          </v>
      </c>
      <c r="D180" s="28" t="s">
        <v>1114</v>
      </c>
      <c r="E180" s="91">
        <v>150</v>
      </c>
      <c r="F180" s="91">
        <f t="shared" si="56"/>
        <v>137.5</v>
      </c>
      <c r="G180" s="29">
        <f>TRUNC(H180*1.1,2)</f>
        <v>137.5</v>
      </c>
      <c r="H180" s="29">
        <f>I180</f>
        <v>125</v>
      </c>
      <c r="I180" s="29">
        <v>125</v>
      </c>
      <c r="J180" s="30" t="s">
        <v>1</v>
      </c>
      <c r="K180" s="30">
        <v>27</v>
      </c>
    </row>
    <row r="181" spans="2:11" ht="60" hidden="1">
      <c r="B181" s="68">
        <v>90021385</v>
      </c>
      <c r="C181" s="32" t="str">
        <f t="shared" si="57"/>
        <v>profitherm caja conexiones 4 zonas ethernet v/radio 23</v>
      </c>
      <c r="D181" s="28" t="s">
        <v>1067</v>
      </c>
      <c r="E181" s="91">
        <v>501.2</v>
      </c>
      <c r="F181" s="91">
        <f t="shared" si="56"/>
        <v>472.5</v>
      </c>
      <c r="G181" s="29">
        <f>+H181</f>
        <v>472.5</v>
      </c>
      <c r="H181" s="29">
        <f t="shared" ref="H181:H186" si="61">+I181*1.05</f>
        <v>472.5</v>
      </c>
      <c r="I181" s="29">
        <v>450</v>
      </c>
      <c r="J181" s="30" t="s">
        <v>1</v>
      </c>
      <c r="K181" s="30">
        <v>27</v>
      </c>
    </row>
    <row r="182" spans="2:11" ht="60" hidden="1">
      <c r="B182" s="68">
        <v>90021387</v>
      </c>
      <c r="C182" s="32" t="str">
        <f t="shared" si="57"/>
        <v>profitherm caja conexiones 8 zonas ethernet v/radio 23</v>
      </c>
      <c r="D182" s="28" t="s">
        <v>1068</v>
      </c>
      <c r="E182" s="91">
        <f t="shared" si="54"/>
        <v>588</v>
      </c>
      <c r="F182" s="91">
        <f t="shared" si="56"/>
        <v>588</v>
      </c>
      <c r="G182" s="29">
        <f t="shared" ref="G182:G183" si="62">+H182</f>
        <v>588</v>
      </c>
      <c r="H182" s="29">
        <f t="shared" si="61"/>
        <v>588</v>
      </c>
      <c r="I182" s="29">
        <v>560</v>
      </c>
      <c r="J182" s="30" t="s">
        <v>1</v>
      </c>
      <c r="K182" s="30">
        <v>27</v>
      </c>
    </row>
    <row r="183" spans="2:11" ht="60" hidden="1">
      <c r="B183" s="68">
        <v>90021388</v>
      </c>
      <c r="C183" s="32" t="str">
        <f t="shared" si="57"/>
        <v>profitherm caja conexiones 12 zonas ethernet v/radio 2</v>
      </c>
      <c r="D183" s="28" t="s">
        <v>1069</v>
      </c>
      <c r="E183" s="91">
        <v>650</v>
      </c>
      <c r="F183" s="91">
        <f t="shared" si="56"/>
        <v>609</v>
      </c>
      <c r="G183" s="29">
        <f t="shared" si="62"/>
        <v>609</v>
      </c>
      <c r="H183" s="29">
        <f t="shared" si="61"/>
        <v>609</v>
      </c>
      <c r="I183" s="29">
        <v>580</v>
      </c>
      <c r="J183" s="30" t="s">
        <v>1</v>
      </c>
      <c r="K183" s="30">
        <v>27</v>
      </c>
    </row>
    <row r="184" spans="2:11" ht="60" hidden="1">
      <c r="B184" s="68">
        <v>90021380</v>
      </c>
      <c r="C184" s="32" t="str">
        <f t="shared" si="57"/>
        <v xml:space="preserve">profitherm caja de conexiones 4 zonas vía radio 230V  </v>
      </c>
      <c r="D184" s="28" t="s">
        <v>480</v>
      </c>
      <c r="E184" s="91">
        <v>405</v>
      </c>
      <c r="F184" s="91">
        <f t="shared" si="56"/>
        <v>336</v>
      </c>
      <c r="G184" s="29">
        <f>+H184</f>
        <v>336</v>
      </c>
      <c r="H184" s="29">
        <f t="shared" si="61"/>
        <v>336</v>
      </c>
      <c r="I184" s="29">
        <v>320</v>
      </c>
      <c r="J184" s="30" t="s">
        <v>1</v>
      </c>
      <c r="K184" s="30">
        <v>27</v>
      </c>
    </row>
    <row r="185" spans="2:11" ht="60" hidden="1">
      <c r="B185" s="68">
        <v>90021381</v>
      </c>
      <c r="C185" s="32" t="str">
        <f t="shared" si="57"/>
        <v xml:space="preserve">profitherm caja de conexiones 8 zonas vía radio 230V  </v>
      </c>
      <c r="D185" s="28" t="s">
        <v>481</v>
      </c>
      <c r="E185" s="91">
        <v>495</v>
      </c>
      <c r="F185" s="91">
        <f t="shared" si="56"/>
        <v>409.5</v>
      </c>
      <c r="G185" s="29">
        <f t="shared" ref="G185:G186" si="63">+H185</f>
        <v>409.5</v>
      </c>
      <c r="H185" s="29">
        <f t="shared" si="61"/>
        <v>409.5</v>
      </c>
      <c r="I185" s="29">
        <v>390</v>
      </c>
      <c r="J185" s="30" t="s">
        <v>1</v>
      </c>
      <c r="K185" s="30"/>
    </row>
    <row r="186" spans="2:11" ht="60" hidden="1">
      <c r="B186" s="68">
        <v>90021382</v>
      </c>
      <c r="C186" s="32" t="str">
        <f t="shared" si="57"/>
        <v xml:space="preserve">profitherm caja de conexiones 12 zonas vía radio 230V </v>
      </c>
      <c r="D186" s="28" t="s">
        <v>482</v>
      </c>
      <c r="E186" s="91">
        <v>340</v>
      </c>
      <c r="F186" s="91">
        <f t="shared" si="56"/>
        <v>451.5</v>
      </c>
      <c r="G186" s="29">
        <f t="shared" si="63"/>
        <v>451.5</v>
      </c>
      <c r="H186" s="29">
        <f t="shared" si="61"/>
        <v>451.5</v>
      </c>
      <c r="I186" s="29">
        <v>430</v>
      </c>
      <c r="J186" s="30" t="s">
        <v>1</v>
      </c>
      <c r="K186" s="30"/>
    </row>
    <row r="187" spans="2:11" ht="72">
      <c r="B187" s="68">
        <v>90021392</v>
      </c>
      <c r="C187" s="32" t="str">
        <f>LEFT(D187,48)</f>
        <v xml:space="preserve">profitherm termostato frio calor cableado wi-fi
</v>
      </c>
      <c r="D187" s="28" t="s">
        <v>1361</v>
      </c>
      <c r="E187" s="91">
        <v>70</v>
      </c>
      <c r="F187" s="91"/>
      <c r="G187" s="29"/>
      <c r="H187" s="29"/>
      <c r="I187" s="29"/>
      <c r="J187" s="30" t="s">
        <v>1</v>
      </c>
      <c r="K187" s="30"/>
    </row>
    <row r="188" spans="2:11" ht="48">
      <c r="B188" s="68">
        <v>90021393</v>
      </c>
      <c r="C188" s="32" t="str">
        <f>LEFT(D188,44)</f>
        <v xml:space="preserve">profitherm caja de conexiones cableada eco 
</v>
      </c>
      <c r="D188" s="28" t="s">
        <v>1362</v>
      </c>
      <c r="E188" s="91">
        <v>100</v>
      </c>
      <c r="F188" s="91"/>
      <c r="G188" s="29"/>
      <c r="H188" s="29"/>
      <c r="I188" s="29"/>
      <c r="J188" s="30" t="s">
        <v>1</v>
      </c>
      <c r="K188" s="30"/>
    </row>
    <row r="189" spans="2:11" ht="72">
      <c r="B189" s="68">
        <v>90021370</v>
      </c>
      <c r="C189" s="32" t="str">
        <f>LEFT(D189,44)</f>
        <v xml:space="preserve">profitherm termostato frio calor vía radio 
</v>
      </c>
      <c r="D189" s="28" t="s">
        <v>1365</v>
      </c>
      <c r="E189" s="91">
        <v>87.67</v>
      </c>
      <c r="F189" s="91"/>
      <c r="G189" s="29"/>
      <c r="H189" s="29"/>
      <c r="I189" s="29"/>
      <c r="J189" s="30" t="s">
        <v>1</v>
      </c>
      <c r="K189" s="30"/>
    </row>
    <row r="190" spans="2:11" ht="84">
      <c r="B190" s="68">
        <v>90021373</v>
      </c>
      <c r="C190" s="32" t="str">
        <f>LEFT(D190,53)</f>
        <v xml:space="preserve">profitherm termostato frio calor vía radio wi-fi USB
</v>
      </c>
      <c r="D190" s="28" t="s">
        <v>1369</v>
      </c>
      <c r="E190" s="91">
        <v>90</v>
      </c>
      <c r="F190" s="91"/>
      <c r="G190" s="29"/>
      <c r="H190" s="29"/>
      <c r="I190" s="29"/>
      <c r="J190" s="30" t="s">
        <v>1</v>
      </c>
      <c r="K190" s="30"/>
    </row>
    <row r="191" spans="2:11" ht="84">
      <c r="B191" s="68">
        <v>90021374</v>
      </c>
      <c r="C191" s="32" t="str">
        <f>LEFT(D191,55)</f>
        <v>profitherm termostato frio calor vía radio wi-fi ZiGBEE</v>
      </c>
      <c r="D191" s="28" t="s">
        <v>1364</v>
      </c>
      <c r="E191" s="91">
        <v>100</v>
      </c>
      <c r="F191" s="91"/>
      <c r="G191" s="29"/>
      <c r="H191" s="29"/>
      <c r="I191" s="29"/>
      <c r="J191" s="30" t="s">
        <v>1</v>
      </c>
      <c r="K191" s="30"/>
    </row>
    <row r="192" spans="2:11" ht="48">
      <c r="B192" s="68">
        <v>90021371</v>
      </c>
      <c r="C192" s="32" t="str">
        <f>LEFT(D192,34)</f>
        <v>profitherm módulo de enlace ZIGBEE</v>
      </c>
      <c r="D192" s="28" t="s">
        <v>1366</v>
      </c>
      <c r="E192" s="91">
        <v>55</v>
      </c>
      <c r="F192" s="91"/>
      <c r="G192" s="29"/>
      <c r="H192" s="29"/>
      <c r="I192" s="29"/>
      <c r="J192" s="30" t="s">
        <v>1</v>
      </c>
      <c r="K192" s="30">
        <v>28</v>
      </c>
    </row>
    <row r="193" spans="2:11" ht="48">
      <c r="B193" s="68">
        <v>90021376</v>
      </c>
      <c r="C193" s="32" t="str">
        <f>LEFT(D193,59)</f>
        <v xml:space="preserve">profitherm caja de conexiones 8 zonas frío calor vía radio </v>
      </c>
      <c r="D193" s="28" t="s">
        <v>1367</v>
      </c>
      <c r="E193" s="91">
        <v>156.31</v>
      </c>
      <c r="F193" s="91"/>
      <c r="G193" s="29"/>
      <c r="H193" s="29"/>
      <c r="I193" s="29"/>
      <c r="J193" s="30" t="s">
        <v>1</v>
      </c>
      <c r="K193" s="30">
        <v>28</v>
      </c>
    </row>
    <row r="194" spans="2:11" ht="60">
      <c r="B194" s="68">
        <v>90024055</v>
      </c>
      <c r="C194" s="32" t="str">
        <f>LEFT(D194,55)</f>
        <v xml:space="preserve">separador hidraúlico para caldera DN20 c/deflector     </v>
      </c>
      <c r="D194" s="28" t="s">
        <v>483</v>
      </c>
      <c r="E194" s="91">
        <f t="shared" si="54"/>
        <v>257.42</v>
      </c>
      <c r="F194" s="91">
        <f t="shared" si="56"/>
        <v>257.42</v>
      </c>
      <c r="G194" s="29">
        <f>TRUNC(H194*1.1,2)</f>
        <v>257.42</v>
      </c>
      <c r="H194" s="29">
        <f t="shared" ref="H194:H216" si="64">I194*1.04</f>
        <v>234.025792</v>
      </c>
      <c r="I194" s="29">
        <v>225.0248</v>
      </c>
      <c r="J194" s="30" t="s">
        <v>1</v>
      </c>
      <c r="K194" s="30">
        <v>28</v>
      </c>
    </row>
    <row r="195" spans="2:11" ht="60">
      <c r="B195" s="68">
        <v>90024056</v>
      </c>
      <c r="C195" s="32" t="str">
        <f t="shared" ref="C195:C207" si="65">LEFT(D195,54)</f>
        <v xml:space="preserve">separador hidraúlico para caldera DN25 c/deflector    </v>
      </c>
      <c r="D195" s="28" t="s">
        <v>484</v>
      </c>
      <c r="E195" s="91">
        <f t="shared" si="54"/>
        <v>380.72</v>
      </c>
      <c r="F195" s="91">
        <f t="shared" si="56"/>
        <v>380.72</v>
      </c>
      <c r="G195" s="29">
        <f t="shared" ref="G195:G227" si="66">TRUNC(H195*1.1,2)</f>
        <v>380.72</v>
      </c>
      <c r="H195" s="29">
        <f t="shared" si="64"/>
        <v>346.11200000000002</v>
      </c>
      <c r="I195" s="29">
        <v>332.8</v>
      </c>
      <c r="J195" s="30" t="s">
        <v>1</v>
      </c>
      <c r="K195" s="30">
        <v>28</v>
      </c>
    </row>
    <row r="196" spans="2:11" ht="60">
      <c r="B196" s="68">
        <v>90024058</v>
      </c>
      <c r="C196" s="32" t="str">
        <f t="shared" si="65"/>
        <v xml:space="preserve">separador hidraúlico para caldera DN32 c/deflector    </v>
      </c>
      <c r="D196" s="28" t="s">
        <v>485</v>
      </c>
      <c r="E196" s="91">
        <f t="shared" si="54"/>
        <v>713.85</v>
      </c>
      <c r="F196" s="91">
        <f t="shared" si="56"/>
        <v>713.85</v>
      </c>
      <c r="G196" s="29">
        <f t="shared" si="66"/>
        <v>713.85</v>
      </c>
      <c r="H196" s="29">
        <f t="shared" si="64"/>
        <v>648.96</v>
      </c>
      <c r="I196" s="29">
        <v>624</v>
      </c>
      <c r="J196" s="30" t="s">
        <v>1</v>
      </c>
      <c r="K196" s="30">
        <v>28</v>
      </c>
    </row>
    <row r="197" spans="2:11" ht="60">
      <c r="B197" s="68">
        <v>90024059</v>
      </c>
      <c r="C197" s="32" t="str">
        <f t="shared" si="65"/>
        <v xml:space="preserve">separador hidraúlico para caldera DN50 c/deflector    </v>
      </c>
      <c r="D197" s="28" t="s">
        <v>486</v>
      </c>
      <c r="E197" s="91">
        <f t="shared" si="54"/>
        <v>1249.24</v>
      </c>
      <c r="F197" s="91">
        <f t="shared" si="56"/>
        <v>1249.24</v>
      </c>
      <c r="G197" s="29">
        <f t="shared" si="66"/>
        <v>1249.24</v>
      </c>
      <c r="H197" s="29">
        <f t="shared" si="64"/>
        <v>1135.68</v>
      </c>
      <c r="I197" s="29">
        <v>1092</v>
      </c>
      <c r="J197" s="30" t="s">
        <v>1</v>
      </c>
      <c r="K197" s="30">
        <v>28</v>
      </c>
    </row>
    <row r="198" spans="2:11">
      <c r="B198" s="68">
        <v>90025070</v>
      </c>
      <c r="C198" s="32" t="str">
        <f t="shared" si="65"/>
        <v>Bomba wilo DN20</v>
      </c>
      <c r="D198" s="28" t="s">
        <v>22</v>
      </c>
      <c r="E198" s="91">
        <f t="shared" si="54"/>
        <v>309.33</v>
      </c>
      <c r="F198" s="91">
        <f t="shared" si="56"/>
        <v>309.33</v>
      </c>
      <c r="G198" s="29">
        <f t="shared" si="66"/>
        <v>309.33</v>
      </c>
      <c r="H198" s="29">
        <f t="shared" si="64"/>
        <v>281.21600000000007</v>
      </c>
      <c r="I198" s="29">
        <v>270.40000000000003</v>
      </c>
      <c r="J198" s="30" t="s">
        <v>1</v>
      </c>
      <c r="K198" s="30">
        <v>28</v>
      </c>
    </row>
    <row r="199" spans="2:11">
      <c r="B199" s="68">
        <v>90025071</v>
      </c>
      <c r="C199" s="32" t="str">
        <f t="shared" si="65"/>
        <v xml:space="preserve">Bomba wilo Para SC 25/1-6 180mm DN25 </v>
      </c>
      <c r="D199" s="28" t="s">
        <v>23</v>
      </c>
      <c r="E199" s="91">
        <f t="shared" si="54"/>
        <v>309.33</v>
      </c>
      <c r="F199" s="91">
        <f t="shared" si="56"/>
        <v>309.33</v>
      </c>
      <c r="G199" s="29">
        <f t="shared" si="66"/>
        <v>309.33</v>
      </c>
      <c r="H199" s="29">
        <f t="shared" si="64"/>
        <v>281.21600000000007</v>
      </c>
      <c r="I199" s="29">
        <v>270.40000000000003</v>
      </c>
      <c r="J199" s="30" t="s">
        <v>1</v>
      </c>
      <c r="K199" s="30">
        <v>28</v>
      </c>
    </row>
    <row r="200" spans="2:11">
      <c r="B200" s="68">
        <v>90025072</v>
      </c>
      <c r="C200" s="32" t="str">
        <f t="shared" si="65"/>
        <v xml:space="preserve">Bomba wilo Para SC 25/1-8 180mm DN25 </v>
      </c>
      <c r="D200" s="28" t="s">
        <v>24</v>
      </c>
      <c r="E200" s="91">
        <f t="shared" si="54"/>
        <v>335.51</v>
      </c>
      <c r="F200" s="91">
        <f t="shared" si="56"/>
        <v>335.51</v>
      </c>
      <c r="G200" s="29">
        <f t="shared" si="66"/>
        <v>335.51</v>
      </c>
      <c r="H200" s="29">
        <f t="shared" si="64"/>
        <v>305.01120000000003</v>
      </c>
      <c r="I200" s="29">
        <v>293.28000000000003</v>
      </c>
      <c r="J200" s="30" t="s">
        <v>1</v>
      </c>
      <c r="K200" s="30">
        <v>28</v>
      </c>
    </row>
    <row r="201" spans="2:11">
      <c r="B201" s="68">
        <v>90025073</v>
      </c>
      <c r="C201" s="32" t="str">
        <f t="shared" si="65"/>
        <v>Bomba grundfos Hybrid 25-70/180 DN25</v>
      </c>
      <c r="D201" s="28" t="s">
        <v>25</v>
      </c>
      <c r="E201" s="91">
        <f t="shared" si="54"/>
        <v>339.08</v>
      </c>
      <c r="F201" s="91">
        <f t="shared" si="56"/>
        <v>339.08</v>
      </c>
      <c r="G201" s="29">
        <f t="shared" si="66"/>
        <v>339.08</v>
      </c>
      <c r="H201" s="29">
        <f t="shared" si="64"/>
        <v>308.25600000000003</v>
      </c>
      <c r="I201" s="29">
        <v>296.40000000000003</v>
      </c>
      <c r="J201" s="30" t="s">
        <v>1</v>
      </c>
      <c r="K201" s="30">
        <v>28</v>
      </c>
    </row>
    <row r="202" spans="2:11">
      <c r="B202" s="68">
        <v>90025074</v>
      </c>
      <c r="C202" s="32" t="str">
        <f t="shared" si="65"/>
        <v>Bomba wilo Para SC 30/1-6 180mm DN32</v>
      </c>
      <c r="D202" s="28" t="s">
        <v>1017</v>
      </c>
      <c r="E202" s="91">
        <f t="shared" si="54"/>
        <v>335.51</v>
      </c>
      <c r="F202" s="91">
        <f t="shared" si="56"/>
        <v>335.51</v>
      </c>
      <c r="G202" s="29">
        <f t="shared" si="66"/>
        <v>335.51</v>
      </c>
      <c r="H202" s="29">
        <f t="shared" si="64"/>
        <v>305.01120000000003</v>
      </c>
      <c r="I202" s="29">
        <v>293.28000000000003</v>
      </c>
      <c r="J202" s="30" t="s">
        <v>1</v>
      </c>
      <c r="K202" s="30">
        <v>28</v>
      </c>
    </row>
    <row r="203" spans="2:11">
      <c r="B203" s="68">
        <v>90025075</v>
      </c>
      <c r="C203" s="32" t="str">
        <f t="shared" si="65"/>
        <v>Bomba wilo Para SC 30/1-8 180mm DN32</v>
      </c>
      <c r="D203" s="28" t="s">
        <v>1018</v>
      </c>
      <c r="E203" s="91">
        <f t="shared" si="54"/>
        <v>365.25</v>
      </c>
      <c r="F203" s="91">
        <f t="shared" si="56"/>
        <v>365.25</v>
      </c>
      <c r="G203" s="29">
        <f t="shared" si="66"/>
        <v>365.25</v>
      </c>
      <c r="H203" s="29">
        <f t="shared" si="64"/>
        <v>332.05120000000005</v>
      </c>
      <c r="I203" s="29">
        <v>319.28000000000003</v>
      </c>
      <c r="J203" s="30" t="s">
        <v>1</v>
      </c>
      <c r="K203" s="30">
        <v>28</v>
      </c>
    </row>
    <row r="204" spans="2:11">
      <c r="B204" s="68">
        <v>90025076</v>
      </c>
      <c r="C204" s="32" t="str">
        <f t="shared" si="65"/>
        <v>Bomba grundfos Hybrid 30-70/180 DN25</v>
      </c>
      <c r="D204" s="28" t="s">
        <v>1019</v>
      </c>
      <c r="E204" s="91">
        <f t="shared" si="54"/>
        <v>475.9</v>
      </c>
      <c r="F204" s="91">
        <f t="shared" si="56"/>
        <v>475.9</v>
      </c>
      <c r="G204" s="29">
        <f t="shared" si="66"/>
        <v>475.9</v>
      </c>
      <c r="H204" s="29">
        <f t="shared" si="64"/>
        <v>432.64</v>
      </c>
      <c r="I204" s="29">
        <v>416</v>
      </c>
      <c r="J204" s="30" t="s">
        <v>1</v>
      </c>
      <c r="K204" s="30">
        <v>28</v>
      </c>
    </row>
    <row r="205" spans="2:11">
      <c r="B205" s="68">
        <v>90025077</v>
      </c>
      <c r="C205" s="32" t="str">
        <f t="shared" si="65"/>
        <v>Cable alimentación bomba wilo</v>
      </c>
      <c r="D205" s="28" t="s">
        <v>26</v>
      </c>
      <c r="E205" s="91">
        <f t="shared" si="54"/>
        <v>19.63</v>
      </c>
      <c r="F205" s="91">
        <f t="shared" si="56"/>
        <v>19.63</v>
      </c>
      <c r="G205" s="29">
        <f t="shared" si="66"/>
        <v>19.63</v>
      </c>
      <c r="H205" s="29">
        <f t="shared" si="64"/>
        <v>17.846399999999999</v>
      </c>
      <c r="I205" s="29">
        <v>17.16</v>
      </c>
      <c r="J205" s="30" t="s">
        <v>1</v>
      </c>
      <c r="K205" s="30"/>
    </row>
    <row r="206" spans="2:11">
      <c r="B206" s="68">
        <v>90025078</v>
      </c>
      <c r="C206" s="32" t="str">
        <f t="shared" si="65"/>
        <v>Cable alimentación bomba grundfos</v>
      </c>
      <c r="D206" s="28" t="s">
        <v>27</v>
      </c>
      <c r="E206" s="91">
        <f t="shared" si="54"/>
        <v>19.63</v>
      </c>
      <c r="F206" s="91">
        <f t="shared" si="56"/>
        <v>19.63</v>
      </c>
      <c r="G206" s="29">
        <f t="shared" si="66"/>
        <v>19.63</v>
      </c>
      <c r="H206" s="29">
        <f t="shared" si="64"/>
        <v>17.846399999999999</v>
      </c>
      <c r="I206" s="29">
        <v>17.16</v>
      </c>
      <c r="J206" s="30" t="s">
        <v>1</v>
      </c>
      <c r="K206" s="30">
        <v>29</v>
      </c>
    </row>
    <row r="207" spans="2:11">
      <c r="B207" s="68">
        <v>90025079</v>
      </c>
      <c r="C207" s="32" t="str">
        <f t="shared" si="65"/>
        <v>Bomba wilo Para SC 30/1-11 180mm DN32</v>
      </c>
      <c r="D207" s="28" t="s">
        <v>1037</v>
      </c>
      <c r="E207" s="91">
        <f t="shared" si="54"/>
        <v>0</v>
      </c>
      <c r="F207" s="91"/>
      <c r="G207" s="29"/>
      <c r="H207" s="29"/>
      <c r="I207" s="29"/>
      <c r="J207" s="30"/>
      <c r="K207" s="30">
        <v>29</v>
      </c>
    </row>
    <row r="208" spans="2:11" ht="36">
      <c r="B208" s="68">
        <v>90024020</v>
      </c>
      <c r="C208" s="32" t="str">
        <f>LEFT(D208,52)</f>
        <v xml:space="preserve">módulo de mezcla 3 vías a punto fijo DN20 sin bomba
</v>
      </c>
      <c r="D208" s="28" t="s">
        <v>37</v>
      </c>
      <c r="E208" s="91">
        <f t="shared" si="54"/>
        <v>544.91</v>
      </c>
      <c r="F208" s="91">
        <f t="shared" si="56"/>
        <v>544.91</v>
      </c>
      <c r="G208" s="29">
        <f t="shared" si="66"/>
        <v>544.91</v>
      </c>
      <c r="H208" s="29">
        <f t="shared" si="64"/>
        <v>495.37279999999998</v>
      </c>
      <c r="I208" s="29">
        <v>476.32</v>
      </c>
      <c r="J208" s="30" t="s">
        <v>1</v>
      </c>
      <c r="K208" s="30">
        <v>29</v>
      </c>
    </row>
    <row r="209" spans="1:11" ht="36">
      <c r="B209" s="68">
        <v>90024021</v>
      </c>
      <c r="C209" s="32" t="str">
        <f>LEFT(D209,52)</f>
        <v xml:space="preserve">módulo de mezcla 3 vías a punto fijo DN25 sin bomba
</v>
      </c>
      <c r="D209" s="28" t="s">
        <v>38</v>
      </c>
      <c r="E209" s="91">
        <f t="shared" si="54"/>
        <v>670.9</v>
      </c>
      <c r="F209" s="91">
        <f t="shared" si="56"/>
        <v>670.9</v>
      </c>
      <c r="G209" s="29">
        <f t="shared" si="66"/>
        <v>670.9</v>
      </c>
      <c r="H209" s="29">
        <f t="shared" si="64"/>
        <v>609.91424000000006</v>
      </c>
      <c r="I209" s="29">
        <v>586.45600000000002</v>
      </c>
      <c r="J209" s="30" t="s">
        <v>1</v>
      </c>
      <c r="K209" s="30">
        <v>30</v>
      </c>
    </row>
    <row r="210" spans="1:11" ht="36">
      <c r="B210" s="68">
        <v>90025088</v>
      </c>
      <c r="C210" s="32" t="str">
        <f>LEFT(D210,54)</f>
        <v xml:space="preserve">actuador termostático  20º-50ºC                       </v>
      </c>
      <c r="D210" s="28" t="s">
        <v>489</v>
      </c>
      <c r="E210" s="91">
        <v>200</v>
      </c>
      <c r="F210" s="91">
        <f t="shared" si="56"/>
        <v>166.56</v>
      </c>
      <c r="G210" s="29">
        <f t="shared" si="66"/>
        <v>166.56</v>
      </c>
      <c r="H210" s="29">
        <f t="shared" si="64"/>
        <v>151.42400000000001</v>
      </c>
      <c r="I210" s="29">
        <v>145.6</v>
      </c>
      <c r="J210" s="30" t="s">
        <v>1</v>
      </c>
      <c r="K210" s="30">
        <v>30</v>
      </c>
    </row>
    <row r="211" spans="1:11" s="17" customFormat="1" ht="48">
      <c r="A211"/>
      <c r="B211" s="68">
        <v>90024010</v>
      </c>
      <c r="C211" s="32" t="str">
        <f>LEFT(D211,52)</f>
        <v xml:space="preserve">módulo de mezcla 3 vías punto variable DN20 s/bomba
</v>
      </c>
      <c r="D211" s="28" t="s">
        <v>1071</v>
      </c>
      <c r="E211" s="91">
        <f t="shared" si="54"/>
        <v>430.69</v>
      </c>
      <c r="F211" s="91">
        <f t="shared" si="56"/>
        <v>430.69</v>
      </c>
      <c r="G211" s="29">
        <f t="shared" si="66"/>
        <v>430.69</v>
      </c>
      <c r="H211" s="29">
        <f t="shared" si="64"/>
        <v>391.53920000000005</v>
      </c>
      <c r="I211" s="29">
        <v>376.48</v>
      </c>
      <c r="J211" s="30" t="s">
        <v>1</v>
      </c>
      <c r="K211" s="30">
        <v>30</v>
      </c>
    </row>
    <row r="212" spans="1:11" ht="48">
      <c r="B212" s="68">
        <v>90024009</v>
      </c>
      <c r="C212" s="32" t="str">
        <f>LEFT(D212,51)</f>
        <v>módulo de mezcla 3 vías punto variable DN25 s/bomba</v>
      </c>
      <c r="D212" s="28" t="s">
        <v>1072</v>
      </c>
      <c r="E212" s="91">
        <f t="shared" si="54"/>
        <v>502.07</v>
      </c>
      <c r="F212" s="91">
        <f t="shared" si="56"/>
        <v>502.07</v>
      </c>
      <c r="G212" s="29">
        <f t="shared" si="66"/>
        <v>502.07</v>
      </c>
      <c r="H212" s="29">
        <f t="shared" si="64"/>
        <v>456.43520000000001</v>
      </c>
      <c r="I212" s="29">
        <v>438.88</v>
      </c>
      <c r="J212" s="30" t="s">
        <v>1</v>
      </c>
      <c r="K212" s="30">
        <v>30</v>
      </c>
    </row>
    <row r="213" spans="1:11" ht="48">
      <c r="B213" s="68">
        <v>90024012</v>
      </c>
      <c r="C213" s="32" t="str">
        <f t="shared" ref="C213" si="67">LEFT(D213,52)</f>
        <v xml:space="preserve">módulo de mezcla 3 vías punto variable DN32 s/bomba
</v>
      </c>
      <c r="D213" s="28" t="s">
        <v>1073</v>
      </c>
      <c r="E213" s="91">
        <f t="shared" si="54"/>
        <v>818.55</v>
      </c>
      <c r="F213" s="91">
        <f t="shared" si="56"/>
        <v>818.55</v>
      </c>
      <c r="G213" s="29">
        <f t="shared" si="66"/>
        <v>818.55</v>
      </c>
      <c r="H213" s="29">
        <f t="shared" si="64"/>
        <v>744.14080000000001</v>
      </c>
      <c r="I213" s="29">
        <v>715.52</v>
      </c>
      <c r="J213" s="30" t="s">
        <v>1</v>
      </c>
      <c r="K213" s="30">
        <v>30</v>
      </c>
    </row>
    <row r="214" spans="1:11" ht="48">
      <c r="B214" s="68">
        <v>90024030</v>
      </c>
      <c r="C214" s="32" t="str">
        <f>LEFT(D214,39)</f>
        <v xml:space="preserve">Servomotor ECMX 230V 3P  120 seg. 5Nm
 </v>
      </c>
      <c r="D214" s="28" t="s">
        <v>8</v>
      </c>
      <c r="E214" s="91">
        <f t="shared" si="54"/>
        <v>208.92</v>
      </c>
      <c r="F214" s="91">
        <f t="shared" si="56"/>
        <v>208.92</v>
      </c>
      <c r="G214" s="29">
        <f t="shared" si="66"/>
        <v>208.92</v>
      </c>
      <c r="H214" s="29">
        <f t="shared" si="64"/>
        <v>189.92895999999999</v>
      </c>
      <c r="I214" s="29">
        <v>182.624</v>
      </c>
      <c r="J214" s="30" t="s">
        <v>1</v>
      </c>
      <c r="K214" s="30">
        <v>30</v>
      </c>
    </row>
    <row r="215" spans="1:11" ht="48">
      <c r="B215" s="68">
        <v>90024031</v>
      </c>
      <c r="C215" s="32" t="str">
        <f>LEFT(D215,45)</f>
        <v xml:space="preserve">Servomotor ECMX 230V 3 P 120seg. 5Nm c/aux.
 </v>
      </c>
      <c r="D215" s="28" t="s">
        <v>9</v>
      </c>
      <c r="E215" s="91">
        <f t="shared" si="54"/>
        <v>261.74</v>
      </c>
      <c r="F215" s="91">
        <f t="shared" si="56"/>
        <v>261.74</v>
      </c>
      <c r="G215" s="29">
        <f t="shared" si="66"/>
        <v>261.74</v>
      </c>
      <c r="H215" s="29">
        <f t="shared" si="64"/>
        <v>237.95200000000003</v>
      </c>
      <c r="I215" s="29">
        <v>228.8</v>
      </c>
      <c r="J215" s="30" t="s">
        <v>1</v>
      </c>
      <c r="K215" s="30">
        <v>30</v>
      </c>
    </row>
    <row r="216" spans="1:11" ht="48">
      <c r="B216" s="68">
        <v>90024032</v>
      </c>
      <c r="C216" s="32" t="str">
        <f>LEFT(D216,45)</f>
        <v xml:space="preserve">Servomotor ECMX 24V 0-10/2-10V 120 seg. 5Nm.
</v>
      </c>
      <c r="D216" s="28" t="s">
        <v>10</v>
      </c>
      <c r="E216" s="91">
        <f t="shared" si="54"/>
        <v>411.65</v>
      </c>
      <c r="F216" s="91">
        <f t="shared" si="56"/>
        <v>411.65</v>
      </c>
      <c r="G216" s="29">
        <f t="shared" si="66"/>
        <v>411.65</v>
      </c>
      <c r="H216" s="29">
        <f t="shared" si="64"/>
        <v>374.23360000000002</v>
      </c>
      <c r="I216" s="29">
        <v>359.84000000000003</v>
      </c>
      <c r="J216" s="30" t="s">
        <v>1</v>
      </c>
      <c r="K216" s="30">
        <v>30</v>
      </c>
    </row>
    <row r="217" spans="1:11" ht="60">
      <c r="B217" s="68">
        <v>90024036</v>
      </c>
      <c r="C217" s="32" t="str">
        <f>LEFT(D217,39)</f>
        <v>Servomotor ECMX 230V 3P  120 seg. 5Nm s</v>
      </c>
      <c r="D217" s="28" t="s">
        <v>602</v>
      </c>
      <c r="E217" s="91">
        <v>555.5</v>
      </c>
      <c r="F217" s="91">
        <f t="shared" si="56"/>
        <v>572</v>
      </c>
      <c r="G217" s="29">
        <f t="shared" si="66"/>
        <v>572</v>
      </c>
      <c r="H217" s="29">
        <v>520</v>
      </c>
      <c r="I217" s="29"/>
      <c r="J217" s="30" t="s">
        <v>1</v>
      </c>
      <c r="K217" s="30">
        <v>30</v>
      </c>
    </row>
    <row r="218" spans="1:11" ht="36">
      <c r="B218" s="68">
        <v>90024071</v>
      </c>
      <c r="C218" s="32" t="str">
        <f>LEFT(D218,40)</f>
        <v xml:space="preserve">kit soporte pared colector de módulos   </v>
      </c>
      <c r="D218" s="28" t="s">
        <v>11</v>
      </c>
      <c r="E218" s="91">
        <f t="shared" si="54"/>
        <v>70.790000000000006</v>
      </c>
      <c r="F218" s="91">
        <f t="shared" si="56"/>
        <v>70.790000000000006</v>
      </c>
      <c r="G218" s="29">
        <f t="shared" si="66"/>
        <v>70.790000000000006</v>
      </c>
      <c r="H218" s="29">
        <f>I218*1.04</f>
        <v>64.355200000000011</v>
      </c>
      <c r="I218" s="29">
        <v>61.88</v>
      </c>
      <c r="J218" s="30" t="s">
        <v>1</v>
      </c>
      <c r="K218" s="30">
        <v>30</v>
      </c>
    </row>
    <row r="219" spans="1:11" ht="36">
      <c r="B219" s="68">
        <v>90024080</v>
      </c>
      <c r="C219" s="32" t="str">
        <f>LEFT(D219,30)</f>
        <v xml:space="preserve">soporte pared  módulo  DN20  
</v>
      </c>
      <c r="D219" s="28" t="s">
        <v>12</v>
      </c>
      <c r="E219" s="91">
        <f t="shared" si="54"/>
        <v>41.64</v>
      </c>
      <c r="F219" s="91">
        <f t="shared" si="56"/>
        <v>41.64</v>
      </c>
      <c r="G219" s="29">
        <f t="shared" si="66"/>
        <v>41.64</v>
      </c>
      <c r="H219" s="29">
        <f>I219*1.04</f>
        <v>37.856000000000002</v>
      </c>
      <c r="I219" s="29">
        <v>36.4</v>
      </c>
      <c r="J219" s="30" t="s">
        <v>1</v>
      </c>
      <c r="K219" s="30">
        <v>31</v>
      </c>
    </row>
    <row r="220" spans="1:11" ht="36">
      <c r="B220" s="68">
        <v>90024081</v>
      </c>
      <c r="C220" s="32" t="str">
        <f>LEFT(D220,41)</f>
        <v>soporte pared grupo impulsión DN25 y DN32</v>
      </c>
      <c r="D220" s="28" t="s">
        <v>13</v>
      </c>
      <c r="E220" s="91">
        <f t="shared" si="54"/>
        <v>48.78</v>
      </c>
      <c r="F220" s="91">
        <f t="shared" si="56"/>
        <v>48.78</v>
      </c>
      <c r="G220" s="29">
        <f t="shared" si="66"/>
        <v>48.78</v>
      </c>
      <c r="H220" s="29">
        <f>I220*1.04</f>
        <v>44.345600000000005</v>
      </c>
      <c r="I220" s="29">
        <v>42.64</v>
      </c>
      <c r="J220" s="30" t="s">
        <v>1</v>
      </c>
      <c r="K220" s="30">
        <v>31</v>
      </c>
    </row>
    <row r="221" spans="1:11">
      <c r="B221" s="68">
        <v>90024830</v>
      </c>
      <c r="C221" s="32" t="str">
        <f t="shared" ref="C221:C231" si="68">LEFT(D221,54)</f>
        <v>profitherm acumulador inercial a/carbono 30l 6 bar</v>
      </c>
      <c r="D221" s="28" t="s">
        <v>30</v>
      </c>
      <c r="E221" s="91">
        <f t="shared" si="54"/>
        <v>630.63</v>
      </c>
      <c r="F221" s="91">
        <f t="shared" si="56"/>
        <v>630.63</v>
      </c>
      <c r="G221" s="29">
        <f t="shared" si="66"/>
        <v>630.63</v>
      </c>
      <c r="H221" s="29">
        <f>I221*1.05</f>
        <v>573.30000000000007</v>
      </c>
      <c r="I221" s="29">
        <v>546</v>
      </c>
      <c r="J221" s="30" t="s">
        <v>1</v>
      </c>
      <c r="K221" s="30">
        <v>31</v>
      </c>
    </row>
    <row r="222" spans="1:11">
      <c r="B222" s="68">
        <v>90024850</v>
      </c>
      <c r="C222" s="32" t="str">
        <f t="shared" si="68"/>
        <v>profitherm acumulador inercial a/carbono 50l 6 bar</v>
      </c>
      <c r="D222" s="28" t="s">
        <v>31</v>
      </c>
      <c r="E222" s="91">
        <f t="shared" si="54"/>
        <v>691.26</v>
      </c>
      <c r="F222" s="91">
        <f t="shared" si="56"/>
        <v>691.26</v>
      </c>
      <c r="G222" s="29">
        <f t="shared" si="66"/>
        <v>691.26</v>
      </c>
      <c r="H222" s="29">
        <f>I222*1.05</f>
        <v>628.42500000000007</v>
      </c>
      <c r="I222" s="29">
        <v>598.5</v>
      </c>
      <c r="J222" s="30" t="s">
        <v>1</v>
      </c>
      <c r="K222" s="30"/>
    </row>
    <row r="223" spans="1:11">
      <c r="B223" s="68">
        <v>90024860</v>
      </c>
      <c r="C223" s="32" t="str">
        <f t="shared" si="68"/>
        <v>profitherm acumulador inercial a/carbono 100l 6 bar</v>
      </c>
      <c r="D223" s="28" t="s">
        <v>586</v>
      </c>
      <c r="E223" s="91">
        <v>960</v>
      </c>
      <c r="F223" s="91">
        <f t="shared" si="56"/>
        <v>946</v>
      </c>
      <c r="G223" s="29">
        <f t="shared" si="66"/>
        <v>946</v>
      </c>
      <c r="H223" s="29">
        <v>860</v>
      </c>
      <c r="I223" s="29">
        <v>0</v>
      </c>
      <c r="J223" s="30" t="s">
        <v>1</v>
      </c>
      <c r="K223" s="30"/>
    </row>
    <row r="224" spans="1:11">
      <c r="B224" s="68">
        <v>90024870</v>
      </c>
      <c r="C224" s="32" t="str">
        <f t="shared" ref="C224" si="69">LEFT(D224,54)</f>
        <v>profitherm acumulador inercial a/carbono 200l 6 bar</v>
      </c>
      <c r="D224" s="28" t="s">
        <v>1054</v>
      </c>
      <c r="E224" s="91">
        <v>1366</v>
      </c>
      <c r="F224" s="91"/>
      <c r="G224" s="29"/>
      <c r="H224" s="29"/>
      <c r="I224" s="29"/>
      <c r="J224" s="30" t="s">
        <v>1</v>
      </c>
      <c r="K224" s="30"/>
    </row>
    <row r="225" spans="2:11">
      <c r="B225" s="68">
        <v>90024803</v>
      </c>
      <c r="C225" s="32" t="str">
        <f t="shared" ref="C225:C226" si="70">LEFT(D225,54)</f>
        <v>profitherm acumulador inercial a/inoxidable 30l 6 bar</v>
      </c>
      <c r="D225" s="28" t="s">
        <v>1052</v>
      </c>
      <c r="E225" s="91">
        <v>730</v>
      </c>
      <c r="F225" s="91"/>
      <c r="G225" s="29"/>
      <c r="H225" s="29"/>
      <c r="I225" s="29"/>
      <c r="J225" s="30" t="s">
        <v>1</v>
      </c>
      <c r="K225" s="30">
        <v>31</v>
      </c>
    </row>
    <row r="226" spans="2:11">
      <c r="B226" s="68">
        <v>90024805</v>
      </c>
      <c r="C226" s="32" t="str">
        <f t="shared" si="70"/>
        <v>profitherm acumulador inercial a/inoxidable 50l 6 bar</v>
      </c>
      <c r="D226" s="28" t="s">
        <v>1053</v>
      </c>
      <c r="E226" s="91">
        <v>800</v>
      </c>
      <c r="F226" s="91"/>
      <c r="G226" s="29"/>
      <c r="H226" s="29"/>
      <c r="I226" s="29"/>
      <c r="J226" s="30" t="s">
        <v>1</v>
      </c>
      <c r="K226" s="30"/>
    </row>
    <row r="227" spans="2:11">
      <c r="B227" s="68">
        <v>90024800</v>
      </c>
      <c r="C227" s="32" t="str">
        <f t="shared" si="68"/>
        <v>profitherm acumulador inercial a/inoxidable 100l 6 bar</v>
      </c>
      <c r="D227" s="28" t="s">
        <v>32</v>
      </c>
      <c r="E227" s="91">
        <f t="shared" si="54"/>
        <v>1100</v>
      </c>
      <c r="F227" s="91">
        <f t="shared" si="56"/>
        <v>1100</v>
      </c>
      <c r="G227" s="29">
        <f t="shared" si="66"/>
        <v>1100</v>
      </c>
      <c r="H227" s="29">
        <v>1000</v>
      </c>
      <c r="I227" s="29">
        <v>895</v>
      </c>
      <c r="J227" s="30" t="s">
        <v>1</v>
      </c>
      <c r="K227" s="30"/>
    </row>
    <row r="228" spans="2:11">
      <c r="B228" s="68">
        <v>90025080</v>
      </c>
      <c r="C228" s="32" t="str">
        <f t="shared" si="68"/>
        <v>repuesto válvula 3 vías  DN20 punto variable sin junta</v>
      </c>
      <c r="D228" s="28" t="s">
        <v>33</v>
      </c>
      <c r="E228" s="91">
        <f t="shared" si="54"/>
        <v>186.79</v>
      </c>
      <c r="F228" s="91">
        <f t="shared" si="56"/>
        <v>186.79</v>
      </c>
      <c r="G228" s="29">
        <f>TRUNC(H228*1.1,2)</f>
        <v>186.79</v>
      </c>
      <c r="H228" s="29">
        <f>I228*1.04</f>
        <v>169.81120000000001</v>
      </c>
      <c r="I228" s="29">
        <v>163.28</v>
      </c>
      <c r="J228" s="30" t="s">
        <v>1</v>
      </c>
      <c r="K228" s="30"/>
    </row>
    <row r="229" spans="2:11">
      <c r="B229" s="68">
        <v>90025082</v>
      </c>
      <c r="C229" s="32" t="str">
        <f t="shared" si="68"/>
        <v>repuesto válvula 3 vías  DN20 punto fijo sin juntas</v>
      </c>
      <c r="D229" s="28" t="s">
        <v>34</v>
      </c>
      <c r="E229" s="91">
        <f t="shared" si="54"/>
        <v>228.43</v>
      </c>
      <c r="F229" s="91">
        <f t="shared" si="56"/>
        <v>228.43</v>
      </c>
      <c r="G229" s="29">
        <f>TRUNC(H229*1.1,2)</f>
        <v>228.43</v>
      </c>
      <c r="H229" s="29">
        <f>I229*1.04</f>
        <v>207.66720000000001</v>
      </c>
      <c r="I229" s="29">
        <v>199.68</v>
      </c>
      <c r="J229" s="30" t="s">
        <v>1</v>
      </c>
      <c r="K229" s="30"/>
    </row>
    <row r="230" spans="2:11">
      <c r="B230" s="68">
        <v>90025083</v>
      </c>
      <c r="C230" s="32" t="str">
        <f t="shared" si="68"/>
        <v>repuesto válvula 3 vías  DN25 punto variable sin junta</v>
      </c>
      <c r="D230" s="28" t="s">
        <v>35</v>
      </c>
      <c r="E230" s="91">
        <f t="shared" si="54"/>
        <v>369.46</v>
      </c>
      <c r="F230" s="91">
        <f t="shared" si="56"/>
        <v>369.46</v>
      </c>
      <c r="G230" s="29">
        <f>TRUNC(H230*1.1,2)</f>
        <v>369.46</v>
      </c>
      <c r="H230" s="29">
        <f>I230*1.04</f>
        <v>335.88006400000006</v>
      </c>
      <c r="I230" s="29">
        <v>322.96160000000003</v>
      </c>
      <c r="J230" s="30" t="s">
        <v>1</v>
      </c>
      <c r="K230" s="30"/>
    </row>
    <row r="231" spans="2:11">
      <c r="B231" s="68">
        <v>90029953</v>
      </c>
      <c r="C231" s="56" t="str">
        <f t="shared" si="68"/>
        <v>repuesto válvula 3 vías  DN25 punto fijo sin juntas</v>
      </c>
      <c r="D231" s="57" t="s">
        <v>36</v>
      </c>
      <c r="E231" s="91">
        <f t="shared" si="54"/>
        <v>249.84</v>
      </c>
      <c r="F231" s="91">
        <f t="shared" si="56"/>
        <v>249.84</v>
      </c>
      <c r="G231" s="59">
        <f>TRUNC(H231*1.1,2)</f>
        <v>249.84</v>
      </c>
      <c r="H231" s="59">
        <f>I231*1.04</f>
        <v>227.13600000000002</v>
      </c>
      <c r="I231" s="59">
        <v>218.4</v>
      </c>
      <c r="J231" s="60" t="s">
        <v>1</v>
      </c>
      <c r="K231" s="30"/>
    </row>
    <row r="232" spans="2:11">
      <c r="B232" s="68">
        <v>90029903</v>
      </c>
      <c r="C232" s="32" t="s">
        <v>655</v>
      </c>
      <c r="D232" s="28" t="s">
        <v>655</v>
      </c>
      <c r="E232" s="91">
        <v>46.437499999999993</v>
      </c>
      <c r="F232" s="91">
        <f>TRUNC(G232*1.045,2)</f>
        <v>45.69</v>
      </c>
      <c r="G232" s="29">
        <v>43.73</v>
      </c>
      <c r="H232" s="29"/>
      <c r="I232" s="29" t="s">
        <v>1</v>
      </c>
      <c r="J232" s="30" t="s">
        <v>1</v>
      </c>
      <c r="K232" s="30"/>
    </row>
    <row r="233" spans="2:11">
      <c r="B233" s="68">
        <v>90029940</v>
      </c>
      <c r="C233" s="32" t="s">
        <v>656</v>
      </c>
      <c r="D233" s="28" t="s">
        <v>656</v>
      </c>
      <c r="E233" s="91">
        <v>56.76</v>
      </c>
      <c r="F233" s="91">
        <f t="shared" ref="F233:F247" si="71">TRUNC(G233*1.045,2)</f>
        <v>53.76</v>
      </c>
      <c r="G233" s="29">
        <v>51.45</v>
      </c>
      <c r="H233" s="29"/>
      <c r="I233" s="29" t="s">
        <v>1</v>
      </c>
      <c r="J233" s="30" t="s">
        <v>1</v>
      </c>
      <c r="K233" s="30"/>
    </row>
    <row r="234" spans="2:11">
      <c r="B234" s="68">
        <v>90029906</v>
      </c>
      <c r="C234" s="32" t="s">
        <v>657</v>
      </c>
      <c r="D234" s="28" t="s">
        <v>657</v>
      </c>
      <c r="E234" s="91">
        <v>56.125000000000007</v>
      </c>
      <c r="F234" s="91">
        <f t="shared" si="71"/>
        <v>63.25</v>
      </c>
      <c r="G234" s="29">
        <v>60.53</v>
      </c>
      <c r="H234" s="29"/>
      <c r="I234" s="29" t="s">
        <v>1</v>
      </c>
      <c r="J234" s="30" t="s">
        <v>1</v>
      </c>
      <c r="K234" s="30"/>
    </row>
    <row r="235" spans="2:11">
      <c r="B235" s="68">
        <v>90029908</v>
      </c>
      <c r="C235" s="32" t="s">
        <v>658</v>
      </c>
      <c r="D235" s="28" t="s">
        <v>658</v>
      </c>
      <c r="E235" s="91">
        <v>63.624999999999993</v>
      </c>
      <c r="F235" s="91">
        <f t="shared" si="71"/>
        <v>75.760000000000005</v>
      </c>
      <c r="G235" s="29">
        <v>72.5</v>
      </c>
      <c r="H235" s="29"/>
      <c r="I235" s="29" t="s">
        <v>1</v>
      </c>
      <c r="J235" s="30" t="s">
        <v>1</v>
      </c>
      <c r="K235" s="30"/>
    </row>
    <row r="236" spans="2:11">
      <c r="B236" s="68">
        <v>90029973</v>
      </c>
      <c r="C236" s="32" t="s">
        <v>659</v>
      </c>
      <c r="D236" s="28" t="s">
        <v>659</v>
      </c>
      <c r="E236" s="91">
        <v>70.916666666666657</v>
      </c>
      <c r="F236" s="91">
        <f t="shared" si="71"/>
        <v>86.97</v>
      </c>
      <c r="G236" s="29">
        <v>83.23</v>
      </c>
      <c r="H236" s="29"/>
      <c r="I236" s="29" t="s">
        <v>1</v>
      </c>
      <c r="J236" s="30" t="s">
        <v>1</v>
      </c>
      <c r="K236" s="30"/>
    </row>
    <row r="237" spans="2:11">
      <c r="B237" s="68">
        <v>90029909</v>
      </c>
      <c r="C237" s="32" t="s">
        <v>660</v>
      </c>
      <c r="D237" s="28" t="s">
        <v>660</v>
      </c>
      <c r="E237" s="91">
        <v>79.375</v>
      </c>
      <c r="F237" s="91">
        <f t="shared" si="71"/>
        <v>97.18</v>
      </c>
      <c r="G237" s="29">
        <v>93</v>
      </c>
      <c r="H237" s="29"/>
      <c r="I237" s="29" t="s">
        <v>1</v>
      </c>
      <c r="J237" s="30" t="s">
        <v>1</v>
      </c>
      <c r="K237" s="30"/>
    </row>
    <row r="238" spans="2:11">
      <c r="B238" s="68">
        <v>90029914</v>
      </c>
      <c r="C238" s="32" t="s">
        <v>661</v>
      </c>
      <c r="D238" s="28" t="s">
        <v>661</v>
      </c>
      <c r="E238" s="91">
        <v>89.208333333333343</v>
      </c>
      <c r="F238" s="91">
        <f t="shared" si="71"/>
        <v>108.42</v>
      </c>
      <c r="G238" s="29">
        <v>103.76</v>
      </c>
      <c r="H238" s="29"/>
      <c r="I238" s="29" t="s">
        <v>1</v>
      </c>
      <c r="J238" s="30" t="s">
        <v>1</v>
      </c>
      <c r="K238" s="30"/>
    </row>
    <row r="239" spans="2:11">
      <c r="B239" s="68">
        <v>90029915</v>
      </c>
      <c r="C239" s="32" t="s">
        <v>662</v>
      </c>
      <c r="D239" s="28" t="s">
        <v>662</v>
      </c>
      <c r="E239" s="91">
        <v>89.645833333333329</v>
      </c>
      <c r="F239" s="91">
        <f t="shared" si="71"/>
        <v>123.26</v>
      </c>
      <c r="G239" s="29">
        <v>117.96</v>
      </c>
      <c r="H239" s="29"/>
      <c r="I239" s="29" t="s">
        <v>1</v>
      </c>
      <c r="J239" s="30" t="s">
        <v>1</v>
      </c>
      <c r="K239" s="30"/>
    </row>
    <row r="240" spans="2:11">
      <c r="B240" s="68">
        <v>90029993</v>
      </c>
      <c r="C240" s="32" t="s">
        <v>663</v>
      </c>
      <c r="D240" s="28" t="s">
        <v>663</v>
      </c>
      <c r="E240" s="91">
        <v>47.708333333333329</v>
      </c>
      <c r="F240" s="91">
        <f t="shared" si="71"/>
        <v>84.27</v>
      </c>
      <c r="G240" s="29">
        <v>80.650000000000006</v>
      </c>
      <c r="H240" s="29"/>
      <c r="I240" s="29" t="s">
        <v>1</v>
      </c>
      <c r="J240" s="30" t="s">
        <v>1</v>
      </c>
      <c r="K240" s="30"/>
    </row>
    <row r="241" spans="1:11">
      <c r="B241" s="68">
        <v>90029992</v>
      </c>
      <c r="C241" s="32" t="s">
        <v>664</v>
      </c>
      <c r="D241" s="28" t="s">
        <v>664</v>
      </c>
      <c r="E241" s="91">
        <v>57.562499999999993</v>
      </c>
      <c r="F241" s="91">
        <f t="shared" si="71"/>
        <v>75.56</v>
      </c>
      <c r="G241" s="29">
        <v>72.31</v>
      </c>
      <c r="H241" s="29"/>
      <c r="I241" s="29" t="s">
        <v>1</v>
      </c>
      <c r="J241" s="30" t="s">
        <v>1</v>
      </c>
      <c r="K241" s="30"/>
    </row>
    <row r="242" spans="1:11">
      <c r="B242" s="68">
        <v>90029951</v>
      </c>
      <c r="C242" s="32" t="s">
        <v>665</v>
      </c>
      <c r="D242" s="28" t="s">
        <v>665</v>
      </c>
      <c r="E242" s="91">
        <v>65.208333333333329</v>
      </c>
      <c r="F242" s="91">
        <f t="shared" si="71"/>
        <v>88.89</v>
      </c>
      <c r="G242" s="29">
        <v>85.07</v>
      </c>
      <c r="H242" s="29"/>
      <c r="I242" s="29" t="s">
        <v>1</v>
      </c>
      <c r="J242" s="30" t="s">
        <v>1</v>
      </c>
      <c r="K242" s="30"/>
    </row>
    <row r="243" spans="1:11">
      <c r="B243" s="68">
        <v>90029952</v>
      </c>
      <c r="C243" s="32" t="s">
        <v>666</v>
      </c>
      <c r="D243" s="28" t="s">
        <v>666</v>
      </c>
      <c r="E243" s="91">
        <v>72.854166666666657</v>
      </c>
      <c r="F243" s="91">
        <f t="shared" si="71"/>
        <v>102.12</v>
      </c>
      <c r="G243" s="29">
        <v>97.73</v>
      </c>
      <c r="H243" s="29"/>
      <c r="I243" s="29" t="s">
        <v>1</v>
      </c>
      <c r="J243" s="30" t="s">
        <v>1</v>
      </c>
      <c r="K243" s="30"/>
    </row>
    <row r="244" spans="1:11">
      <c r="B244" s="68">
        <v>90029991</v>
      </c>
      <c r="C244" s="32" t="s">
        <v>667</v>
      </c>
      <c r="D244" s="28" t="s">
        <v>667</v>
      </c>
      <c r="E244" s="91">
        <v>81.6875</v>
      </c>
      <c r="F244" s="91">
        <f t="shared" si="71"/>
        <v>115.43</v>
      </c>
      <c r="G244" s="29">
        <v>110.46</v>
      </c>
      <c r="H244" s="29"/>
      <c r="I244" s="29" t="s">
        <v>1</v>
      </c>
      <c r="J244" s="30" t="s">
        <v>1</v>
      </c>
      <c r="K244" s="30"/>
    </row>
    <row r="245" spans="1:11" ht="14.45" customHeight="1">
      <c r="B245" s="68">
        <v>90029994</v>
      </c>
      <c r="C245" s="32" t="s">
        <v>668</v>
      </c>
      <c r="D245" s="28" t="s">
        <v>668</v>
      </c>
      <c r="E245" s="91">
        <v>91.854166666666686</v>
      </c>
      <c r="F245" s="91">
        <f t="shared" si="71"/>
        <v>129.05000000000001</v>
      </c>
      <c r="G245" s="29">
        <v>123.5</v>
      </c>
      <c r="H245" s="29"/>
      <c r="I245" s="29" t="s">
        <v>1</v>
      </c>
      <c r="J245" s="30" t="s">
        <v>1</v>
      </c>
      <c r="K245" s="30"/>
    </row>
    <row r="246" spans="1:11" s="247" customFormat="1">
      <c r="A246" s="46"/>
      <c r="B246" s="68">
        <v>90029990</v>
      </c>
      <c r="C246" s="32" t="s">
        <v>669</v>
      </c>
      <c r="D246" s="28" t="s">
        <v>669</v>
      </c>
      <c r="E246" s="91">
        <v>92.604166666666671</v>
      </c>
      <c r="F246" s="91">
        <f t="shared" si="71"/>
        <v>144.97</v>
      </c>
      <c r="G246" s="29">
        <v>138.72999999999999</v>
      </c>
      <c r="H246" s="29"/>
      <c r="I246" s="29" t="s">
        <v>1</v>
      </c>
      <c r="J246" s="30" t="s">
        <v>1</v>
      </c>
      <c r="K246" s="30"/>
    </row>
    <row r="247" spans="1:11" s="247" customFormat="1">
      <c r="A247" s="46"/>
      <c r="B247" s="68">
        <v>90029995</v>
      </c>
      <c r="C247" s="32" t="s">
        <v>670</v>
      </c>
      <c r="D247" s="28" t="s">
        <v>670</v>
      </c>
      <c r="E247" s="91">
        <v>96.6</v>
      </c>
      <c r="F247" s="91">
        <f t="shared" si="71"/>
        <v>162.85</v>
      </c>
      <c r="G247" s="29">
        <v>155.84</v>
      </c>
      <c r="H247" s="29"/>
      <c r="I247" s="29" t="s">
        <v>1</v>
      </c>
      <c r="J247" s="30" t="s">
        <v>1</v>
      </c>
      <c r="K247" s="30"/>
    </row>
    <row r="248" spans="1:11" s="247" customFormat="1" ht="36">
      <c r="A248" s="46"/>
      <c r="B248" s="246">
        <v>71900109</v>
      </c>
      <c r="C248" s="43" t="str">
        <f>LEFT(D248,53)</f>
        <v xml:space="preserve">grapa fijación punta flecha tubo 16-20               </v>
      </c>
      <c r="D248" s="28" t="s">
        <v>459</v>
      </c>
      <c r="E248" s="91">
        <f t="shared" ref="E248:E268" si="72">F248</f>
        <v>0.3</v>
      </c>
      <c r="F248" s="91">
        <f t="shared" ref="F248" si="73">TRUNC(G248*1.125,2)</f>
        <v>0.3</v>
      </c>
      <c r="G248" s="29">
        <f t="shared" ref="G248" si="74">TRUNC(H248*1.1,2)</f>
        <v>0.27</v>
      </c>
      <c r="H248" s="29">
        <f>I248</f>
        <v>0.25</v>
      </c>
      <c r="I248" s="29">
        <v>0.25</v>
      </c>
      <c r="J248" s="30" t="s">
        <v>1</v>
      </c>
      <c r="K248" s="30"/>
    </row>
    <row r="249" spans="1:11" s="247" customFormat="1" ht="84">
      <c r="A249" s="46"/>
      <c r="B249" s="257">
        <v>79200510</v>
      </c>
      <c r="C249" s="43" t="str">
        <f>LEFT(D249,55)</f>
        <v>Grapadora ergnómica para tubo con ventana de inspección</v>
      </c>
      <c r="D249" s="57" t="s">
        <v>1340</v>
      </c>
      <c r="E249" s="91">
        <v>370</v>
      </c>
      <c r="F249" s="91"/>
      <c r="G249" s="29"/>
      <c r="H249" s="29"/>
      <c r="I249" s="29"/>
      <c r="J249" s="30" t="s">
        <v>1</v>
      </c>
      <c r="K249" s="30"/>
    </row>
    <row r="250" spans="1:11" s="17" customFormat="1" ht="36">
      <c r="A250"/>
      <c r="B250" s="259">
        <v>90020960</v>
      </c>
      <c r="C250" s="259"/>
      <c r="D250" s="57" t="s">
        <v>1346</v>
      </c>
      <c r="E250" s="240">
        <v>28.75</v>
      </c>
      <c r="F250" s="91"/>
      <c r="G250" s="29"/>
      <c r="H250" s="29"/>
      <c r="I250" s="29"/>
      <c r="J250" s="30" t="s">
        <v>1347</v>
      </c>
      <c r="K250" s="30"/>
    </row>
    <row r="251" spans="1:11" s="17" customFormat="1">
      <c r="A251"/>
      <c r="B251" s="246"/>
      <c r="C251" s="258"/>
      <c r="D251" s="92" t="s">
        <v>1348</v>
      </c>
      <c r="E251" s="91">
        <f>+E250/300</f>
        <v>9.583333333333334E-2</v>
      </c>
      <c r="F251" s="91"/>
      <c r="G251" s="29"/>
      <c r="H251" s="29"/>
      <c r="I251" s="29"/>
      <c r="J251" s="30"/>
      <c r="K251" s="30"/>
    </row>
    <row r="252" spans="1:11" s="17" customFormat="1" ht="36">
      <c r="A252"/>
      <c r="B252" s="75">
        <v>90024025</v>
      </c>
      <c r="C252" s="33" t="str">
        <f>LEFT(D252,55)</f>
        <v>módulo de circulación a alta temperatura DN20 sin bomba</v>
      </c>
      <c r="D252" s="34" t="s">
        <v>39</v>
      </c>
      <c r="E252" s="91">
        <f t="shared" si="72"/>
        <v>235.78880000000001</v>
      </c>
      <c r="F252" s="91">
        <f>+G252</f>
        <v>235.78880000000001</v>
      </c>
      <c r="G252" s="29">
        <f>+H252</f>
        <v>235.78880000000001</v>
      </c>
      <c r="H252" s="35">
        <f t="shared" ref="H252:H261" si="75">I252*1.04</f>
        <v>235.78880000000001</v>
      </c>
      <c r="I252" s="35">
        <v>226.72</v>
      </c>
      <c r="J252" s="36" t="s">
        <v>1</v>
      </c>
      <c r="K252" s="30"/>
    </row>
    <row r="253" spans="1:11" s="17" customFormat="1" ht="36">
      <c r="A253"/>
      <c r="B253" s="75">
        <v>90024026</v>
      </c>
      <c r="C253" s="33" t="str">
        <f>LEFT(D253,55)</f>
        <v>módulo de circulación a alta temperatura DN25 sin bomba</v>
      </c>
      <c r="D253" s="34" t="s">
        <v>40</v>
      </c>
      <c r="E253" s="91">
        <f t="shared" si="72"/>
        <v>311.50079999999997</v>
      </c>
      <c r="F253" s="91">
        <f t="shared" ref="F253:F268" si="76">+G253</f>
        <v>311.50079999999997</v>
      </c>
      <c r="G253" s="29">
        <f t="shared" ref="G253:G268" si="77">+H253</f>
        <v>311.50079999999997</v>
      </c>
      <c r="H253" s="35">
        <f t="shared" si="75"/>
        <v>311.50079999999997</v>
      </c>
      <c r="I253" s="35">
        <v>299.52</v>
      </c>
      <c r="J253" s="36" t="s">
        <v>1</v>
      </c>
      <c r="K253" s="30"/>
    </row>
    <row r="254" spans="1:11" s="17" customFormat="1" ht="36">
      <c r="A254"/>
      <c r="B254" s="75">
        <v>90024027</v>
      </c>
      <c r="C254" s="33" t="str">
        <f>LEFT(D254,55)</f>
        <v>módulo de circulación a alta temperatura DN32 sin bomba</v>
      </c>
      <c r="D254" s="34" t="s">
        <v>41</v>
      </c>
      <c r="E254" s="91">
        <f t="shared" si="72"/>
        <v>480.23040000000003</v>
      </c>
      <c r="F254" s="91">
        <f t="shared" si="76"/>
        <v>480.23040000000003</v>
      </c>
      <c r="G254" s="29">
        <f t="shared" si="77"/>
        <v>480.23040000000003</v>
      </c>
      <c r="H254" s="35">
        <f t="shared" si="75"/>
        <v>480.23040000000003</v>
      </c>
      <c r="I254" s="35">
        <v>461.76</v>
      </c>
      <c r="J254" s="36" t="s">
        <v>1</v>
      </c>
      <c r="K254" s="30"/>
    </row>
    <row r="255" spans="1:11" s="17" customFormat="1">
      <c r="A255"/>
      <c r="B255" s="75">
        <v>90025009</v>
      </c>
      <c r="C255" s="33" t="str">
        <f t="shared" ref="C255:C261" si="78">LEFT(D255,54)</f>
        <v xml:space="preserve">MOD. MEZCLA 3 VIAS DN25-WILO YONOS PARA 25/1-7,5 RKA  </v>
      </c>
      <c r="D255" s="34" t="s">
        <v>15</v>
      </c>
      <c r="E255" s="91">
        <f t="shared" si="72"/>
        <v>1004.3737600000001</v>
      </c>
      <c r="F255" s="91">
        <f t="shared" si="76"/>
        <v>1004.3737600000001</v>
      </c>
      <c r="G255" s="29">
        <f t="shared" si="77"/>
        <v>1004.3737600000001</v>
      </c>
      <c r="H255" s="35">
        <f t="shared" si="75"/>
        <v>1004.3737600000001</v>
      </c>
      <c r="I255" s="35">
        <v>965.74400000000003</v>
      </c>
      <c r="J255" s="36" t="s">
        <v>1</v>
      </c>
      <c r="K255" s="30"/>
    </row>
    <row r="256" spans="1:11" s="17" customFormat="1">
      <c r="A256"/>
      <c r="B256" s="75">
        <v>90025010</v>
      </c>
      <c r="C256" s="33" t="str">
        <f t="shared" si="78"/>
        <v>MOD.MEZCLA 3 VIAS DN20 WILO YONOS PARA RS15/1-6S/SERVO</v>
      </c>
      <c r="D256" s="34" t="s">
        <v>16</v>
      </c>
      <c r="E256" s="91">
        <f t="shared" si="72"/>
        <v>711.32505600000002</v>
      </c>
      <c r="F256" s="91">
        <f t="shared" si="76"/>
        <v>711.32505600000002</v>
      </c>
      <c r="G256" s="29">
        <f t="shared" si="77"/>
        <v>711.32505600000002</v>
      </c>
      <c r="H256" s="35">
        <f t="shared" si="75"/>
        <v>711.32505600000002</v>
      </c>
      <c r="I256" s="35">
        <v>683.96640000000002</v>
      </c>
      <c r="J256" s="36" t="s">
        <v>1</v>
      </c>
      <c r="K256" s="30"/>
    </row>
    <row r="257" spans="1:11" s="17" customFormat="1" ht="36">
      <c r="A257"/>
      <c r="B257" s="75">
        <v>90025021</v>
      </c>
      <c r="C257" s="33" t="str">
        <f t="shared" si="78"/>
        <v>módulo de mezcla 3 vías DN25 Wilo PARA SC 25/1-6  Grup</v>
      </c>
      <c r="D257" s="34" t="s">
        <v>17</v>
      </c>
      <c r="E257" s="91">
        <f t="shared" si="72"/>
        <v>973.44</v>
      </c>
      <c r="F257" s="91">
        <f t="shared" si="76"/>
        <v>973.44</v>
      </c>
      <c r="G257" s="29">
        <f t="shared" si="77"/>
        <v>973.44</v>
      </c>
      <c r="H257" s="35">
        <f t="shared" si="75"/>
        <v>973.44</v>
      </c>
      <c r="I257" s="35">
        <v>936</v>
      </c>
      <c r="J257" s="36" t="s">
        <v>1</v>
      </c>
      <c r="K257" s="30"/>
    </row>
    <row r="258" spans="1:11" s="17" customFormat="1">
      <c r="A258"/>
      <c r="B258" s="75">
        <v>90025024</v>
      </c>
      <c r="C258" s="33" t="str">
        <f t="shared" si="78"/>
        <v>MOD. MEZCLA 3VIAS P.FIJO DN25 WILO YONAS PARA 25/1-7,5</v>
      </c>
      <c r="D258" s="34" t="s">
        <v>18</v>
      </c>
      <c r="E258" s="91">
        <f t="shared" si="72"/>
        <v>1081.6000000000001</v>
      </c>
      <c r="F258" s="91">
        <f t="shared" si="76"/>
        <v>1081.6000000000001</v>
      </c>
      <c r="G258" s="29">
        <f t="shared" si="77"/>
        <v>1081.6000000000001</v>
      </c>
      <c r="H258" s="35">
        <f t="shared" si="75"/>
        <v>1081.6000000000001</v>
      </c>
      <c r="I258" s="35">
        <v>1040</v>
      </c>
      <c r="J258" s="36" t="s">
        <v>1</v>
      </c>
      <c r="K258" s="30"/>
    </row>
    <row r="259" spans="1:11" s="17" customFormat="1">
      <c r="A259"/>
      <c r="B259" s="75">
        <v>90025025</v>
      </c>
      <c r="C259" s="33" t="str">
        <f t="shared" si="78"/>
        <v>MODULO ALTA TEM. DN20 WILO YONOS PARA RS 15/1-6</v>
      </c>
      <c r="D259" s="34" t="s">
        <v>19</v>
      </c>
      <c r="E259" s="91">
        <f t="shared" si="72"/>
        <v>716.01920000000007</v>
      </c>
      <c r="F259" s="91">
        <f t="shared" si="76"/>
        <v>716.01920000000007</v>
      </c>
      <c r="G259" s="29">
        <f t="shared" si="77"/>
        <v>716.01920000000007</v>
      </c>
      <c r="H259" s="35">
        <f t="shared" si="75"/>
        <v>716.01920000000007</v>
      </c>
      <c r="I259" s="35">
        <v>688.48</v>
      </c>
      <c r="J259" s="36" t="s">
        <v>1</v>
      </c>
      <c r="K259" s="30"/>
    </row>
    <row r="260" spans="1:11" s="17" customFormat="1">
      <c r="A260"/>
      <c r="B260" s="75">
        <v>90025026</v>
      </c>
      <c r="C260" s="33" t="str">
        <f t="shared" si="78"/>
        <v>MODULO ALTA TEM. DN 25 WILO YONOS PARA 25/1-6</v>
      </c>
      <c r="D260" s="34" t="s">
        <v>20</v>
      </c>
      <c r="E260" s="91">
        <f t="shared" si="72"/>
        <v>716.01920000000007</v>
      </c>
      <c r="F260" s="91">
        <f t="shared" si="76"/>
        <v>716.01920000000007</v>
      </c>
      <c r="G260" s="29">
        <f t="shared" si="77"/>
        <v>716.01920000000007</v>
      </c>
      <c r="H260" s="35">
        <f t="shared" si="75"/>
        <v>716.01920000000007</v>
      </c>
      <c r="I260" s="35">
        <v>688.48</v>
      </c>
      <c r="J260" s="36" t="s">
        <v>1</v>
      </c>
      <c r="K260" s="30"/>
    </row>
    <row r="261" spans="1:11" s="17" customFormat="1">
      <c r="A261"/>
      <c r="B261" s="75">
        <v>90025027</v>
      </c>
      <c r="C261" s="33" t="str">
        <f t="shared" si="78"/>
        <v>MODULO ALTA TEMP.DN32 WILO YONOS PARA 30/1-6</v>
      </c>
      <c r="D261" s="34" t="s">
        <v>21</v>
      </c>
      <c r="E261" s="91">
        <f t="shared" si="72"/>
        <v>1079.8694400000004</v>
      </c>
      <c r="F261" s="91">
        <f t="shared" si="76"/>
        <v>1079.8694400000004</v>
      </c>
      <c r="G261" s="29">
        <f t="shared" si="77"/>
        <v>1079.8694400000004</v>
      </c>
      <c r="H261" s="35">
        <f t="shared" si="75"/>
        <v>1079.8694400000004</v>
      </c>
      <c r="I261" s="35">
        <v>1038.3360000000002</v>
      </c>
      <c r="J261" s="36" t="s">
        <v>1</v>
      </c>
      <c r="K261" s="30"/>
    </row>
    <row r="262" spans="1:11" s="17" customFormat="1">
      <c r="A262"/>
      <c r="B262" s="75">
        <v>90021430</v>
      </c>
      <c r="C262" s="33" t="str">
        <f>LEFT(D262,54)</f>
        <v xml:space="preserve">Válvula mezcladora 3 vías 1"M DN20 </v>
      </c>
      <c r="D262" s="34" t="s">
        <v>386</v>
      </c>
      <c r="E262" s="91">
        <f t="shared" si="72"/>
        <v>83.2</v>
      </c>
      <c r="F262" s="91">
        <f t="shared" si="76"/>
        <v>83.2</v>
      </c>
      <c r="G262" s="29">
        <f t="shared" si="77"/>
        <v>83.2</v>
      </c>
      <c r="H262" s="35">
        <f>I262</f>
        <v>83.2</v>
      </c>
      <c r="I262" s="35">
        <v>83.2</v>
      </c>
      <c r="J262" s="36" t="s">
        <v>1</v>
      </c>
      <c r="K262" s="30"/>
    </row>
    <row r="263" spans="1:11" s="17" customFormat="1">
      <c r="A263"/>
      <c r="B263" s="75">
        <v>90021431</v>
      </c>
      <c r="C263" s="33" t="str">
        <f>LEFT(D263,57)</f>
        <v>Servomotor 230V 3 puntos M30x1,5 para válvula mezcladora</v>
      </c>
      <c r="D263" s="34" t="s">
        <v>5</v>
      </c>
      <c r="E263" s="91">
        <f t="shared" si="72"/>
        <v>234</v>
      </c>
      <c r="F263" s="91">
        <f t="shared" si="76"/>
        <v>234</v>
      </c>
      <c r="G263" s="29">
        <f t="shared" si="77"/>
        <v>234</v>
      </c>
      <c r="H263" s="35">
        <f>I263</f>
        <v>234</v>
      </c>
      <c r="I263" s="35">
        <v>234</v>
      </c>
      <c r="J263" s="36" t="s">
        <v>1</v>
      </c>
      <c r="K263" s="30"/>
    </row>
    <row r="264" spans="1:11" s="17" customFormat="1">
      <c r="A264"/>
      <c r="B264" s="75">
        <v>90021432</v>
      </c>
      <c r="C264" s="33" t="str">
        <f>LEFT(D264,54)</f>
        <v>Actuador electrotérmico 2 hilos</v>
      </c>
      <c r="D264" s="34" t="s">
        <v>6</v>
      </c>
      <c r="E264" s="91">
        <f t="shared" si="72"/>
        <v>78</v>
      </c>
      <c r="F264" s="91">
        <f t="shared" si="76"/>
        <v>78</v>
      </c>
      <c r="G264" s="29">
        <f t="shared" si="77"/>
        <v>78</v>
      </c>
      <c r="H264" s="35">
        <f>I264</f>
        <v>78</v>
      </c>
      <c r="I264" s="35">
        <v>78</v>
      </c>
      <c r="J264" s="36" t="s">
        <v>1</v>
      </c>
      <c r="K264" s="30"/>
    </row>
    <row r="265" spans="1:11" s="17" customFormat="1" ht="60">
      <c r="A265"/>
      <c r="B265" s="75">
        <v>90024065</v>
      </c>
      <c r="C265" s="33" t="str">
        <f>LEFT(D265,54)</f>
        <v xml:space="preserve">separador hidraúlico para caldera DN40 c/deflector    </v>
      </c>
      <c r="D265" s="34" t="s">
        <v>487</v>
      </c>
      <c r="E265" s="91">
        <f t="shared" si="72"/>
        <v>1146.4960000000001</v>
      </c>
      <c r="F265" s="91">
        <f t="shared" si="76"/>
        <v>1146.4960000000001</v>
      </c>
      <c r="G265" s="29">
        <f t="shared" si="77"/>
        <v>1146.4960000000001</v>
      </c>
      <c r="H265" s="35">
        <f>+I266*1.04</f>
        <v>1146.4960000000001</v>
      </c>
      <c r="I265" s="35">
        <v>1462.24</v>
      </c>
      <c r="J265" s="36" t="s">
        <v>1</v>
      </c>
      <c r="K265" s="30"/>
    </row>
    <row r="266" spans="1:11" s="17" customFormat="1" ht="60">
      <c r="A266"/>
      <c r="B266" s="75">
        <v>90024068</v>
      </c>
      <c r="C266" s="33" t="str">
        <f>LEFT(D266,54)</f>
        <v xml:space="preserve">separador hidraúlico para caldera DN65 c/deflector    </v>
      </c>
      <c r="D266" s="34" t="s">
        <v>488</v>
      </c>
      <c r="E266" s="91">
        <f t="shared" si="72"/>
        <v>1520.7296000000001</v>
      </c>
      <c r="F266" s="91">
        <f t="shared" si="76"/>
        <v>1520.7296000000001</v>
      </c>
      <c r="G266" s="29">
        <f t="shared" si="77"/>
        <v>1520.7296000000001</v>
      </c>
      <c r="H266" s="35">
        <f>+I265*1.04</f>
        <v>1520.7296000000001</v>
      </c>
      <c r="I266" s="35">
        <v>1102.4000000000001</v>
      </c>
      <c r="J266" s="36" t="s">
        <v>1</v>
      </c>
      <c r="K266" s="30"/>
    </row>
    <row r="267" spans="1:11" ht="36">
      <c r="B267" s="75">
        <v>90024018</v>
      </c>
      <c r="C267" s="33" t="str">
        <f>LEFT(D267,54)</f>
        <v xml:space="preserve">actuador termostático  40º-70ºC                       </v>
      </c>
      <c r="D267" s="34" t="s">
        <v>7</v>
      </c>
      <c r="E267" s="91">
        <f t="shared" si="72"/>
        <v>181.70880000000002</v>
      </c>
      <c r="F267" s="91">
        <f t="shared" si="76"/>
        <v>181.70880000000002</v>
      </c>
      <c r="G267" s="29">
        <f t="shared" si="77"/>
        <v>181.70880000000002</v>
      </c>
      <c r="H267" s="35">
        <f>I267*1.05</f>
        <v>181.70880000000002</v>
      </c>
      <c r="I267" s="35">
        <v>173.05600000000001</v>
      </c>
      <c r="J267" s="36" t="s">
        <v>1</v>
      </c>
    </row>
    <row r="268" spans="1:11" ht="48">
      <c r="B268" s="75">
        <v>90024096</v>
      </c>
      <c r="C268" s="33" t="str">
        <f>LEFT(D268,30)</f>
        <v xml:space="preserve">grupo de seguridad UNIX 3 bar
</v>
      </c>
      <c r="D268" s="34" t="s">
        <v>14</v>
      </c>
      <c r="E268" s="91">
        <f t="shared" si="72"/>
        <v>113.56800000000001</v>
      </c>
      <c r="F268" s="91">
        <f t="shared" si="76"/>
        <v>113.56800000000001</v>
      </c>
      <c r="G268" s="29">
        <f t="shared" si="77"/>
        <v>113.56800000000001</v>
      </c>
      <c r="H268" s="35">
        <f>I268*1.04</f>
        <v>113.56800000000001</v>
      </c>
      <c r="I268" s="35">
        <v>109.2</v>
      </c>
      <c r="J268" s="36" t="s">
        <v>1</v>
      </c>
    </row>
    <row r="269" spans="1:11">
      <c r="H269" s="46"/>
      <c r="I269"/>
    </row>
    <row r="270" spans="1:11">
      <c r="H270" s="46"/>
      <c r="I270"/>
    </row>
    <row r="271" spans="1:11">
      <c r="H271" s="46"/>
      <c r="I271"/>
    </row>
    <row r="272" spans="1:11">
      <c r="H272" s="46"/>
      <c r="I272"/>
    </row>
    <row r="273" spans="8:9">
      <c r="H273" s="46"/>
      <c r="I273"/>
    </row>
    <row r="274" spans="8:9">
      <c r="H274" s="46"/>
      <c r="I274"/>
    </row>
    <row r="275" spans="8:9">
      <c r="H275" s="46"/>
      <c r="I275"/>
    </row>
    <row r="276" spans="8:9">
      <c r="H276" s="46"/>
      <c r="I276"/>
    </row>
    <row r="277" spans="8:9">
      <c r="H277" s="46"/>
      <c r="I277"/>
    </row>
    <row r="278" spans="8:9">
      <c r="H278" s="46"/>
      <c r="I278"/>
    </row>
    <row r="279" spans="8:9">
      <c r="H279" s="46"/>
      <c r="I279"/>
    </row>
    <row r="280" spans="8:9">
      <c r="H280" s="46"/>
      <c r="I280"/>
    </row>
    <row r="281" spans="8:9">
      <c r="H281" s="46"/>
      <c r="I281"/>
    </row>
    <row r="282" spans="8:9">
      <c r="H282" s="46"/>
      <c r="I282"/>
    </row>
    <row r="283" spans="8:9">
      <c r="H283" s="46"/>
      <c r="I283"/>
    </row>
    <row r="284" spans="8:9">
      <c r="H284" s="46"/>
      <c r="I284"/>
    </row>
    <row r="285" spans="8:9">
      <c r="H285" s="46"/>
      <c r="I285"/>
    </row>
    <row r="286" spans="8:9">
      <c r="H286" s="46"/>
      <c r="I286"/>
    </row>
    <row r="287" spans="8:9">
      <c r="H287" s="46"/>
      <c r="I287"/>
    </row>
    <row r="288" spans="8:9">
      <c r="H288" s="46"/>
      <c r="I288"/>
    </row>
    <row r="289" spans="8:9">
      <c r="H289" s="46"/>
      <c r="I289"/>
    </row>
    <row r="290" spans="8:9">
      <c r="H290" s="46"/>
      <c r="I290"/>
    </row>
    <row r="291" spans="8:9">
      <c r="H291" s="46"/>
      <c r="I291"/>
    </row>
    <row r="292" spans="8:9">
      <c r="H292" s="46"/>
      <c r="I292"/>
    </row>
    <row r="293" spans="8:9">
      <c r="H293" s="46"/>
      <c r="I293"/>
    </row>
    <row r="294" spans="8:9">
      <c r="H294" s="46"/>
      <c r="I294"/>
    </row>
    <row r="295" spans="8:9">
      <c r="H295" s="46"/>
      <c r="I295"/>
    </row>
    <row r="296" spans="8:9">
      <c r="H296" s="46"/>
      <c r="I296"/>
    </row>
    <row r="297" spans="8:9">
      <c r="H297" s="46"/>
      <c r="I297"/>
    </row>
    <row r="298" spans="8:9">
      <c r="H298" s="46"/>
      <c r="I298"/>
    </row>
    <row r="299" spans="8:9">
      <c r="H299" s="46"/>
      <c r="I299"/>
    </row>
    <row r="300" spans="8:9">
      <c r="H300" s="46"/>
      <c r="I300"/>
    </row>
    <row r="301" spans="8:9">
      <c r="H301" s="46"/>
      <c r="I301"/>
    </row>
    <row r="302" spans="8:9">
      <c r="H302" s="46"/>
      <c r="I302"/>
    </row>
    <row r="303" spans="8:9">
      <c r="H303" s="46"/>
      <c r="I303"/>
    </row>
    <row r="304" spans="8:9">
      <c r="H304" s="46"/>
      <c r="I304"/>
    </row>
    <row r="305" spans="4:9">
      <c r="H305" s="46"/>
      <c r="I305"/>
    </row>
    <row r="306" spans="4:9">
      <c r="D306" s="2"/>
      <c r="E306" s="2"/>
      <c r="F306" s="2"/>
      <c r="G306" s="47"/>
      <c r="H306" s="47"/>
    </row>
    <row r="307" spans="4:9">
      <c r="D307" s="2"/>
      <c r="E307" s="2"/>
      <c r="F307" s="2"/>
      <c r="G307" s="47"/>
      <c r="H307" s="47"/>
    </row>
  </sheetData>
  <autoFilter ref="B5:J268" xr:uid="{BFC7053F-F16E-4865-BFAA-A06E87DF2A04}"/>
  <mergeCells count="2">
    <mergeCell ref="B1:I1"/>
    <mergeCell ref="B3:I3"/>
  </mergeCells>
  <phoneticPr fontId="15" type="noConversion"/>
  <pageMargins left="0.23622047244094491" right="0.23622047244094491" top="0.74803149606299213" bottom="1.2598425196850394" header="0.31496062992125984" footer="0.31496062992125984"/>
  <pageSetup paperSize="9" scale="78" orientation="portrait" r:id="rId1"/>
  <headerFooter scaleWithDoc="0">
    <oddHeader>&amp;R&amp;G</oddHeader>
    <oddFooter>&amp;L&amp;G  &amp;"Univers 65,Regular"&amp;6    15&amp;K5A5A5A.02.2024  |  lista precios Fränkische Ibérica &amp;R&amp;6&amp;K5A5A5A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3D37D-38AB-4228-BB96-F1DD475671AA}">
  <dimension ref="A1:N504"/>
  <sheetViews>
    <sheetView topLeftCell="A236" workbookViewId="0">
      <selection activeCell="D253" sqref="D253"/>
    </sheetView>
  </sheetViews>
  <sheetFormatPr defaultColWidth="11.5546875" defaultRowHeight="12"/>
  <cols>
    <col min="1" max="1" width="9.5546875" style="21" customWidth="1"/>
    <col min="2" max="2" width="46.6640625" style="21" customWidth="1"/>
    <col min="3" max="3" width="1.88671875" style="21" customWidth="1"/>
    <col min="4" max="4" width="7.6640625" style="21" customWidth="1"/>
    <col min="5" max="5" width="7.6640625" style="21" hidden="1" customWidth="1"/>
    <col min="6" max="7" width="8.88671875" style="21" hidden="1" customWidth="1"/>
    <col min="8" max="8" width="7.88671875" style="21" hidden="1" customWidth="1"/>
    <col min="9" max="9" width="7.88671875" style="37" hidden="1" customWidth="1"/>
    <col min="10" max="11" width="3.109375" style="21" customWidth="1"/>
    <col min="12" max="12" width="4.77734375" style="21" customWidth="1"/>
    <col min="13" max="262" width="11.5546875" style="21"/>
    <col min="263" max="263" width="47.5546875" style="21" customWidth="1"/>
    <col min="264" max="264" width="2.77734375" style="21" customWidth="1"/>
    <col min="265" max="518" width="11.5546875" style="21"/>
    <col min="519" max="519" width="47.5546875" style="21" customWidth="1"/>
    <col min="520" max="520" width="2.77734375" style="21" customWidth="1"/>
    <col min="521" max="774" width="11.5546875" style="21"/>
    <col min="775" max="775" width="47.5546875" style="21" customWidth="1"/>
    <col min="776" max="776" width="2.77734375" style="21" customWidth="1"/>
    <col min="777" max="1030" width="11.5546875" style="21"/>
    <col min="1031" max="1031" width="47.5546875" style="21" customWidth="1"/>
    <col min="1032" max="1032" width="2.77734375" style="21" customWidth="1"/>
    <col min="1033" max="1286" width="11.5546875" style="21"/>
    <col min="1287" max="1287" width="47.5546875" style="21" customWidth="1"/>
    <col min="1288" max="1288" width="2.77734375" style="21" customWidth="1"/>
    <col min="1289" max="1542" width="11.5546875" style="21"/>
    <col min="1543" max="1543" width="47.5546875" style="21" customWidth="1"/>
    <col min="1544" max="1544" width="2.77734375" style="21" customWidth="1"/>
    <col min="1545" max="1798" width="11.5546875" style="21"/>
    <col min="1799" max="1799" width="47.5546875" style="21" customWidth="1"/>
    <col min="1800" max="1800" width="2.77734375" style="21" customWidth="1"/>
    <col min="1801" max="2054" width="11.5546875" style="21"/>
    <col min="2055" max="2055" width="47.5546875" style="21" customWidth="1"/>
    <col min="2056" max="2056" width="2.77734375" style="21" customWidth="1"/>
    <col min="2057" max="2310" width="11.5546875" style="21"/>
    <col min="2311" max="2311" width="47.5546875" style="21" customWidth="1"/>
    <col min="2312" max="2312" width="2.77734375" style="21" customWidth="1"/>
    <col min="2313" max="2566" width="11.5546875" style="21"/>
    <col min="2567" max="2567" width="47.5546875" style="21" customWidth="1"/>
    <col min="2568" max="2568" width="2.77734375" style="21" customWidth="1"/>
    <col min="2569" max="2822" width="11.5546875" style="21"/>
    <col min="2823" max="2823" width="47.5546875" style="21" customWidth="1"/>
    <col min="2824" max="2824" width="2.77734375" style="21" customWidth="1"/>
    <col min="2825" max="3078" width="11.5546875" style="21"/>
    <col min="3079" max="3079" width="47.5546875" style="21" customWidth="1"/>
    <col min="3080" max="3080" width="2.77734375" style="21" customWidth="1"/>
    <col min="3081" max="3334" width="11.5546875" style="21"/>
    <col min="3335" max="3335" width="47.5546875" style="21" customWidth="1"/>
    <col min="3336" max="3336" width="2.77734375" style="21" customWidth="1"/>
    <col min="3337" max="3590" width="11.5546875" style="21"/>
    <col min="3591" max="3591" width="47.5546875" style="21" customWidth="1"/>
    <col min="3592" max="3592" width="2.77734375" style="21" customWidth="1"/>
    <col min="3593" max="3846" width="11.5546875" style="21"/>
    <col min="3847" max="3847" width="47.5546875" style="21" customWidth="1"/>
    <col min="3848" max="3848" width="2.77734375" style="21" customWidth="1"/>
    <col min="3849" max="4102" width="11.5546875" style="21"/>
    <col min="4103" max="4103" width="47.5546875" style="21" customWidth="1"/>
    <col min="4104" max="4104" width="2.77734375" style="21" customWidth="1"/>
    <col min="4105" max="4358" width="11.5546875" style="21"/>
    <col min="4359" max="4359" width="47.5546875" style="21" customWidth="1"/>
    <col min="4360" max="4360" width="2.77734375" style="21" customWidth="1"/>
    <col min="4361" max="4614" width="11.5546875" style="21"/>
    <col min="4615" max="4615" width="47.5546875" style="21" customWidth="1"/>
    <col min="4616" max="4616" width="2.77734375" style="21" customWidth="1"/>
    <col min="4617" max="4870" width="11.5546875" style="21"/>
    <col min="4871" max="4871" width="47.5546875" style="21" customWidth="1"/>
    <col min="4872" max="4872" width="2.77734375" style="21" customWidth="1"/>
    <col min="4873" max="5126" width="11.5546875" style="21"/>
    <col min="5127" max="5127" width="47.5546875" style="21" customWidth="1"/>
    <col min="5128" max="5128" width="2.77734375" style="21" customWidth="1"/>
    <col min="5129" max="5382" width="11.5546875" style="21"/>
    <col min="5383" max="5383" width="47.5546875" style="21" customWidth="1"/>
    <col min="5384" max="5384" width="2.77734375" style="21" customWidth="1"/>
    <col min="5385" max="5638" width="11.5546875" style="21"/>
    <col min="5639" max="5639" width="47.5546875" style="21" customWidth="1"/>
    <col min="5640" max="5640" width="2.77734375" style="21" customWidth="1"/>
    <col min="5641" max="5894" width="11.5546875" style="21"/>
    <col min="5895" max="5895" width="47.5546875" style="21" customWidth="1"/>
    <col min="5896" max="5896" width="2.77734375" style="21" customWidth="1"/>
    <col min="5897" max="6150" width="11.5546875" style="21"/>
    <col min="6151" max="6151" width="47.5546875" style="21" customWidth="1"/>
    <col min="6152" max="6152" width="2.77734375" style="21" customWidth="1"/>
    <col min="6153" max="6406" width="11.5546875" style="21"/>
    <col min="6407" max="6407" width="47.5546875" style="21" customWidth="1"/>
    <col min="6408" max="6408" width="2.77734375" style="21" customWidth="1"/>
    <col min="6409" max="6662" width="11.5546875" style="21"/>
    <col min="6663" max="6663" width="47.5546875" style="21" customWidth="1"/>
    <col min="6664" max="6664" width="2.77734375" style="21" customWidth="1"/>
    <col min="6665" max="6918" width="11.5546875" style="21"/>
    <col min="6919" max="6919" width="47.5546875" style="21" customWidth="1"/>
    <col min="6920" max="6920" width="2.77734375" style="21" customWidth="1"/>
    <col min="6921" max="7174" width="11.5546875" style="21"/>
    <col min="7175" max="7175" width="47.5546875" style="21" customWidth="1"/>
    <col min="7176" max="7176" width="2.77734375" style="21" customWidth="1"/>
    <col min="7177" max="7430" width="11.5546875" style="21"/>
    <col min="7431" max="7431" width="47.5546875" style="21" customWidth="1"/>
    <col min="7432" max="7432" width="2.77734375" style="21" customWidth="1"/>
    <col min="7433" max="7686" width="11.5546875" style="21"/>
    <col min="7687" max="7687" width="47.5546875" style="21" customWidth="1"/>
    <col min="7688" max="7688" width="2.77734375" style="21" customWidth="1"/>
    <col min="7689" max="7942" width="11.5546875" style="21"/>
    <col min="7943" max="7943" width="47.5546875" style="21" customWidth="1"/>
    <col min="7944" max="7944" width="2.77734375" style="21" customWidth="1"/>
    <col min="7945" max="8198" width="11.5546875" style="21"/>
    <col min="8199" max="8199" width="47.5546875" style="21" customWidth="1"/>
    <col min="8200" max="8200" width="2.77734375" style="21" customWidth="1"/>
    <col min="8201" max="8454" width="11.5546875" style="21"/>
    <col min="8455" max="8455" width="47.5546875" style="21" customWidth="1"/>
    <col min="8456" max="8456" width="2.77734375" style="21" customWidth="1"/>
    <col min="8457" max="8710" width="11.5546875" style="21"/>
    <col min="8711" max="8711" width="47.5546875" style="21" customWidth="1"/>
    <col min="8712" max="8712" width="2.77734375" style="21" customWidth="1"/>
    <col min="8713" max="8966" width="11.5546875" style="21"/>
    <col min="8967" max="8967" width="47.5546875" style="21" customWidth="1"/>
    <col min="8968" max="8968" width="2.77734375" style="21" customWidth="1"/>
    <col min="8969" max="9222" width="11.5546875" style="21"/>
    <col min="9223" max="9223" width="47.5546875" style="21" customWidth="1"/>
    <col min="9224" max="9224" width="2.77734375" style="21" customWidth="1"/>
    <col min="9225" max="9478" width="11.5546875" style="21"/>
    <col min="9479" max="9479" width="47.5546875" style="21" customWidth="1"/>
    <col min="9480" max="9480" width="2.77734375" style="21" customWidth="1"/>
    <col min="9481" max="9734" width="11.5546875" style="21"/>
    <col min="9735" max="9735" width="47.5546875" style="21" customWidth="1"/>
    <col min="9736" max="9736" width="2.77734375" style="21" customWidth="1"/>
    <col min="9737" max="9990" width="11.5546875" style="21"/>
    <col min="9991" max="9991" width="47.5546875" style="21" customWidth="1"/>
    <col min="9992" max="9992" width="2.77734375" style="21" customWidth="1"/>
    <col min="9993" max="10246" width="11.5546875" style="21"/>
    <col min="10247" max="10247" width="47.5546875" style="21" customWidth="1"/>
    <col min="10248" max="10248" width="2.77734375" style="21" customWidth="1"/>
    <col min="10249" max="10502" width="11.5546875" style="21"/>
    <col min="10503" max="10503" width="47.5546875" style="21" customWidth="1"/>
    <col min="10504" max="10504" width="2.77734375" style="21" customWidth="1"/>
    <col min="10505" max="10758" width="11.5546875" style="21"/>
    <col min="10759" max="10759" width="47.5546875" style="21" customWidth="1"/>
    <col min="10760" max="10760" width="2.77734375" style="21" customWidth="1"/>
    <col min="10761" max="11014" width="11.5546875" style="21"/>
    <col min="11015" max="11015" width="47.5546875" style="21" customWidth="1"/>
    <col min="11016" max="11016" width="2.77734375" style="21" customWidth="1"/>
    <col min="11017" max="11270" width="11.5546875" style="21"/>
    <col min="11271" max="11271" width="47.5546875" style="21" customWidth="1"/>
    <col min="11272" max="11272" width="2.77734375" style="21" customWidth="1"/>
    <col min="11273" max="11526" width="11.5546875" style="21"/>
    <col min="11527" max="11527" width="47.5546875" style="21" customWidth="1"/>
    <col min="11528" max="11528" width="2.77734375" style="21" customWidth="1"/>
    <col min="11529" max="11782" width="11.5546875" style="21"/>
    <col min="11783" max="11783" width="47.5546875" style="21" customWidth="1"/>
    <col min="11784" max="11784" width="2.77734375" style="21" customWidth="1"/>
    <col min="11785" max="12038" width="11.5546875" style="21"/>
    <col min="12039" max="12039" width="47.5546875" style="21" customWidth="1"/>
    <col min="12040" max="12040" width="2.77734375" style="21" customWidth="1"/>
    <col min="12041" max="12294" width="11.5546875" style="21"/>
    <col min="12295" max="12295" width="47.5546875" style="21" customWidth="1"/>
    <col min="12296" max="12296" width="2.77734375" style="21" customWidth="1"/>
    <col min="12297" max="12550" width="11.5546875" style="21"/>
    <col min="12551" max="12551" width="47.5546875" style="21" customWidth="1"/>
    <col min="12552" max="12552" width="2.77734375" style="21" customWidth="1"/>
    <col min="12553" max="12806" width="11.5546875" style="21"/>
    <col min="12807" max="12807" width="47.5546875" style="21" customWidth="1"/>
    <col min="12808" max="12808" width="2.77734375" style="21" customWidth="1"/>
    <col min="12809" max="13062" width="11.5546875" style="21"/>
    <col min="13063" max="13063" width="47.5546875" style="21" customWidth="1"/>
    <col min="13064" max="13064" width="2.77734375" style="21" customWidth="1"/>
    <col min="13065" max="13318" width="11.5546875" style="21"/>
    <col min="13319" max="13319" width="47.5546875" style="21" customWidth="1"/>
    <col min="13320" max="13320" width="2.77734375" style="21" customWidth="1"/>
    <col min="13321" max="13574" width="11.5546875" style="21"/>
    <col min="13575" max="13575" width="47.5546875" style="21" customWidth="1"/>
    <col min="13576" max="13576" width="2.77734375" style="21" customWidth="1"/>
    <col min="13577" max="13830" width="11.5546875" style="21"/>
    <col min="13831" max="13831" width="47.5546875" style="21" customWidth="1"/>
    <col min="13832" max="13832" width="2.77734375" style="21" customWidth="1"/>
    <col min="13833" max="14086" width="11.5546875" style="21"/>
    <col min="14087" max="14087" width="47.5546875" style="21" customWidth="1"/>
    <col min="14088" max="14088" width="2.77734375" style="21" customWidth="1"/>
    <col min="14089" max="14342" width="11.5546875" style="21"/>
    <col min="14343" max="14343" width="47.5546875" style="21" customWidth="1"/>
    <col min="14344" max="14344" width="2.77734375" style="21" customWidth="1"/>
    <col min="14345" max="14598" width="11.5546875" style="21"/>
    <col min="14599" max="14599" width="47.5546875" style="21" customWidth="1"/>
    <col min="14600" max="14600" width="2.77734375" style="21" customWidth="1"/>
    <col min="14601" max="14854" width="11.5546875" style="21"/>
    <col min="14855" max="14855" width="47.5546875" style="21" customWidth="1"/>
    <col min="14856" max="14856" width="2.77734375" style="21" customWidth="1"/>
    <col min="14857" max="15110" width="11.5546875" style="21"/>
    <col min="15111" max="15111" width="47.5546875" style="21" customWidth="1"/>
    <col min="15112" max="15112" width="2.77734375" style="21" customWidth="1"/>
    <col min="15113" max="15366" width="11.5546875" style="21"/>
    <col min="15367" max="15367" width="47.5546875" style="21" customWidth="1"/>
    <col min="15368" max="15368" width="2.77734375" style="21" customWidth="1"/>
    <col min="15369" max="15622" width="11.5546875" style="21"/>
    <col min="15623" max="15623" width="47.5546875" style="21" customWidth="1"/>
    <col min="15624" max="15624" width="2.77734375" style="21" customWidth="1"/>
    <col min="15625" max="15878" width="11.5546875" style="21"/>
    <col min="15879" max="15879" width="47.5546875" style="21" customWidth="1"/>
    <col min="15880" max="15880" width="2.77734375" style="21" customWidth="1"/>
    <col min="15881" max="16134" width="11.5546875" style="21"/>
    <col min="16135" max="16135" width="47.5546875" style="21" customWidth="1"/>
    <col min="16136" max="16136" width="2.77734375" style="21" customWidth="1"/>
    <col min="16137" max="16384" width="11.5546875" style="21"/>
  </cols>
  <sheetData>
    <row r="1" spans="1:14" customFormat="1" ht="23.25">
      <c r="A1" s="261" t="s">
        <v>1238</v>
      </c>
      <c r="B1" s="262"/>
      <c r="C1" s="262"/>
      <c r="D1" s="262"/>
      <c r="E1" s="262"/>
      <c r="F1" s="262"/>
      <c r="G1" s="262"/>
      <c r="H1" s="262"/>
      <c r="I1" s="262"/>
    </row>
    <row r="2" spans="1:14" customFormat="1" ht="15" customHeight="1">
      <c r="A2" s="26"/>
      <c r="B2" s="27"/>
      <c r="C2" s="27"/>
      <c r="D2" s="237"/>
      <c r="E2" s="90"/>
      <c r="F2" s="48"/>
      <c r="G2" s="41"/>
      <c r="H2" s="27"/>
      <c r="I2" s="27"/>
    </row>
    <row r="3" spans="1:14" customFormat="1" ht="18">
      <c r="A3" s="263" t="s">
        <v>551</v>
      </c>
      <c r="B3" s="263"/>
      <c r="C3" s="263"/>
      <c r="D3" s="263"/>
      <c r="E3" s="263"/>
      <c r="F3" s="263"/>
      <c r="G3" s="263"/>
      <c r="H3" s="263"/>
      <c r="I3" s="263"/>
    </row>
    <row r="4" spans="1:14" customFormat="1" ht="15" customHeight="1">
      <c r="J4" s="22"/>
      <c r="K4" s="22"/>
    </row>
    <row r="5" spans="1:14" ht="15" customHeight="1">
      <c r="A5" s="88" t="s">
        <v>654</v>
      </c>
      <c r="B5" s="77" t="s">
        <v>458</v>
      </c>
      <c r="C5" s="77" t="s">
        <v>457</v>
      </c>
      <c r="D5" s="78">
        <v>45323</v>
      </c>
      <c r="E5" s="78">
        <v>44927</v>
      </c>
      <c r="F5" s="78">
        <v>44652</v>
      </c>
      <c r="G5" s="78">
        <v>44562</v>
      </c>
      <c r="H5" s="77" t="s">
        <v>55</v>
      </c>
      <c r="I5" s="79" t="s">
        <v>53</v>
      </c>
      <c r="J5" s="79" t="s">
        <v>53</v>
      </c>
      <c r="K5" s="89" t="s">
        <v>621</v>
      </c>
    </row>
    <row r="6" spans="1:14" ht="15" customHeight="1">
      <c r="A6" s="80">
        <v>73016005</v>
      </c>
      <c r="B6" s="81" t="s">
        <v>1312</v>
      </c>
      <c r="C6" s="82"/>
      <c r="D6" s="83">
        <f>+E6</f>
        <v>3.64</v>
      </c>
      <c r="E6" s="83">
        <f>TRUNC(F6*1.125,2)</f>
        <v>3.64</v>
      </c>
      <c r="F6" s="83">
        <f>TRUNC(G6*1.1,2)</f>
        <v>3.24</v>
      </c>
      <c r="G6" s="83">
        <f>H6*1.09</f>
        <v>2.9528100000000004</v>
      </c>
      <c r="H6" s="84">
        <f>+I6*1.05</f>
        <v>2.7090000000000001</v>
      </c>
      <c r="I6" s="85">
        <v>2.58</v>
      </c>
      <c r="J6" s="86" t="s">
        <v>0</v>
      </c>
      <c r="K6" s="87">
        <v>6</v>
      </c>
    </row>
    <row r="7" spans="1:14" ht="15" customHeight="1">
      <c r="A7" s="80">
        <v>73020005</v>
      </c>
      <c r="B7" s="81" t="s">
        <v>1313</v>
      </c>
      <c r="C7" s="82"/>
      <c r="D7" s="83">
        <f t="shared" ref="D7:D70" si="0">+E7</f>
        <v>4.55</v>
      </c>
      <c r="E7" s="83">
        <f t="shared" ref="E7:E84" si="1">TRUNC(F7*1.125,2)</f>
        <v>4.55</v>
      </c>
      <c r="F7" s="83">
        <f t="shared" ref="F7:F84" si="2">TRUNC(G7*1.1,2)</f>
        <v>4.05</v>
      </c>
      <c r="G7" s="83">
        <f t="shared" ref="G7:G84" si="3">H7*1.09</f>
        <v>3.6852900000000006</v>
      </c>
      <c r="H7" s="84">
        <f t="shared" ref="H7:H33" si="4">+I7*1.05</f>
        <v>3.3810000000000002</v>
      </c>
      <c r="I7" s="85">
        <v>3.22</v>
      </c>
      <c r="J7" s="86" t="s">
        <v>0</v>
      </c>
      <c r="K7" s="87">
        <v>6</v>
      </c>
    </row>
    <row r="8" spans="1:14" ht="15" customHeight="1">
      <c r="A8" s="80">
        <v>73026005</v>
      </c>
      <c r="B8" s="81" t="s">
        <v>1314</v>
      </c>
      <c r="C8" s="82"/>
      <c r="D8" s="83">
        <f t="shared" si="0"/>
        <v>7.33</v>
      </c>
      <c r="E8" s="83">
        <f t="shared" si="1"/>
        <v>7.33</v>
      </c>
      <c r="F8" s="83">
        <f t="shared" si="2"/>
        <v>6.52</v>
      </c>
      <c r="G8" s="83">
        <f t="shared" si="3"/>
        <v>5.9285100000000002</v>
      </c>
      <c r="H8" s="84">
        <f t="shared" si="4"/>
        <v>5.4390000000000001</v>
      </c>
      <c r="I8" s="85">
        <v>5.18</v>
      </c>
      <c r="J8" s="86" t="s">
        <v>0</v>
      </c>
      <c r="K8" s="87">
        <v>6</v>
      </c>
    </row>
    <row r="9" spans="1:14" ht="15" customHeight="1">
      <c r="A9" s="80">
        <v>73032005</v>
      </c>
      <c r="B9" s="81" t="s">
        <v>1315</v>
      </c>
      <c r="C9" s="82"/>
      <c r="D9" s="83">
        <f t="shared" si="0"/>
        <v>10.45</v>
      </c>
      <c r="E9" s="83">
        <f t="shared" si="1"/>
        <v>10.45</v>
      </c>
      <c r="F9" s="83">
        <f t="shared" si="2"/>
        <v>9.2899999999999991</v>
      </c>
      <c r="G9" s="83">
        <f t="shared" si="3"/>
        <v>8.446410000000002</v>
      </c>
      <c r="H9" s="84">
        <f t="shared" si="4"/>
        <v>7.7490000000000006</v>
      </c>
      <c r="I9" s="85">
        <v>7.38</v>
      </c>
      <c r="J9" s="86" t="s">
        <v>0</v>
      </c>
      <c r="K9" s="87">
        <v>6</v>
      </c>
    </row>
    <row r="10" spans="1:14" ht="15" customHeight="1">
      <c r="A10" s="80">
        <v>83540005</v>
      </c>
      <c r="B10" s="81" t="s">
        <v>387</v>
      </c>
      <c r="C10" s="82"/>
      <c r="D10" s="83">
        <f t="shared" si="0"/>
        <v>18.22</v>
      </c>
      <c r="E10" s="83">
        <f t="shared" si="1"/>
        <v>18.22</v>
      </c>
      <c r="F10" s="83">
        <f t="shared" si="2"/>
        <v>16.2</v>
      </c>
      <c r="G10" s="83">
        <f t="shared" si="3"/>
        <v>14.729715000000002</v>
      </c>
      <c r="H10" s="84">
        <f t="shared" si="4"/>
        <v>13.513500000000001</v>
      </c>
      <c r="I10" s="85">
        <v>12.87</v>
      </c>
      <c r="J10" s="86" t="s">
        <v>0</v>
      </c>
      <c r="K10" s="87">
        <v>6</v>
      </c>
    </row>
    <row r="11" spans="1:14" ht="15" customHeight="1">
      <c r="A11" s="80">
        <v>83550005</v>
      </c>
      <c r="B11" s="81" t="s">
        <v>388</v>
      </c>
      <c r="C11" s="82"/>
      <c r="D11" s="83">
        <f t="shared" si="0"/>
        <v>25.35</v>
      </c>
      <c r="E11" s="83">
        <f t="shared" si="1"/>
        <v>25.35</v>
      </c>
      <c r="F11" s="83">
        <f t="shared" si="2"/>
        <v>22.54</v>
      </c>
      <c r="G11" s="83">
        <f t="shared" si="3"/>
        <v>20.497995000000003</v>
      </c>
      <c r="H11" s="84">
        <f t="shared" si="4"/>
        <v>18.805500000000002</v>
      </c>
      <c r="I11" s="85">
        <v>17.91</v>
      </c>
      <c r="J11" s="86" t="s">
        <v>0</v>
      </c>
      <c r="K11" s="87">
        <v>6</v>
      </c>
      <c r="N11" s="21" t="s">
        <v>637</v>
      </c>
    </row>
    <row r="12" spans="1:14" ht="15" customHeight="1">
      <c r="A12" s="80">
        <v>83563005</v>
      </c>
      <c r="B12" s="81" t="s">
        <v>389</v>
      </c>
      <c r="C12" s="82"/>
      <c r="D12" s="83">
        <f t="shared" si="0"/>
        <v>41.91</v>
      </c>
      <c r="E12" s="83">
        <f t="shared" si="1"/>
        <v>41.91</v>
      </c>
      <c r="F12" s="83">
        <f t="shared" si="2"/>
        <v>37.26</v>
      </c>
      <c r="G12" s="83">
        <f t="shared" si="3"/>
        <v>33.877200000000002</v>
      </c>
      <c r="H12" s="84">
        <f t="shared" si="4"/>
        <v>31.080000000000002</v>
      </c>
      <c r="I12" s="85">
        <v>29.6</v>
      </c>
      <c r="J12" s="86" t="s">
        <v>0</v>
      </c>
      <c r="K12" s="87">
        <v>6</v>
      </c>
    </row>
    <row r="13" spans="1:14" ht="15" customHeight="1">
      <c r="A13" s="80">
        <v>83575005</v>
      </c>
      <c r="B13" s="81" t="s">
        <v>390</v>
      </c>
      <c r="C13" s="82"/>
      <c r="D13" s="83">
        <f t="shared" si="0"/>
        <v>94.02</v>
      </c>
      <c r="E13" s="83">
        <f t="shared" si="1"/>
        <v>94.02</v>
      </c>
      <c r="F13" s="83">
        <f t="shared" si="2"/>
        <v>83.58</v>
      </c>
      <c r="G13" s="83">
        <f t="shared" si="3"/>
        <v>75.983355000000017</v>
      </c>
      <c r="H13" s="84">
        <f t="shared" si="4"/>
        <v>69.709500000000006</v>
      </c>
      <c r="I13" s="85">
        <v>66.39</v>
      </c>
      <c r="J13" s="86" t="s">
        <v>0</v>
      </c>
      <c r="K13" s="87">
        <v>6</v>
      </c>
    </row>
    <row r="14" spans="1:14" ht="15" customHeight="1">
      <c r="A14" s="80">
        <v>73016401</v>
      </c>
      <c r="B14" s="81" t="s">
        <v>1316</v>
      </c>
      <c r="C14" s="82"/>
      <c r="D14" s="83">
        <f t="shared" si="0"/>
        <v>2.2200000000000002</v>
      </c>
      <c r="E14" s="83">
        <f t="shared" si="1"/>
        <v>2.2200000000000002</v>
      </c>
      <c r="F14" s="83">
        <f t="shared" si="2"/>
        <v>1.98</v>
      </c>
      <c r="G14" s="83">
        <f t="shared" si="3"/>
        <v>1.8083100000000003</v>
      </c>
      <c r="H14" s="84">
        <f t="shared" si="4"/>
        <v>1.6590000000000003</v>
      </c>
      <c r="I14" s="85">
        <v>1.58</v>
      </c>
      <c r="J14" s="86" t="s">
        <v>0</v>
      </c>
      <c r="K14" s="87">
        <v>7</v>
      </c>
    </row>
    <row r="15" spans="1:14" ht="15" customHeight="1">
      <c r="A15" s="80">
        <v>73016701</v>
      </c>
      <c r="B15" s="81" t="s">
        <v>1317</v>
      </c>
      <c r="C15" s="82"/>
      <c r="D15" s="83">
        <f t="shared" si="0"/>
        <v>2.2200000000000002</v>
      </c>
      <c r="E15" s="83">
        <f t="shared" si="1"/>
        <v>2.2200000000000002</v>
      </c>
      <c r="F15" s="83">
        <f t="shared" si="2"/>
        <v>1.98</v>
      </c>
      <c r="G15" s="83">
        <f t="shared" si="3"/>
        <v>1.8083100000000003</v>
      </c>
      <c r="H15" s="84">
        <f t="shared" si="4"/>
        <v>1.6590000000000003</v>
      </c>
      <c r="I15" s="85">
        <v>1.58</v>
      </c>
      <c r="J15" s="86" t="s">
        <v>0</v>
      </c>
      <c r="K15" s="87">
        <v>7</v>
      </c>
    </row>
    <row r="16" spans="1:14" ht="15" customHeight="1">
      <c r="A16" s="80">
        <v>73020401</v>
      </c>
      <c r="B16" s="81" t="s">
        <v>1318</v>
      </c>
      <c r="C16" s="82"/>
      <c r="D16" s="83">
        <f t="shared" si="0"/>
        <v>3.18</v>
      </c>
      <c r="E16" s="83">
        <f t="shared" si="1"/>
        <v>3.18</v>
      </c>
      <c r="F16" s="83">
        <f t="shared" si="2"/>
        <v>2.83</v>
      </c>
      <c r="G16" s="83">
        <f t="shared" si="3"/>
        <v>2.5751250000000003</v>
      </c>
      <c r="H16" s="84">
        <f t="shared" si="4"/>
        <v>2.3625000000000003</v>
      </c>
      <c r="I16" s="85">
        <v>2.25</v>
      </c>
      <c r="J16" s="86" t="s">
        <v>0</v>
      </c>
      <c r="K16" s="87">
        <v>7</v>
      </c>
    </row>
    <row r="17" spans="1:11" ht="15" customHeight="1">
      <c r="A17" s="80">
        <v>73026201</v>
      </c>
      <c r="B17" s="81" t="s">
        <v>1319</v>
      </c>
      <c r="C17" s="82"/>
      <c r="D17" s="83">
        <f t="shared" si="0"/>
        <v>6.19</v>
      </c>
      <c r="E17" s="83">
        <f t="shared" si="1"/>
        <v>6.19</v>
      </c>
      <c r="F17" s="83">
        <f t="shared" si="2"/>
        <v>5.51</v>
      </c>
      <c r="G17" s="83">
        <f t="shared" si="3"/>
        <v>5.0129100000000006</v>
      </c>
      <c r="H17" s="84">
        <f t="shared" si="4"/>
        <v>4.5990000000000002</v>
      </c>
      <c r="I17" s="85">
        <v>4.38</v>
      </c>
      <c r="J17" s="86" t="s">
        <v>0</v>
      </c>
      <c r="K17" s="87">
        <v>7</v>
      </c>
    </row>
    <row r="18" spans="1:11" ht="15" customHeight="1">
      <c r="A18" s="80">
        <v>73032201</v>
      </c>
      <c r="B18" s="81" t="s">
        <v>1320</v>
      </c>
      <c r="C18" s="82"/>
      <c r="D18" s="83">
        <f t="shared" si="0"/>
        <v>9.33</v>
      </c>
      <c r="E18" s="83">
        <f t="shared" si="1"/>
        <v>9.33</v>
      </c>
      <c r="F18" s="83">
        <f t="shared" si="2"/>
        <v>8.3000000000000007</v>
      </c>
      <c r="G18" s="83">
        <f t="shared" si="3"/>
        <v>7.5537000000000001</v>
      </c>
      <c r="H18" s="84">
        <f t="shared" si="4"/>
        <v>6.93</v>
      </c>
      <c r="I18" s="85">
        <v>6.6</v>
      </c>
      <c r="J18" s="86" t="s">
        <v>0</v>
      </c>
      <c r="K18" s="87">
        <v>7</v>
      </c>
    </row>
    <row r="19" spans="1:11" ht="15" customHeight="1">
      <c r="A19" s="80">
        <v>83516401</v>
      </c>
      <c r="B19" s="81" t="s">
        <v>391</v>
      </c>
      <c r="C19" s="82" t="s">
        <v>76</v>
      </c>
      <c r="D19" s="83">
        <v>2.72</v>
      </c>
      <c r="E19" s="83"/>
      <c r="F19" s="83">
        <f t="shared" si="2"/>
        <v>2.42</v>
      </c>
      <c r="G19" s="83">
        <f t="shared" si="3"/>
        <v>2.208885</v>
      </c>
      <c r="H19" s="84">
        <f t="shared" si="4"/>
        <v>2.0265</v>
      </c>
      <c r="I19" s="85">
        <v>1.93</v>
      </c>
      <c r="J19" s="86" t="s">
        <v>0</v>
      </c>
      <c r="K19" s="87">
        <v>7</v>
      </c>
    </row>
    <row r="20" spans="1:11" ht="15" customHeight="1">
      <c r="A20" s="80">
        <v>83516701</v>
      </c>
      <c r="B20" s="81" t="s">
        <v>392</v>
      </c>
      <c r="C20" s="82" t="s">
        <v>76</v>
      </c>
      <c r="D20" s="83">
        <v>3.27</v>
      </c>
      <c r="E20" s="83"/>
      <c r="F20" s="83">
        <f t="shared" si="2"/>
        <v>2.42</v>
      </c>
      <c r="G20" s="83">
        <f t="shared" si="3"/>
        <v>2.208885</v>
      </c>
      <c r="H20" s="84">
        <f t="shared" si="4"/>
        <v>2.0265</v>
      </c>
      <c r="I20" s="85">
        <v>1.93</v>
      </c>
      <c r="J20" s="86" t="s">
        <v>0</v>
      </c>
      <c r="K20" s="87">
        <v>7</v>
      </c>
    </row>
    <row r="21" spans="1:11" ht="15" customHeight="1">
      <c r="A21" s="80">
        <v>83520401</v>
      </c>
      <c r="B21" s="81" t="s">
        <v>393</v>
      </c>
      <c r="C21" s="82" t="s">
        <v>76</v>
      </c>
      <c r="D21" s="83">
        <v>5.41</v>
      </c>
      <c r="E21" s="83"/>
      <c r="F21" s="83">
        <f t="shared" si="2"/>
        <v>3.57</v>
      </c>
      <c r="G21" s="83">
        <f t="shared" si="3"/>
        <v>3.2503799999999998</v>
      </c>
      <c r="H21" s="84">
        <f t="shared" si="4"/>
        <v>2.9819999999999998</v>
      </c>
      <c r="I21" s="85">
        <v>2.84</v>
      </c>
      <c r="J21" s="86" t="s">
        <v>0</v>
      </c>
      <c r="K21" s="87">
        <v>7</v>
      </c>
    </row>
    <row r="22" spans="1:11" ht="15" customHeight="1">
      <c r="A22" s="80">
        <v>83526201</v>
      </c>
      <c r="B22" s="81" t="s">
        <v>394</v>
      </c>
      <c r="C22" s="82" t="s">
        <v>76</v>
      </c>
      <c r="D22" s="83">
        <v>7.73</v>
      </c>
      <c r="E22" s="83"/>
      <c r="F22" s="83">
        <f t="shared" si="2"/>
        <v>6.89</v>
      </c>
      <c r="G22" s="83">
        <f t="shared" si="3"/>
        <v>6.2718600000000011</v>
      </c>
      <c r="H22" s="84">
        <f t="shared" si="4"/>
        <v>5.7540000000000004</v>
      </c>
      <c r="I22" s="85">
        <v>5.48</v>
      </c>
      <c r="J22" s="86" t="s">
        <v>0</v>
      </c>
      <c r="K22" s="87">
        <v>7</v>
      </c>
    </row>
    <row r="23" spans="1:11" ht="15" customHeight="1">
      <c r="A23" s="80">
        <v>83532201</v>
      </c>
      <c r="B23" s="81" t="s">
        <v>395</v>
      </c>
      <c r="C23" s="82" t="s">
        <v>76</v>
      </c>
      <c r="D23" s="83">
        <v>11.09</v>
      </c>
      <c r="E23" s="83"/>
      <c r="F23" s="83">
        <f t="shared" si="2"/>
        <v>9.9</v>
      </c>
      <c r="G23" s="83">
        <f t="shared" si="3"/>
        <v>9.0072150000000004</v>
      </c>
      <c r="H23" s="84">
        <f t="shared" si="4"/>
        <v>8.2635000000000005</v>
      </c>
      <c r="I23" s="85">
        <v>7.87</v>
      </c>
      <c r="J23" s="86" t="s">
        <v>0</v>
      </c>
      <c r="K23" s="87">
        <v>7</v>
      </c>
    </row>
    <row r="24" spans="1:11" ht="15" customHeight="1">
      <c r="A24" s="80">
        <v>73116225</v>
      </c>
      <c r="B24" s="81" t="s">
        <v>1321</v>
      </c>
      <c r="C24" s="82"/>
      <c r="D24" s="83">
        <f t="shared" si="0"/>
        <v>2.64</v>
      </c>
      <c r="E24" s="83">
        <f t="shared" si="1"/>
        <v>2.64</v>
      </c>
      <c r="F24" s="83">
        <f t="shared" si="2"/>
        <v>2.35</v>
      </c>
      <c r="G24" s="83">
        <f t="shared" si="3"/>
        <v>2.1402150000000004</v>
      </c>
      <c r="H24" s="84">
        <f t="shared" si="4"/>
        <v>1.9635000000000002</v>
      </c>
      <c r="I24" s="85">
        <v>1.87</v>
      </c>
      <c r="J24" s="86" t="s">
        <v>0</v>
      </c>
      <c r="K24" s="87">
        <v>8</v>
      </c>
    </row>
    <row r="25" spans="1:11" ht="15" customHeight="1">
      <c r="A25" s="80">
        <v>73116226</v>
      </c>
      <c r="B25" s="81" t="s">
        <v>1322</v>
      </c>
      <c r="C25" s="82"/>
      <c r="D25" s="83">
        <f t="shared" si="0"/>
        <v>2.64</v>
      </c>
      <c r="E25" s="83">
        <f t="shared" si="1"/>
        <v>2.64</v>
      </c>
      <c r="F25" s="83">
        <f t="shared" si="2"/>
        <v>2.35</v>
      </c>
      <c r="G25" s="83">
        <f t="shared" si="3"/>
        <v>2.1402150000000004</v>
      </c>
      <c r="H25" s="84">
        <f t="shared" si="4"/>
        <v>1.9635000000000002</v>
      </c>
      <c r="I25" s="85">
        <v>1.87</v>
      </c>
      <c r="J25" s="86" t="s">
        <v>0</v>
      </c>
      <c r="K25" s="87">
        <v>9</v>
      </c>
    </row>
    <row r="26" spans="1:11" ht="15" customHeight="1">
      <c r="A26" s="80">
        <v>73120225</v>
      </c>
      <c r="B26" s="81" t="s">
        <v>1323</v>
      </c>
      <c r="C26" s="82" t="s">
        <v>76</v>
      </c>
      <c r="D26" s="83">
        <f t="shared" si="0"/>
        <v>4.5</v>
      </c>
      <c r="E26" s="83">
        <f t="shared" si="1"/>
        <v>4.5</v>
      </c>
      <c r="F26" s="83">
        <f t="shared" si="2"/>
        <v>4</v>
      </c>
      <c r="G26" s="83">
        <f t="shared" si="3"/>
        <v>3.6395100000000009</v>
      </c>
      <c r="H26" s="84">
        <f t="shared" si="4"/>
        <v>3.3390000000000004</v>
      </c>
      <c r="I26" s="85">
        <v>3.18</v>
      </c>
      <c r="J26" s="86" t="s">
        <v>0</v>
      </c>
      <c r="K26" s="87">
        <v>8</v>
      </c>
    </row>
    <row r="27" spans="1:11" ht="15" customHeight="1">
      <c r="A27" s="80">
        <v>73120226</v>
      </c>
      <c r="B27" s="81" t="s">
        <v>1324</v>
      </c>
      <c r="C27" s="82" t="s">
        <v>76</v>
      </c>
      <c r="D27" s="83">
        <f t="shared" si="0"/>
        <v>4.5</v>
      </c>
      <c r="E27" s="83">
        <f t="shared" si="1"/>
        <v>4.5</v>
      </c>
      <c r="F27" s="83">
        <f t="shared" si="2"/>
        <v>4</v>
      </c>
      <c r="G27" s="83">
        <f t="shared" si="3"/>
        <v>3.6395100000000009</v>
      </c>
      <c r="H27" s="84">
        <f t="shared" si="4"/>
        <v>3.3390000000000004</v>
      </c>
      <c r="I27" s="85">
        <v>3.18</v>
      </c>
      <c r="J27" s="86" t="s">
        <v>0</v>
      </c>
      <c r="K27" s="87">
        <v>8</v>
      </c>
    </row>
    <row r="28" spans="1:11" ht="15" customHeight="1">
      <c r="A28" s="80">
        <v>73716223</v>
      </c>
      <c r="B28" s="81" t="s">
        <v>396</v>
      </c>
      <c r="C28" s="82" t="s">
        <v>76</v>
      </c>
      <c r="D28" s="83">
        <f t="shared" si="0"/>
        <v>3.97</v>
      </c>
      <c r="E28" s="83">
        <f t="shared" si="1"/>
        <v>3.97</v>
      </c>
      <c r="F28" s="83">
        <f t="shared" si="2"/>
        <v>3.53</v>
      </c>
      <c r="G28" s="83">
        <f t="shared" si="3"/>
        <v>3.2160450000000007</v>
      </c>
      <c r="H28" s="84">
        <f t="shared" si="4"/>
        <v>2.9505000000000003</v>
      </c>
      <c r="I28" s="85">
        <v>2.81</v>
      </c>
      <c r="J28" s="86" t="s">
        <v>0</v>
      </c>
      <c r="K28" s="87">
        <v>8</v>
      </c>
    </row>
    <row r="29" spans="1:11" ht="15" customHeight="1">
      <c r="A29" s="80">
        <v>73720223</v>
      </c>
      <c r="B29" s="81" t="s">
        <v>397</v>
      </c>
      <c r="C29" s="82" t="s">
        <v>76</v>
      </c>
      <c r="D29" s="83">
        <f t="shared" si="0"/>
        <v>5.21</v>
      </c>
      <c r="E29" s="83">
        <v>5.21</v>
      </c>
      <c r="F29" s="83">
        <f t="shared" si="2"/>
        <v>4.01</v>
      </c>
      <c r="G29" s="83">
        <f t="shared" si="3"/>
        <v>3.6509550000000002</v>
      </c>
      <c r="H29" s="84">
        <f t="shared" si="4"/>
        <v>3.3494999999999999</v>
      </c>
      <c r="I29" s="85">
        <v>3.19</v>
      </c>
      <c r="J29" s="86" t="s">
        <v>0</v>
      </c>
      <c r="K29" s="87">
        <v>8</v>
      </c>
    </row>
    <row r="30" spans="1:11" ht="15" customHeight="1">
      <c r="A30" s="80">
        <v>73716224</v>
      </c>
      <c r="B30" s="81" t="s">
        <v>398</v>
      </c>
      <c r="C30" s="82"/>
      <c r="D30" s="83">
        <f t="shared" si="0"/>
        <v>3.97</v>
      </c>
      <c r="E30" s="83">
        <f t="shared" si="1"/>
        <v>3.97</v>
      </c>
      <c r="F30" s="83">
        <f t="shared" si="2"/>
        <v>3.53</v>
      </c>
      <c r="G30" s="83">
        <f t="shared" si="3"/>
        <v>3.2160450000000007</v>
      </c>
      <c r="H30" s="84">
        <f t="shared" si="4"/>
        <v>2.9505000000000003</v>
      </c>
      <c r="I30" s="85">
        <v>2.81</v>
      </c>
      <c r="J30" s="86" t="s">
        <v>0</v>
      </c>
      <c r="K30" s="87">
        <v>8</v>
      </c>
    </row>
    <row r="31" spans="1:11" ht="15" customHeight="1">
      <c r="A31" s="80">
        <v>73720224</v>
      </c>
      <c r="B31" s="81" t="s">
        <v>399</v>
      </c>
      <c r="C31" s="82"/>
      <c r="D31" s="83">
        <f t="shared" si="0"/>
        <v>4.51</v>
      </c>
      <c r="E31" s="83">
        <f t="shared" si="1"/>
        <v>4.51</v>
      </c>
      <c r="F31" s="83">
        <f t="shared" si="2"/>
        <v>4.01</v>
      </c>
      <c r="G31" s="83">
        <f t="shared" si="3"/>
        <v>3.6509550000000002</v>
      </c>
      <c r="H31" s="84">
        <f t="shared" si="4"/>
        <v>3.3494999999999999</v>
      </c>
      <c r="I31" s="85">
        <v>3.19</v>
      </c>
      <c r="J31" s="86" t="s">
        <v>0</v>
      </c>
      <c r="K31" s="87">
        <v>8</v>
      </c>
    </row>
    <row r="32" spans="1:11" ht="15" customHeight="1">
      <c r="A32" s="80">
        <v>73726124</v>
      </c>
      <c r="B32" s="81" t="s">
        <v>1328</v>
      </c>
      <c r="C32" s="82"/>
      <c r="D32" s="83">
        <f t="shared" si="0"/>
        <v>7.2</v>
      </c>
      <c r="E32" s="83">
        <f t="shared" si="1"/>
        <v>7.2</v>
      </c>
      <c r="F32" s="83">
        <f t="shared" si="2"/>
        <v>6.4</v>
      </c>
      <c r="G32" s="83">
        <f t="shared" si="3"/>
        <v>5.8255050000000006</v>
      </c>
      <c r="H32" s="84">
        <f t="shared" si="4"/>
        <v>5.3445</v>
      </c>
      <c r="I32" s="85">
        <v>5.09</v>
      </c>
      <c r="J32" s="86" t="s">
        <v>0</v>
      </c>
      <c r="K32" s="87">
        <v>8</v>
      </c>
    </row>
    <row r="33" spans="1:11" ht="15" customHeight="1">
      <c r="A33" s="80">
        <v>73732124</v>
      </c>
      <c r="B33" s="81" t="s">
        <v>1329</v>
      </c>
      <c r="C33" s="82"/>
      <c r="D33" s="83">
        <f t="shared" si="0"/>
        <v>9.4700000000000006</v>
      </c>
      <c r="E33" s="83">
        <f t="shared" si="1"/>
        <v>9.4700000000000006</v>
      </c>
      <c r="F33" s="83">
        <f t="shared" si="2"/>
        <v>8.42</v>
      </c>
      <c r="G33" s="83">
        <f t="shared" si="3"/>
        <v>7.6567050000000014</v>
      </c>
      <c r="H33" s="84">
        <f t="shared" si="4"/>
        <v>7.0245000000000006</v>
      </c>
      <c r="I33" s="85">
        <v>6.69</v>
      </c>
      <c r="J33" s="86" t="s">
        <v>0</v>
      </c>
      <c r="K33" s="87">
        <v>8</v>
      </c>
    </row>
    <row r="34" spans="1:11" ht="15" customHeight="1">
      <c r="A34" s="80">
        <v>83716212</v>
      </c>
      <c r="B34" s="81" t="s">
        <v>1121</v>
      </c>
      <c r="C34" s="82" t="s">
        <v>76</v>
      </c>
      <c r="D34" s="83">
        <v>3.54</v>
      </c>
      <c r="E34" s="83"/>
      <c r="F34" s="83"/>
      <c r="G34" s="83"/>
      <c r="H34" s="84"/>
      <c r="I34" s="85"/>
      <c r="J34" s="86" t="s">
        <v>0</v>
      </c>
      <c r="K34" s="87">
        <v>9</v>
      </c>
    </row>
    <row r="35" spans="1:11" ht="15" customHeight="1">
      <c r="A35" s="80">
        <v>83716222</v>
      </c>
      <c r="B35" s="81" t="s">
        <v>1123</v>
      </c>
      <c r="C35" s="82" t="s">
        <v>76</v>
      </c>
      <c r="D35" s="83">
        <v>3.54</v>
      </c>
      <c r="E35" s="83"/>
      <c r="F35" s="83"/>
      <c r="G35" s="83"/>
      <c r="H35" s="84"/>
      <c r="I35" s="85"/>
      <c r="J35" s="86" t="s">
        <v>0</v>
      </c>
      <c r="K35" s="87">
        <v>9</v>
      </c>
    </row>
    <row r="36" spans="1:11" ht="15" customHeight="1">
      <c r="A36" s="80">
        <v>83750212</v>
      </c>
      <c r="B36" s="81" t="s">
        <v>1122</v>
      </c>
      <c r="C36" s="82" t="s">
        <v>76</v>
      </c>
      <c r="D36" s="83">
        <v>4.82</v>
      </c>
      <c r="E36" s="83"/>
      <c r="F36" s="83"/>
      <c r="G36" s="83"/>
      <c r="H36" s="84"/>
      <c r="I36" s="85"/>
      <c r="J36" s="86" t="s">
        <v>0</v>
      </c>
      <c r="K36" s="87">
        <v>9</v>
      </c>
    </row>
    <row r="37" spans="1:11" ht="15" customHeight="1">
      <c r="A37" s="80">
        <v>83720222</v>
      </c>
      <c r="B37" s="81" t="s">
        <v>1124</v>
      </c>
      <c r="C37" s="82" t="s">
        <v>76</v>
      </c>
      <c r="D37" s="83">
        <v>4.82</v>
      </c>
      <c r="E37" s="83"/>
      <c r="F37" s="83"/>
      <c r="G37" s="83"/>
      <c r="H37" s="84"/>
      <c r="I37" s="85"/>
      <c r="J37" s="86" t="s">
        <v>0</v>
      </c>
      <c r="K37" s="87">
        <v>9</v>
      </c>
    </row>
    <row r="38" spans="1:11" ht="15" customHeight="1">
      <c r="A38" s="80">
        <v>83716214</v>
      </c>
      <c r="B38" s="81" t="s">
        <v>1125</v>
      </c>
      <c r="C38" s="82" t="s">
        <v>76</v>
      </c>
      <c r="D38" s="83">
        <v>5.21</v>
      </c>
      <c r="E38" s="83"/>
      <c r="F38" s="83"/>
      <c r="G38" s="83"/>
      <c r="H38" s="84"/>
      <c r="I38" s="85"/>
      <c r="J38" s="86" t="s">
        <v>0</v>
      </c>
      <c r="K38" s="87">
        <v>9</v>
      </c>
    </row>
    <row r="39" spans="1:11" ht="15" customHeight="1">
      <c r="A39" s="80">
        <v>83720214</v>
      </c>
      <c r="B39" s="81" t="s">
        <v>1126</v>
      </c>
      <c r="C39" s="82" t="s">
        <v>76</v>
      </c>
      <c r="D39" s="83">
        <v>6.11</v>
      </c>
      <c r="E39" s="83"/>
      <c r="F39" s="83"/>
      <c r="G39" s="83"/>
      <c r="H39" s="84"/>
      <c r="I39" s="85"/>
      <c r="J39" s="86" t="s">
        <v>0</v>
      </c>
      <c r="K39" s="87">
        <v>9</v>
      </c>
    </row>
    <row r="40" spans="1:11" ht="15" customHeight="1">
      <c r="A40" s="80">
        <v>83716217</v>
      </c>
      <c r="B40" s="81" t="s">
        <v>1127</v>
      </c>
      <c r="C40" s="82" t="s">
        <v>76</v>
      </c>
      <c r="D40" s="83">
        <v>5.72</v>
      </c>
      <c r="E40" s="83"/>
      <c r="F40" s="83"/>
      <c r="G40" s="83"/>
      <c r="H40" s="84"/>
      <c r="I40" s="85"/>
      <c r="J40" s="86" t="s">
        <v>0</v>
      </c>
      <c r="K40" s="87">
        <v>9</v>
      </c>
    </row>
    <row r="41" spans="1:11" ht="15" customHeight="1">
      <c r="A41" s="80">
        <v>83720217</v>
      </c>
      <c r="B41" s="81" t="s">
        <v>1130</v>
      </c>
      <c r="C41" s="82" t="s">
        <v>76</v>
      </c>
      <c r="D41" s="83">
        <v>6.8</v>
      </c>
      <c r="E41" s="83"/>
      <c r="F41" s="83"/>
      <c r="G41" s="83"/>
      <c r="H41" s="84"/>
      <c r="I41" s="85"/>
      <c r="J41" s="86" t="s">
        <v>0</v>
      </c>
      <c r="K41" s="87">
        <v>9</v>
      </c>
    </row>
    <row r="42" spans="1:11" ht="15" customHeight="1">
      <c r="A42" s="80">
        <v>83726117</v>
      </c>
      <c r="B42" s="81" t="s">
        <v>1330</v>
      </c>
      <c r="C42" s="82" t="s">
        <v>76</v>
      </c>
      <c r="D42" s="83">
        <v>12.11</v>
      </c>
      <c r="E42" s="83"/>
      <c r="F42" s="83"/>
      <c r="G42" s="83"/>
      <c r="H42" s="84"/>
      <c r="I42" s="85"/>
      <c r="J42" s="86" t="s">
        <v>0</v>
      </c>
      <c r="K42" s="87">
        <v>9</v>
      </c>
    </row>
    <row r="43" spans="1:11" ht="15" customHeight="1">
      <c r="A43" s="80">
        <v>83732117</v>
      </c>
      <c r="B43" s="81" t="s">
        <v>1131</v>
      </c>
      <c r="C43" s="82" t="s">
        <v>76</v>
      </c>
      <c r="D43" s="83">
        <v>14.49</v>
      </c>
      <c r="E43" s="83"/>
      <c r="F43" s="83"/>
      <c r="G43" s="83"/>
      <c r="H43" s="84"/>
      <c r="I43" s="85"/>
      <c r="J43" s="86" t="s">
        <v>0</v>
      </c>
      <c r="K43" s="87">
        <v>9</v>
      </c>
    </row>
    <row r="44" spans="1:11" ht="15" customHeight="1">
      <c r="A44" s="80">
        <v>84916815</v>
      </c>
      <c r="B44" s="81" t="s">
        <v>1128</v>
      </c>
      <c r="C44" s="82"/>
      <c r="D44" s="83">
        <f t="shared" si="0"/>
        <v>0</v>
      </c>
      <c r="E44" s="83"/>
      <c r="F44" s="83"/>
      <c r="G44" s="83"/>
      <c r="H44" s="84"/>
      <c r="I44" s="85"/>
      <c r="J44" s="86" t="s">
        <v>1</v>
      </c>
      <c r="K44" s="87">
        <v>9</v>
      </c>
    </row>
    <row r="45" spans="1:11" ht="15" customHeight="1">
      <c r="A45" s="80">
        <v>84920815</v>
      </c>
      <c r="B45" s="81" t="s">
        <v>1129</v>
      </c>
      <c r="C45" s="82"/>
      <c r="D45" s="83">
        <f t="shared" si="0"/>
        <v>0</v>
      </c>
      <c r="E45" s="83"/>
      <c r="F45" s="83"/>
      <c r="G45" s="83"/>
      <c r="H45" s="84"/>
      <c r="I45" s="85"/>
      <c r="J45" s="86" t="s">
        <v>1</v>
      </c>
      <c r="K45" s="87">
        <v>9</v>
      </c>
    </row>
    <row r="46" spans="1:11" ht="15" customHeight="1">
      <c r="A46" s="80">
        <v>84926815</v>
      </c>
      <c r="B46" s="81" t="s">
        <v>1331</v>
      </c>
      <c r="C46" s="82"/>
      <c r="D46" s="83">
        <f t="shared" si="0"/>
        <v>0</v>
      </c>
      <c r="E46" s="83"/>
      <c r="F46" s="83"/>
      <c r="G46" s="83"/>
      <c r="H46" s="84"/>
      <c r="I46" s="85"/>
      <c r="J46" s="86" t="s">
        <v>1</v>
      </c>
      <c r="K46" s="87">
        <v>9</v>
      </c>
    </row>
    <row r="47" spans="1:11" ht="15" customHeight="1">
      <c r="A47" s="80">
        <v>84932815</v>
      </c>
      <c r="B47" s="81" t="s">
        <v>1132</v>
      </c>
      <c r="C47" s="82"/>
      <c r="D47" s="83">
        <f t="shared" si="0"/>
        <v>0</v>
      </c>
      <c r="E47" s="83"/>
      <c r="F47" s="83"/>
      <c r="G47" s="83"/>
      <c r="H47" s="84"/>
      <c r="I47" s="85"/>
      <c r="J47" s="86" t="s">
        <v>1</v>
      </c>
      <c r="K47" s="87">
        <v>9</v>
      </c>
    </row>
    <row r="48" spans="1:11" ht="15" customHeight="1">
      <c r="A48" s="80">
        <v>75912114</v>
      </c>
      <c r="B48" s="81" t="s">
        <v>400</v>
      </c>
      <c r="C48" s="82"/>
      <c r="D48" s="83">
        <v>0.61</v>
      </c>
      <c r="E48" s="83">
        <f t="shared" si="1"/>
        <v>0.57999999999999996</v>
      </c>
      <c r="F48" s="83">
        <f t="shared" si="2"/>
        <v>0.52</v>
      </c>
      <c r="G48" s="83">
        <f t="shared" si="3"/>
        <v>0.48115714285714284</v>
      </c>
      <c r="H48" s="84">
        <f>+I48*1.03</f>
        <v>0.44142857142857139</v>
      </c>
      <c r="I48" s="85">
        <v>0.42857142857142855</v>
      </c>
      <c r="J48" s="86" t="s">
        <v>1</v>
      </c>
      <c r="K48" s="87">
        <v>10</v>
      </c>
    </row>
    <row r="49" spans="1:11" ht="15" customHeight="1">
      <c r="A49" s="80">
        <v>75912116</v>
      </c>
      <c r="B49" s="81" t="s">
        <v>401</v>
      </c>
      <c r="C49" s="82"/>
      <c r="D49" s="83">
        <v>0.75</v>
      </c>
      <c r="E49" s="83">
        <f t="shared" si="1"/>
        <v>0.74</v>
      </c>
      <c r="F49" s="83">
        <f t="shared" si="2"/>
        <v>0.66</v>
      </c>
      <c r="G49" s="83">
        <f t="shared" si="3"/>
        <v>0.6014464285714286</v>
      </c>
      <c r="H49" s="84">
        <f t="shared" ref="H49:H99" si="5">+I49*1.03</f>
        <v>0.55178571428571432</v>
      </c>
      <c r="I49" s="85">
        <v>0.5357142857142857</v>
      </c>
      <c r="J49" s="86" t="s">
        <v>1</v>
      </c>
      <c r="K49" s="87">
        <v>10</v>
      </c>
    </row>
    <row r="50" spans="1:11" ht="15" customHeight="1">
      <c r="A50" s="80">
        <v>75912115</v>
      </c>
      <c r="B50" s="81" t="s">
        <v>402</v>
      </c>
      <c r="C50" s="82"/>
      <c r="D50" s="83">
        <v>0.75</v>
      </c>
      <c r="E50" s="83">
        <f t="shared" si="1"/>
        <v>0.74</v>
      </c>
      <c r="F50" s="83">
        <f t="shared" si="2"/>
        <v>0.66</v>
      </c>
      <c r="G50" s="83">
        <f t="shared" si="3"/>
        <v>0.6014464285714286</v>
      </c>
      <c r="H50" s="84">
        <f t="shared" si="5"/>
        <v>0.55178571428571432</v>
      </c>
      <c r="I50" s="85">
        <v>0.5357142857142857</v>
      </c>
      <c r="J50" s="86" t="s">
        <v>1</v>
      </c>
      <c r="K50" s="87">
        <v>10</v>
      </c>
    </row>
    <row r="51" spans="1:11" ht="15" customHeight="1">
      <c r="A51" s="80">
        <v>75912117</v>
      </c>
      <c r="B51" s="81" t="s">
        <v>403</v>
      </c>
      <c r="C51" s="82"/>
      <c r="D51" s="83">
        <f t="shared" si="0"/>
        <v>0.88</v>
      </c>
      <c r="E51" s="83">
        <f t="shared" si="1"/>
        <v>0.88</v>
      </c>
      <c r="F51" s="83">
        <f t="shared" si="2"/>
        <v>0.79</v>
      </c>
      <c r="G51" s="83">
        <f t="shared" si="3"/>
        <v>0.72173571428571448</v>
      </c>
      <c r="H51" s="84">
        <f t="shared" si="5"/>
        <v>0.66214285714285726</v>
      </c>
      <c r="I51" s="85">
        <v>0.6428571428571429</v>
      </c>
      <c r="J51" s="86" t="s">
        <v>1</v>
      </c>
      <c r="K51" s="87">
        <v>10</v>
      </c>
    </row>
    <row r="52" spans="1:11" ht="15" customHeight="1">
      <c r="A52" s="80">
        <v>76316750</v>
      </c>
      <c r="B52" s="81" t="s">
        <v>184</v>
      </c>
      <c r="C52" s="82" t="s">
        <v>76</v>
      </c>
      <c r="D52" s="83">
        <f>+E52</f>
        <v>2.13</v>
      </c>
      <c r="E52" s="83">
        <f t="shared" si="1"/>
        <v>2.13</v>
      </c>
      <c r="F52" s="83">
        <f t="shared" si="2"/>
        <v>1.9</v>
      </c>
      <c r="G52" s="83">
        <f t="shared" si="3"/>
        <v>1.7289580000000002</v>
      </c>
      <c r="H52" s="84">
        <f t="shared" si="5"/>
        <v>1.5862000000000001</v>
      </c>
      <c r="I52" s="85">
        <v>1.54</v>
      </c>
      <c r="J52" s="86" t="s">
        <v>0</v>
      </c>
      <c r="K52" s="87">
        <v>11</v>
      </c>
    </row>
    <row r="53" spans="1:11" ht="15" customHeight="1">
      <c r="A53" s="80">
        <v>76316950</v>
      </c>
      <c r="B53" s="81" t="s">
        <v>185</v>
      </c>
      <c r="C53" s="82" t="s">
        <v>76</v>
      </c>
      <c r="D53" s="83">
        <f t="shared" si="0"/>
        <v>2.13</v>
      </c>
      <c r="E53" s="83">
        <f t="shared" si="1"/>
        <v>2.13</v>
      </c>
      <c r="F53" s="83">
        <f t="shared" si="2"/>
        <v>1.9</v>
      </c>
      <c r="G53" s="83">
        <f t="shared" si="3"/>
        <v>1.7289580000000002</v>
      </c>
      <c r="H53" s="84">
        <f t="shared" si="5"/>
        <v>1.5862000000000001</v>
      </c>
      <c r="I53" s="85">
        <v>1.54</v>
      </c>
      <c r="J53" s="86" t="s">
        <v>0</v>
      </c>
      <c r="K53" s="87">
        <v>11</v>
      </c>
    </row>
    <row r="54" spans="1:11" ht="15" customHeight="1">
      <c r="A54" s="80">
        <v>76320450</v>
      </c>
      <c r="B54" s="81" t="s">
        <v>186</v>
      </c>
      <c r="C54" s="82" t="s">
        <v>76</v>
      </c>
      <c r="D54" s="83">
        <f t="shared" si="0"/>
        <v>3.04</v>
      </c>
      <c r="E54" s="83">
        <f t="shared" si="1"/>
        <v>3.04</v>
      </c>
      <c r="F54" s="83">
        <f t="shared" si="2"/>
        <v>2.71</v>
      </c>
      <c r="G54" s="83">
        <f t="shared" si="3"/>
        <v>2.4699400000000007</v>
      </c>
      <c r="H54" s="84">
        <f t="shared" si="5"/>
        <v>2.2660000000000005</v>
      </c>
      <c r="I54" s="85">
        <v>2.2000000000000002</v>
      </c>
      <c r="J54" s="86" t="s">
        <v>0</v>
      </c>
      <c r="K54" s="87">
        <v>11</v>
      </c>
    </row>
    <row r="55" spans="1:11" ht="15" customHeight="1">
      <c r="A55" s="80">
        <v>82816200</v>
      </c>
      <c r="B55" s="81" t="s">
        <v>187</v>
      </c>
      <c r="C55" s="82"/>
      <c r="D55" s="83">
        <f t="shared" si="0"/>
        <v>4.83</v>
      </c>
      <c r="E55" s="83">
        <f>TRUNC(F55*1.08,2)</f>
        <v>4.83</v>
      </c>
      <c r="F55" s="83">
        <f t="shared" si="2"/>
        <v>4.4800000000000004</v>
      </c>
      <c r="G55" s="83">
        <f t="shared" si="3"/>
        <v>4.0754010000000003</v>
      </c>
      <c r="H55" s="84">
        <f t="shared" si="5"/>
        <v>3.7389000000000001</v>
      </c>
      <c r="I55" s="85">
        <v>3.63</v>
      </c>
      <c r="J55" s="86" t="s">
        <v>188</v>
      </c>
      <c r="K55" s="87">
        <v>14</v>
      </c>
    </row>
    <row r="56" spans="1:11" ht="15" customHeight="1">
      <c r="A56" s="80">
        <v>82820200</v>
      </c>
      <c r="B56" s="81" t="s">
        <v>189</v>
      </c>
      <c r="C56" s="82"/>
      <c r="D56" s="83">
        <f t="shared" si="0"/>
        <v>6.71</v>
      </c>
      <c r="E56" s="83">
        <f t="shared" ref="E56:E58" si="6">TRUNC(F56*1.08,2)</f>
        <v>6.71</v>
      </c>
      <c r="F56" s="83">
        <f t="shared" si="2"/>
        <v>6.22</v>
      </c>
      <c r="G56" s="83">
        <f t="shared" si="3"/>
        <v>5.6584080000000005</v>
      </c>
      <c r="H56" s="84">
        <f t="shared" si="5"/>
        <v>5.1912000000000003</v>
      </c>
      <c r="I56" s="85">
        <v>5.04</v>
      </c>
      <c r="J56" s="86" t="s">
        <v>188</v>
      </c>
      <c r="K56" s="87">
        <v>14</v>
      </c>
    </row>
    <row r="57" spans="1:11" ht="15" customHeight="1">
      <c r="A57" s="80">
        <v>82826200</v>
      </c>
      <c r="B57" s="81" t="s">
        <v>190</v>
      </c>
      <c r="C57" s="82"/>
      <c r="D57" s="83">
        <f t="shared" si="0"/>
        <v>8.8000000000000007</v>
      </c>
      <c r="E57" s="83">
        <f t="shared" si="6"/>
        <v>8.8000000000000007</v>
      </c>
      <c r="F57" s="83">
        <f t="shared" si="2"/>
        <v>8.15</v>
      </c>
      <c r="G57" s="83">
        <f t="shared" si="3"/>
        <v>7.4098200000000007</v>
      </c>
      <c r="H57" s="84">
        <f t="shared" si="5"/>
        <v>6.798</v>
      </c>
      <c r="I57" s="85">
        <v>6.6</v>
      </c>
      <c r="J57" s="86" t="s">
        <v>188</v>
      </c>
      <c r="K57" s="87">
        <v>14</v>
      </c>
    </row>
    <row r="58" spans="1:11" ht="15" customHeight="1">
      <c r="A58" s="80">
        <v>82832200</v>
      </c>
      <c r="B58" s="81" t="s">
        <v>191</v>
      </c>
      <c r="C58" s="82"/>
      <c r="D58" s="83">
        <f t="shared" si="0"/>
        <v>13.99</v>
      </c>
      <c r="E58" s="83">
        <f t="shared" si="6"/>
        <v>13.99</v>
      </c>
      <c r="F58" s="83">
        <f t="shared" si="2"/>
        <v>12.96</v>
      </c>
      <c r="G58" s="83">
        <f t="shared" si="3"/>
        <v>11.788349999999999</v>
      </c>
      <c r="H58" s="84">
        <f t="shared" si="5"/>
        <v>10.815</v>
      </c>
      <c r="I58" s="85">
        <v>10.5</v>
      </c>
      <c r="J58" s="86" t="s">
        <v>188</v>
      </c>
      <c r="K58" s="87">
        <v>14</v>
      </c>
    </row>
    <row r="59" spans="1:11" ht="15" customHeight="1">
      <c r="A59" s="80">
        <v>8291620201</v>
      </c>
      <c r="B59" s="81" t="s">
        <v>192</v>
      </c>
      <c r="C59" s="82"/>
      <c r="D59" s="83">
        <f>+E59*1.04</f>
        <v>18.917600000000004</v>
      </c>
      <c r="E59" s="83">
        <f t="shared" si="1"/>
        <v>18.190000000000001</v>
      </c>
      <c r="F59" s="83">
        <f t="shared" si="2"/>
        <v>16.170000000000002</v>
      </c>
      <c r="G59" s="83">
        <f t="shared" si="3"/>
        <v>14.707370000000001</v>
      </c>
      <c r="H59" s="84">
        <f t="shared" si="5"/>
        <v>13.493</v>
      </c>
      <c r="I59" s="85">
        <v>13.1</v>
      </c>
      <c r="J59" s="86" t="s">
        <v>188</v>
      </c>
      <c r="K59" s="87">
        <v>14</v>
      </c>
    </row>
    <row r="60" spans="1:11" ht="15" customHeight="1">
      <c r="A60" s="80">
        <v>8292020201</v>
      </c>
      <c r="B60" s="81" t="s">
        <v>193</v>
      </c>
      <c r="C60" s="82"/>
      <c r="D60" s="83">
        <f>+E60*1.04</f>
        <v>20.175999999999998</v>
      </c>
      <c r="E60" s="83">
        <f t="shared" si="1"/>
        <v>19.399999999999999</v>
      </c>
      <c r="F60" s="83">
        <f t="shared" si="2"/>
        <v>17.25</v>
      </c>
      <c r="G60" s="83">
        <f t="shared" si="3"/>
        <v>15.684119000000003</v>
      </c>
      <c r="H60" s="84">
        <f t="shared" si="5"/>
        <v>14.389100000000001</v>
      </c>
      <c r="I60" s="85">
        <v>13.97</v>
      </c>
      <c r="J60" s="86" t="s">
        <v>188</v>
      </c>
      <c r="K60" s="87">
        <v>14</v>
      </c>
    </row>
    <row r="61" spans="1:11" ht="15" customHeight="1">
      <c r="A61" s="80">
        <v>8292620201</v>
      </c>
      <c r="B61" s="81" t="s">
        <v>194</v>
      </c>
      <c r="C61" s="82"/>
      <c r="D61" s="83">
        <f>+E61*1.04</f>
        <v>23.961600000000001</v>
      </c>
      <c r="E61" s="83">
        <f t="shared" si="1"/>
        <v>23.04</v>
      </c>
      <c r="F61" s="83">
        <f t="shared" si="2"/>
        <v>20.48</v>
      </c>
      <c r="G61" s="83">
        <f t="shared" si="3"/>
        <v>18.625593000000002</v>
      </c>
      <c r="H61" s="84">
        <f t="shared" si="5"/>
        <v>17.087700000000002</v>
      </c>
      <c r="I61" s="85">
        <v>16.59</v>
      </c>
      <c r="J61" s="86" t="s">
        <v>188</v>
      </c>
      <c r="K61" s="87">
        <v>14</v>
      </c>
    </row>
    <row r="62" spans="1:11" ht="15" customHeight="1">
      <c r="A62" s="80">
        <v>8293220201</v>
      </c>
      <c r="B62" s="81" t="s">
        <v>195</v>
      </c>
      <c r="C62" s="82"/>
      <c r="D62" s="83">
        <f>+E62*1.04</f>
        <v>27.747199999999999</v>
      </c>
      <c r="E62" s="83">
        <f t="shared" si="1"/>
        <v>26.68</v>
      </c>
      <c r="F62" s="83">
        <f t="shared" si="2"/>
        <v>23.72</v>
      </c>
      <c r="G62" s="83">
        <f t="shared" si="3"/>
        <v>21.567067000000002</v>
      </c>
      <c r="H62" s="84">
        <f t="shared" si="5"/>
        <v>19.786300000000001</v>
      </c>
      <c r="I62" s="85">
        <v>19.21</v>
      </c>
      <c r="J62" s="86" t="s">
        <v>188</v>
      </c>
      <c r="K62" s="87">
        <v>14</v>
      </c>
    </row>
    <row r="63" spans="1:11" ht="15" customHeight="1">
      <c r="A63" s="80">
        <v>88440200</v>
      </c>
      <c r="B63" s="81" t="s">
        <v>404</v>
      </c>
      <c r="C63" s="82"/>
      <c r="D63" s="83">
        <f t="shared" si="0"/>
        <v>31.98</v>
      </c>
      <c r="E63" s="83">
        <f>TRUNC(F63*1.08,2)</f>
        <v>31.98</v>
      </c>
      <c r="F63" s="83">
        <f t="shared" si="2"/>
        <v>29.62</v>
      </c>
      <c r="G63" s="83">
        <f t="shared" si="3"/>
        <v>26.929800728</v>
      </c>
      <c r="H63" s="84">
        <f t="shared" si="5"/>
        <v>24.706239199999999</v>
      </c>
      <c r="I63" s="85">
        <v>23.986639999999998</v>
      </c>
      <c r="J63" s="86" t="s">
        <v>1</v>
      </c>
      <c r="K63" s="87">
        <v>15</v>
      </c>
    </row>
    <row r="64" spans="1:11" ht="15" customHeight="1">
      <c r="A64" s="80">
        <v>88450200</v>
      </c>
      <c r="B64" s="81" t="s">
        <v>405</v>
      </c>
      <c r="C64" s="82"/>
      <c r="D64" s="83">
        <f t="shared" si="0"/>
        <v>40.89</v>
      </c>
      <c r="E64" s="83">
        <f t="shared" ref="E64:E65" si="7">TRUNC(F64*1.08,2)</f>
        <v>40.89</v>
      </c>
      <c r="F64" s="83">
        <f t="shared" si="2"/>
        <v>37.869999999999997</v>
      </c>
      <c r="G64" s="83">
        <f t="shared" si="3"/>
        <v>34.432689751250003</v>
      </c>
      <c r="H64" s="84">
        <f t="shared" si="5"/>
        <v>31.589623624999998</v>
      </c>
      <c r="I64" s="85">
        <v>30.669537499999997</v>
      </c>
      <c r="J64" s="86" t="s">
        <v>1</v>
      </c>
      <c r="K64" s="87">
        <v>15</v>
      </c>
    </row>
    <row r="65" spans="1:11" ht="15" customHeight="1">
      <c r="A65" s="80">
        <v>88463200</v>
      </c>
      <c r="B65" s="81" t="s">
        <v>406</v>
      </c>
      <c r="C65" s="82"/>
      <c r="D65" s="83">
        <f t="shared" si="0"/>
        <v>60.5</v>
      </c>
      <c r="E65" s="83">
        <f t="shared" si="7"/>
        <v>60.5</v>
      </c>
      <c r="F65" s="83">
        <f t="shared" si="2"/>
        <v>56.02</v>
      </c>
      <c r="G65" s="83">
        <f t="shared" si="3"/>
        <v>50.931933859250009</v>
      </c>
      <c r="H65" s="84">
        <f t="shared" si="5"/>
        <v>46.726544825000005</v>
      </c>
      <c r="I65" s="85">
        <v>45.365577500000001</v>
      </c>
      <c r="J65" s="86" t="s">
        <v>1</v>
      </c>
      <c r="K65" s="87">
        <v>15</v>
      </c>
    </row>
    <row r="66" spans="1:11" ht="15" customHeight="1">
      <c r="A66" s="80">
        <v>86775200</v>
      </c>
      <c r="B66" s="81" t="s">
        <v>422</v>
      </c>
      <c r="C66" s="82"/>
      <c r="D66" s="83">
        <f>+E66*1.04</f>
        <v>205.22320000000002</v>
      </c>
      <c r="E66" s="83">
        <f t="shared" si="1"/>
        <v>197.33</v>
      </c>
      <c r="F66" s="83">
        <f t="shared" si="2"/>
        <v>175.41</v>
      </c>
      <c r="G66" s="83">
        <f t="shared" si="3"/>
        <v>159.46830800000001</v>
      </c>
      <c r="H66" s="84">
        <f t="shared" si="5"/>
        <v>146.30119999999999</v>
      </c>
      <c r="I66" s="85">
        <v>142.04</v>
      </c>
      <c r="J66" s="86" t="s">
        <v>1</v>
      </c>
      <c r="K66" s="87">
        <v>15</v>
      </c>
    </row>
    <row r="67" spans="1:11" ht="15" customHeight="1">
      <c r="A67" s="80">
        <v>82826201</v>
      </c>
      <c r="B67" s="81" t="s">
        <v>196</v>
      </c>
      <c r="C67" s="82"/>
      <c r="D67" s="83">
        <f t="shared" si="0"/>
        <v>12.66</v>
      </c>
      <c r="E67" s="83">
        <f>TRUNC(F67*1.08,2)</f>
        <v>12.66</v>
      </c>
      <c r="F67" s="83">
        <f t="shared" si="2"/>
        <v>11.73</v>
      </c>
      <c r="G67" s="83">
        <f t="shared" si="3"/>
        <v>10.665650000000001</v>
      </c>
      <c r="H67" s="84">
        <f t="shared" si="5"/>
        <v>9.7850000000000001</v>
      </c>
      <c r="I67" s="85">
        <v>9.5</v>
      </c>
      <c r="J67" s="86" t="s">
        <v>188</v>
      </c>
      <c r="K67" s="87">
        <v>15</v>
      </c>
    </row>
    <row r="68" spans="1:11" ht="15" customHeight="1">
      <c r="A68" s="80">
        <v>82832201</v>
      </c>
      <c r="B68" s="81" t="s">
        <v>197</v>
      </c>
      <c r="C68" s="82"/>
      <c r="D68" s="83">
        <f t="shared" si="0"/>
        <v>21.07</v>
      </c>
      <c r="E68" s="83">
        <f t="shared" ref="E68:E72" si="8">TRUNC(F68*1.08,2)</f>
        <v>21.07</v>
      </c>
      <c r="F68" s="83">
        <f t="shared" si="2"/>
        <v>19.510000000000002</v>
      </c>
      <c r="G68" s="83">
        <f t="shared" si="3"/>
        <v>17.738660000000003</v>
      </c>
      <c r="H68" s="84">
        <f t="shared" si="5"/>
        <v>16.274000000000001</v>
      </c>
      <c r="I68" s="85">
        <v>15.8</v>
      </c>
      <c r="J68" s="86" t="s">
        <v>188</v>
      </c>
      <c r="K68" s="87">
        <v>15</v>
      </c>
    </row>
    <row r="69" spans="1:11" ht="15" customHeight="1">
      <c r="A69" s="80">
        <v>88440201</v>
      </c>
      <c r="B69" s="81" t="s">
        <v>407</v>
      </c>
      <c r="C69" s="82"/>
      <c r="D69" s="83">
        <f t="shared" si="0"/>
        <v>31.4</v>
      </c>
      <c r="E69" s="83">
        <f t="shared" si="8"/>
        <v>31.4</v>
      </c>
      <c r="F69" s="83">
        <f t="shared" si="2"/>
        <v>29.08</v>
      </c>
      <c r="G69" s="83">
        <f t="shared" si="3"/>
        <v>26.443831612749999</v>
      </c>
      <c r="H69" s="84">
        <f t="shared" si="5"/>
        <v>24.260395974999998</v>
      </c>
      <c r="I69" s="85">
        <v>23.553782499999997</v>
      </c>
      <c r="J69" s="86" t="s">
        <v>1</v>
      </c>
      <c r="K69" s="87">
        <v>16</v>
      </c>
    </row>
    <row r="70" spans="1:11" ht="15" customHeight="1">
      <c r="A70" s="80">
        <v>88450201</v>
      </c>
      <c r="B70" s="81" t="s">
        <v>408</v>
      </c>
      <c r="C70" s="82"/>
      <c r="D70" s="83">
        <f t="shared" si="0"/>
        <v>35.39</v>
      </c>
      <c r="E70" s="83">
        <f t="shared" si="8"/>
        <v>35.39</v>
      </c>
      <c r="F70" s="83">
        <f t="shared" si="2"/>
        <v>32.770000000000003</v>
      </c>
      <c r="G70" s="83">
        <f t="shared" si="3"/>
        <v>29.798203798500001</v>
      </c>
      <c r="H70" s="84">
        <f t="shared" si="5"/>
        <v>27.337801649999999</v>
      </c>
      <c r="I70" s="85">
        <v>26.541554999999999</v>
      </c>
      <c r="J70" s="86" t="s">
        <v>1</v>
      </c>
      <c r="K70" s="87">
        <v>16</v>
      </c>
    </row>
    <row r="71" spans="1:11" ht="15" customHeight="1">
      <c r="A71" s="80">
        <v>88463201</v>
      </c>
      <c r="B71" s="81" t="s">
        <v>409</v>
      </c>
      <c r="C71" s="82"/>
      <c r="D71" s="83">
        <f t="shared" ref="D71:D122" si="9">+E71</f>
        <v>56.13</v>
      </c>
      <c r="E71" s="83">
        <f t="shared" si="8"/>
        <v>56.13</v>
      </c>
      <c r="F71" s="83">
        <f t="shared" si="2"/>
        <v>51.98</v>
      </c>
      <c r="G71" s="83">
        <f t="shared" si="3"/>
        <v>47.257533231750003</v>
      </c>
      <c r="H71" s="84">
        <f t="shared" si="5"/>
        <v>43.355535074999999</v>
      </c>
      <c r="I71" s="85">
        <v>42.092752499999996</v>
      </c>
      <c r="J71" s="86" t="s">
        <v>1</v>
      </c>
      <c r="K71" s="87">
        <v>16</v>
      </c>
    </row>
    <row r="72" spans="1:11" ht="15" customHeight="1">
      <c r="A72" s="80">
        <v>86775201</v>
      </c>
      <c r="B72" s="81" t="s">
        <v>1133</v>
      </c>
      <c r="C72" s="82"/>
      <c r="D72" s="83">
        <f>+E72*1.04</f>
        <v>195.6448</v>
      </c>
      <c r="E72" s="83">
        <f t="shared" si="8"/>
        <v>188.12</v>
      </c>
      <c r="F72" s="83">
        <f t="shared" si="2"/>
        <v>174.19</v>
      </c>
      <c r="G72" s="83">
        <f t="shared" si="3"/>
        <v>158.35683500000005</v>
      </c>
      <c r="H72" s="84">
        <f t="shared" si="5"/>
        <v>145.28150000000002</v>
      </c>
      <c r="I72" s="85">
        <v>141.05000000000001</v>
      </c>
      <c r="J72" s="86" t="s">
        <v>1</v>
      </c>
      <c r="K72" s="87">
        <v>16</v>
      </c>
    </row>
    <row r="73" spans="1:11" ht="15" customHeight="1">
      <c r="A73" s="80">
        <v>75900116</v>
      </c>
      <c r="B73" s="81" t="s">
        <v>198</v>
      </c>
      <c r="C73" s="82"/>
      <c r="D73" s="83">
        <f t="shared" si="9"/>
        <v>2.88</v>
      </c>
      <c r="E73" s="83">
        <f t="shared" si="1"/>
        <v>2.88</v>
      </c>
      <c r="F73" s="83">
        <f t="shared" si="2"/>
        <v>2.56</v>
      </c>
      <c r="G73" s="83">
        <f t="shared" si="3"/>
        <v>2.3352160000000004</v>
      </c>
      <c r="H73" s="84">
        <f t="shared" si="5"/>
        <v>2.1424000000000003</v>
      </c>
      <c r="I73" s="85">
        <v>2.08</v>
      </c>
      <c r="J73" s="86" t="s">
        <v>1</v>
      </c>
      <c r="K73" s="87">
        <v>16</v>
      </c>
    </row>
    <row r="74" spans="1:11" ht="15" customHeight="1">
      <c r="A74" s="80">
        <v>75900120</v>
      </c>
      <c r="B74" s="81" t="s">
        <v>199</v>
      </c>
      <c r="C74" s="82"/>
      <c r="D74" s="83">
        <f t="shared" si="9"/>
        <v>3.57</v>
      </c>
      <c r="E74" s="83">
        <f t="shared" si="1"/>
        <v>3.57</v>
      </c>
      <c r="F74" s="83">
        <f t="shared" si="2"/>
        <v>3.18</v>
      </c>
      <c r="G74" s="83">
        <f t="shared" si="3"/>
        <v>2.896566</v>
      </c>
      <c r="H74" s="84">
        <f t="shared" si="5"/>
        <v>2.6574</v>
      </c>
      <c r="I74" s="85">
        <v>2.58</v>
      </c>
      <c r="J74" s="86" t="s">
        <v>1</v>
      </c>
      <c r="K74" s="87">
        <v>16</v>
      </c>
    </row>
    <row r="75" spans="1:11" ht="15" customHeight="1">
      <c r="A75" s="80">
        <v>75900126</v>
      </c>
      <c r="B75" s="81" t="s">
        <v>1332</v>
      </c>
      <c r="C75" s="82"/>
      <c r="D75" s="83">
        <f t="shared" si="9"/>
        <v>6.95</v>
      </c>
      <c r="E75" s="83">
        <f t="shared" si="1"/>
        <v>6.95</v>
      </c>
      <c r="F75" s="83">
        <f t="shared" si="2"/>
        <v>6.18</v>
      </c>
      <c r="G75" s="83">
        <f t="shared" si="3"/>
        <v>5.6247270000000009</v>
      </c>
      <c r="H75" s="84">
        <f t="shared" si="5"/>
        <v>5.1603000000000003</v>
      </c>
      <c r="I75" s="85">
        <v>5.01</v>
      </c>
      <c r="J75" s="86" t="s">
        <v>1</v>
      </c>
      <c r="K75" s="87">
        <v>16</v>
      </c>
    </row>
    <row r="76" spans="1:11" ht="15" customHeight="1">
      <c r="A76" s="80">
        <v>8291678201</v>
      </c>
      <c r="B76" s="81" t="s">
        <v>410</v>
      </c>
      <c r="C76" s="82"/>
      <c r="D76" s="83">
        <f>+E76*1.04</f>
        <v>7.9976000000000003</v>
      </c>
      <c r="E76" s="83">
        <f>TRUNC(F76*1.125,2)</f>
        <v>7.69</v>
      </c>
      <c r="F76" s="83">
        <f t="shared" si="2"/>
        <v>6.84</v>
      </c>
      <c r="G76" s="83">
        <f t="shared" si="3"/>
        <v>6.2197580000000006</v>
      </c>
      <c r="H76" s="84">
        <f t="shared" si="5"/>
        <v>5.7061999999999999</v>
      </c>
      <c r="I76" s="85">
        <v>5.54</v>
      </c>
      <c r="J76" s="86" t="s">
        <v>188</v>
      </c>
      <c r="K76" s="87">
        <v>17</v>
      </c>
    </row>
    <row r="77" spans="1:11" ht="15" customHeight="1">
      <c r="A77" s="80">
        <v>8292078201</v>
      </c>
      <c r="B77" s="81" t="s">
        <v>411</v>
      </c>
      <c r="C77" s="82"/>
      <c r="D77" s="83">
        <f t="shared" ref="D77:D80" si="10">+E77*1.04</f>
        <v>8.6736000000000004</v>
      </c>
      <c r="E77" s="83">
        <f t="shared" si="1"/>
        <v>8.34</v>
      </c>
      <c r="F77" s="83">
        <f t="shared" si="2"/>
        <v>7.42</v>
      </c>
      <c r="G77" s="83">
        <f t="shared" si="3"/>
        <v>6.7474270000000001</v>
      </c>
      <c r="H77" s="84">
        <f t="shared" si="5"/>
        <v>6.1902999999999997</v>
      </c>
      <c r="I77" s="85">
        <v>6.01</v>
      </c>
      <c r="J77" s="86" t="s">
        <v>188</v>
      </c>
      <c r="K77" s="87">
        <v>17</v>
      </c>
    </row>
    <row r="78" spans="1:11" ht="15" customHeight="1">
      <c r="A78" s="80">
        <v>8292078301</v>
      </c>
      <c r="B78" s="81" t="s">
        <v>412</v>
      </c>
      <c r="C78" s="82"/>
      <c r="D78" s="83">
        <f t="shared" si="10"/>
        <v>11.907999999999999</v>
      </c>
      <c r="E78" s="83">
        <f t="shared" si="1"/>
        <v>11.45</v>
      </c>
      <c r="F78" s="83">
        <f t="shared" si="2"/>
        <v>10.18</v>
      </c>
      <c r="G78" s="83">
        <f t="shared" si="3"/>
        <v>9.2622750000000007</v>
      </c>
      <c r="H78" s="84">
        <f t="shared" si="5"/>
        <v>8.4975000000000005</v>
      </c>
      <c r="I78" s="85">
        <v>8.25</v>
      </c>
      <c r="J78" s="86" t="s">
        <v>188</v>
      </c>
      <c r="K78" s="87">
        <v>17</v>
      </c>
    </row>
    <row r="79" spans="1:11" ht="15" customHeight="1">
      <c r="A79" s="80">
        <v>8292678301</v>
      </c>
      <c r="B79" s="81" t="s">
        <v>413</v>
      </c>
      <c r="C79" s="82"/>
      <c r="D79" s="83">
        <f t="shared" si="10"/>
        <v>14.424799999999999</v>
      </c>
      <c r="E79" s="83">
        <f t="shared" si="1"/>
        <v>13.87</v>
      </c>
      <c r="F79" s="83">
        <f t="shared" si="2"/>
        <v>12.33</v>
      </c>
      <c r="G79" s="83">
        <f t="shared" si="3"/>
        <v>11.215773</v>
      </c>
      <c r="H79" s="84">
        <f t="shared" si="5"/>
        <v>10.2897</v>
      </c>
      <c r="I79" s="85">
        <v>9.99</v>
      </c>
      <c r="J79" s="86" t="s">
        <v>188</v>
      </c>
      <c r="K79" s="87">
        <v>17</v>
      </c>
    </row>
    <row r="80" spans="1:11" ht="15" customHeight="1">
      <c r="A80" s="80">
        <v>8293278401</v>
      </c>
      <c r="B80" s="81" t="s">
        <v>414</v>
      </c>
      <c r="C80" s="82"/>
      <c r="D80" s="83">
        <f t="shared" si="10"/>
        <v>22.256</v>
      </c>
      <c r="E80" s="83">
        <f t="shared" si="1"/>
        <v>21.4</v>
      </c>
      <c r="F80" s="83">
        <f t="shared" si="2"/>
        <v>19.03</v>
      </c>
      <c r="G80" s="83">
        <f t="shared" si="3"/>
        <v>17.300807000000002</v>
      </c>
      <c r="H80" s="84">
        <f t="shared" si="5"/>
        <v>15.872300000000001</v>
      </c>
      <c r="I80" s="85">
        <v>15.41</v>
      </c>
      <c r="J80" s="86" t="s">
        <v>188</v>
      </c>
      <c r="K80" s="87">
        <v>17</v>
      </c>
    </row>
    <row r="81" spans="1:11" ht="15" customHeight="1">
      <c r="A81" s="80">
        <v>86740785</v>
      </c>
      <c r="B81" s="81" t="s">
        <v>589</v>
      </c>
      <c r="C81" s="82"/>
      <c r="D81" s="83">
        <v>89.41</v>
      </c>
      <c r="E81" s="83">
        <f t="shared" si="1"/>
        <v>45.49</v>
      </c>
      <c r="F81" s="83">
        <f t="shared" si="2"/>
        <v>40.44</v>
      </c>
      <c r="G81" s="83">
        <f t="shared" si="3"/>
        <v>36.768425000000008</v>
      </c>
      <c r="H81" s="84">
        <f t="shared" si="5"/>
        <v>33.732500000000002</v>
      </c>
      <c r="I81" s="85">
        <v>32.75</v>
      </c>
      <c r="J81" s="86" t="s">
        <v>1</v>
      </c>
      <c r="K81" s="87">
        <v>17</v>
      </c>
    </row>
    <row r="82" spans="1:11" ht="15" customHeight="1">
      <c r="A82" s="80">
        <v>86750786</v>
      </c>
      <c r="B82" s="81" t="s">
        <v>590</v>
      </c>
      <c r="C82" s="82"/>
      <c r="D82" s="83">
        <v>88.61</v>
      </c>
      <c r="E82" s="83">
        <f t="shared" si="1"/>
        <v>77.760000000000005</v>
      </c>
      <c r="F82" s="83">
        <f t="shared" si="2"/>
        <v>69.12</v>
      </c>
      <c r="G82" s="83">
        <f t="shared" si="3"/>
        <v>62.837519</v>
      </c>
      <c r="H82" s="84">
        <f t="shared" si="5"/>
        <v>57.649099999999997</v>
      </c>
      <c r="I82" s="85">
        <v>55.97</v>
      </c>
      <c r="J82" s="86" t="s">
        <v>1</v>
      </c>
      <c r="K82" s="87">
        <v>17</v>
      </c>
    </row>
    <row r="83" spans="1:11" ht="15" customHeight="1">
      <c r="A83" s="80">
        <v>8291679201</v>
      </c>
      <c r="B83" s="81" t="s">
        <v>200</v>
      </c>
      <c r="C83" s="82"/>
      <c r="D83" s="83">
        <f>+E83*1.26</f>
        <v>8.4294000000000011</v>
      </c>
      <c r="E83" s="83">
        <f t="shared" si="1"/>
        <v>6.69</v>
      </c>
      <c r="F83" s="83">
        <f t="shared" si="2"/>
        <v>5.95</v>
      </c>
      <c r="G83" s="83">
        <f t="shared" si="3"/>
        <v>5.4114140000000015</v>
      </c>
      <c r="H83" s="84">
        <f t="shared" si="5"/>
        <v>4.9646000000000008</v>
      </c>
      <c r="I83" s="85">
        <v>4.82</v>
      </c>
      <c r="J83" s="86" t="s">
        <v>188</v>
      </c>
      <c r="K83" s="87">
        <v>18</v>
      </c>
    </row>
    <row r="84" spans="1:11" ht="15" customHeight="1">
      <c r="A84" s="80">
        <v>8292079201</v>
      </c>
      <c r="B84" s="81" t="s">
        <v>201</v>
      </c>
      <c r="C84" s="82"/>
      <c r="D84" s="83">
        <f>+E84</f>
        <v>8.2799999999999994</v>
      </c>
      <c r="E84" s="83">
        <f t="shared" si="1"/>
        <v>8.2799999999999994</v>
      </c>
      <c r="F84" s="83">
        <f t="shared" si="2"/>
        <v>7.36</v>
      </c>
      <c r="G84" s="83">
        <f t="shared" si="3"/>
        <v>6.6912920000000007</v>
      </c>
      <c r="H84" s="84">
        <f t="shared" si="5"/>
        <v>6.1387999999999998</v>
      </c>
      <c r="I84" s="85">
        <v>5.96</v>
      </c>
      <c r="J84" s="86" t="s">
        <v>188</v>
      </c>
      <c r="K84" s="87">
        <v>18</v>
      </c>
    </row>
    <row r="85" spans="1:11" ht="15" customHeight="1">
      <c r="A85" s="80">
        <v>8292079301</v>
      </c>
      <c r="B85" s="81" t="s">
        <v>202</v>
      </c>
      <c r="C85" s="82"/>
      <c r="D85" s="83">
        <f>+E85*1.15</f>
        <v>12.811</v>
      </c>
      <c r="E85" s="83">
        <f t="shared" ref="E85:E148" si="11">TRUNC(F85*1.125,2)</f>
        <v>11.14</v>
      </c>
      <c r="F85" s="83">
        <f t="shared" ref="F85:F146" si="12">TRUNC(G85*1.1,2)</f>
        <v>9.91</v>
      </c>
      <c r="G85" s="83">
        <f t="shared" ref="G85:G153" si="13">H85*1.09</f>
        <v>9.0152809999999999</v>
      </c>
      <c r="H85" s="84">
        <f t="shared" si="5"/>
        <v>8.2708999999999993</v>
      </c>
      <c r="I85" s="85">
        <v>8.0299999999999994</v>
      </c>
      <c r="J85" s="86" t="s">
        <v>188</v>
      </c>
      <c r="K85" s="87">
        <v>18</v>
      </c>
    </row>
    <row r="86" spans="1:11" ht="15" customHeight="1">
      <c r="A86" s="80">
        <v>8292679301</v>
      </c>
      <c r="B86" s="81" t="s">
        <v>203</v>
      </c>
      <c r="C86" s="82"/>
      <c r="D86" s="83">
        <f>+E86*1.05</f>
        <v>14.4795</v>
      </c>
      <c r="E86" s="83">
        <f t="shared" si="11"/>
        <v>13.79</v>
      </c>
      <c r="F86" s="83">
        <f t="shared" si="12"/>
        <v>12.26</v>
      </c>
      <c r="G86" s="83">
        <f t="shared" si="13"/>
        <v>11.148411000000001</v>
      </c>
      <c r="H86" s="84">
        <f t="shared" si="5"/>
        <v>10.2279</v>
      </c>
      <c r="I86" s="85">
        <v>9.93</v>
      </c>
      <c r="J86" s="86" t="s">
        <v>188</v>
      </c>
      <c r="K86" s="87">
        <v>18</v>
      </c>
    </row>
    <row r="87" spans="1:11" ht="15" customHeight="1">
      <c r="A87" s="80">
        <v>8293279401</v>
      </c>
      <c r="B87" s="81" t="s">
        <v>204</v>
      </c>
      <c r="C87" s="82"/>
      <c r="D87" s="83">
        <f>+E87*1.1</f>
        <v>27.544</v>
      </c>
      <c r="E87" s="83">
        <f t="shared" si="11"/>
        <v>25.04</v>
      </c>
      <c r="F87" s="83">
        <f t="shared" si="12"/>
        <v>22.26</v>
      </c>
      <c r="G87" s="83">
        <f t="shared" si="13"/>
        <v>20.242281000000002</v>
      </c>
      <c r="H87" s="84">
        <f t="shared" si="5"/>
        <v>18.570900000000002</v>
      </c>
      <c r="I87" s="85">
        <v>18.03</v>
      </c>
      <c r="J87" s="86" t="s">
        <v>188</v>
      </c>
      <c r="K87" s="87">
        <v>18</v>
      </c>
    </row>
    <row r="88" spans="1:11" ht="15" customHeight="1">
      <c r="A88" s="80">
        <v>82816300</v>
      </c>
      <c r="B88" s="81" t="s">
        <v>205</v>
      </c>
      <c r="C88" s="82"/>
      <c r="D88" s="83">
        <f t="shared" si="9"/>
        <v>6.59</v>
      </c>
      <c r="E88" s="83">
        <f>TRUNC(F88*1.08,2)</f>
        <v>6.59</v>
      </c>
      <c r="F88" s="83">
        <f t="shared" si="12"/>
        <v>6.11</v>
      </c>
      <c r="G88" s="83">
        <f t="shared" si="13"/>
        <v>5.5573650000000008</v>
      </c>
      <c r="H88" s="84">
        <f t="shared" si="5"/>
        <v>5.0985000000000005</v>
      </c>
      <c r="I88" s="85">
        <v>4.95</v>
      </c>
      <c r="J88" s="86" t="s">
        <v>188</v>
      </c>
      <c r="K88" s="87">
        <v>18</v>
      </c>
    </row>
    <row r="89" spans="1:11" ht="15" customHeight="1">
      <c r="A89" s="80">
        <v>82820300</v>
      </c>
      <c r="B89" s="81" t="s">
        <v>206</v>
      </c>
      <c r="C89" s="82"/>
      <c r="D89" s="83">
        <f t="shared" si="9"/>
        <v>8.5299999999999994</v>
      </c>
      <c r="E89" s="83">
        <f t="shared" ref="E89:E93" si="14">TRUNC(F89*1.08,2)</f>
        <v>8.5299999999999994</v>
      </c>
      <c r="F89" s="83">
        <f t="shared" si="12"/>
        <v>7.9</v>
      </c>
      <c r="G89" s="83">
        <f t="shared" si="13"/>
        <v>7.187531027568923</v>
      </c>
      <c r="H89" s="84">
        <f t="shared" si="5"/>
        <v>6.5940651629072686</v>
      </c>
      <c r="I89" s="85">
        <v>6.4020050125313288</v>
      </c>
      <c r="J89" s="86" t="s">
        <v>188</v>
      </c>
      <c r="K89" s="87">
        <v>18</v>
      </c>
    </row>
    <row r="90" spans="1:11" ht="15" customHeight="1">
      <c r="A90" s="80">
        <v>82826300</v>
      </c>
      <c r="B90" s="81" t="s">
        <v>207</v>
      </c>
      <c r="C90" s="82"/>
      <c r="D90" s="83">
        <f t="shared" si="9"/>
        <v>13.89</v>
      </c>
      <c r="E90" s="83">
        <f t="shared" si="14"/>
        <v>13.89</v>
      </c>
      <c r="F90" s="83">
        <f t="shared" si="12"/>
        <v>12.87</v>
      </c>
      <c r="G90" s="83">
        <f t="shared" si="13"/>
        <v>11.708719899749376</v>
      </c>
      <c r="H90" s="84">
        <f t="shared" si="5"/>
        <v>10.741944862155389</v>
      </c>
      <c r="I90" s="85">
        <v>10.429072681704261</v>
      </c>
      <c r="J90" s="86" t="s">
        <v>188</v>
      </c>
      <c r="K90" s="87">
        <v>18</v>
      </c>
    </row>
    <row r="91" spans="1:11" ht="15" customHeight="1">
      <c r="A91" s="80">
        <v>82832300</v>
      </c>
      <c r="B91" s="81" t="s">
        <v>208</v>
      </c>
      <c r="C91" s="82"/>
      <c r="D91" s="83">
        <f t="shared" si="9"/>
        <v>21.4</v>
      </c>
      <c r="E91" s="83">
        <f t="shared" si="14"/>
        <v>21.4</v>
      </c>
      <c r="F91" s="83">
        <f t="shared" si="12"/>
        <v>19.82</v>
      </c>
      <c r="G91" s="83">
        <f t="shared" si="13"/>
        <v>18.019335000000002</v>
      </c>
      <c r="H91" s="84">
        <f t="shared" si="5"/>
        <v>16.531500000000001</v>
      </c>
      <c r="I91" s="85">
        <v>16.05</v>
      </c>
      <c r="J91" s="86" t="s">
        <v>188</v>
      </c>
      <c r="K91" s="87">
        <v>18</v>
      </c>
    </row>
    <row r="92" spans="1:11" ht="15" customHeight="1">
      <c r="A92" s="80">
        <v>88440300</v>
      </c>
      <c r="B92" s="81" t="s">
        <v>209</v>
      </c>
      <c r="C92" s="82"/>
      <c r="D92" s="83">
        <f t="shared" si="9"/>
        <v>42.16</v>
      </c>
      <c r="E92" s="83">
        <f t="shared" si="14"/>
        <v>42.16</v>
      </c>
      <c r="F92" s="83">
        <f t="shared" si="12"/>
        <v>39.04</v>
      </c>
      <c r="G92" s="83">
        <f t="shared" si="13"/>
        <v>35.49945122375</v>
      </c>
      <c r="H92" s="84">
        <f t="shared" si="5"/>
        <v>32.568303874999998</v>
      </c>
      <c r="I92" s="85">
        <v>31.619712499999999</v>
      </c>
      <c r="J92" s="86" t="s">
        <v>1</v>
      </c>
      <c r="K92" s="87">
        <v>19</v>
      </c>
    </row>
    <row r="93" spans="1:11" ht="15" customHeight="1">
      <c r="A93" s="80">
        <v>88450300</v>
      </c>
      <c r="B93" s="81" t="s">
        <v>210</v>
      </c>
      <c r="C93" s="82"/>
      <c r="D93" s="83">
        <f t="shared" si="9"/>
        <v>59.1</v>
      </c>
      <c r="E93" s="83">
        <f t="shared" si="14"/>
        <v>59.1</v>
      </c>
      <c r="F93" s="83">
        <f t="shared" si="12"/>
        <v>54.73</v>
      </c>
      <c r="G93" s="83">
        <f t="shared" si="13"/>
        <v>49.758496239499998</v>
      </c>
      <c r="H93" s="84">
        <f t="shared" si="5"/>
        <v>45.649996549999997</v>
      </c>
      <c r="I93" s="85">
        <v>44.320384999999995</v>
      </c>
      <c r="J93" s="86" t="s">
        <v>1</v>
      </c>
      <c r="K93" s="87">
        <v>19</v>
      </c>
    </row>
    <row r="94" spans="1:11" ht="15" customHeight="1">
      <c r="A94" s="80">
        <v>88463300</v>
      </c>
      <c r="B94" s="81" t="s">
        <v>1134</v>
      </c>
      <c r="C94" s="82"/>
      <c r="D94" s="83">
        <f t="shared" si="9"/>
        <v>138.72999999999999</v>
      </c>
      <c r="E94" s="83">
        <f t="shared" si="11"/>
        <v>138.72999999999999</v>
      </c>
      <c r="F94" s="83">
        <f t="shared" si="12"/>
        <v>123.32</v>
      </c>
      <c r="G94" s="83">
        <f t="shared" si="13"/>
        <v>112.11282200000001</v>
      </c>
      <c r="H94" s="84">
        <f t="shared" si="5"/>
        <v>102.8558</v>
      </c>
      <c r="I94" s="85">
        <v>99.86</v>
      </c>
      <c r="J94" s="86" t="s">
        <v>1</v>
      </c>
      <c r="K94" s="87">
        <v>19</v>
      </c>
    </row>
    <row r="95" spans="1:11" ht="15" customHeight="1">
      <c r="A95" s="80">
        <v>86775300</v>
      </c>
      <c r="B95" s="81" t="s">
        <v>423</v>
      </c>
      <c r="C95" s="82"/>
      <c r="D95" s="83">
        <f>+E95*1.25</f>
        <v>369.25</v>
      </c>
      <c r="E95" s="83">
        <f t="shared" si="11"/>
        <v>295.39999999999998</v>
      </c>
      <c r="F95" s="83">
        <f t="shared" si="12"/>
        <v>262.58</v>
      </c>
      <c r="G95" s="83">
        <f t="shared" si="13"/>
        <v>238.71172983000005</v>
      </c>
      <c r="H95" s="84">
        <f t="shared" si="5"/>
        <v>219.00158700000003</v>
      </c>
      <c r="I95" s="85">
        <v>212.62290000000002</v>
      </c>
      <c r="J95" s="86" t="s">
        <v>1</v>
      </c>
      <c r="K95" s="87">
        <v>19</v>
      </c>
    </row>
    <row r="96" spans="1:11" ht="15" customHeight="1">
      <c r="A96" s="80">
        <v>82816350</v>
      </c>
      <c r="B96" s="81" t="s">
        <v>211</v>
      </c>
      <c r="C96" s="82"/>
      <c r="D96" s="83">
        <f t="shared" si="9"/>
        <v>8.02</v>
      </c>
      <c r="E96" s="83">
        <f>TRUNC(F96*1.08,2)</f>
        <v>8.02</v>
      </c>
      <c r="F96" s="83">
        <f t="shared" si="12"/>
        <v>7.43</v>
      </c>
      <c r="G96" s="83">
        <f t="shared" si="13"/>
        <v>6.7624619883040955</v>
      </c>
      <c r="H96" s="84">
        <f t="shared" si="5"/>
        <v>6.204093567251463</v>
      </c>
      <c r="I96" s="85">
        <v>6.0233918128654977</v>
      </c>
      <c r="J96" s="86" t="s">
        <v>188</v>
      </c>
      <c r="K96" s="87">
        <v>20</v>
      </c>
    </row>
    <row r="97" spans="1:11" ht="15" customHeight="1">
      <c r="A97" s="80">
        <v>82820333</v>
      </c>
      <c r="B97" s="81" t="s">
        <v>212</v>
      </c>
      <c r="C97" s="82"/>
      <c r="D97" s="83">
        <f t="shared" si="9"/>
        <v>7.65</v>
      </c>
      <c r="E97" s="83">
        <f t="shared" ref="E97:E102" si="15">TRUNC(F97*1.08,2)</f>
        <v>7.65</v>
      </c>
      <c r="F97" s="83">
        <f t="shared" si="12"/>
        <v>7.09</v>
      </c>
      <c r="G97" s="83">
        <f t="shared" si="13"/>
        <v>6.4533208688387642</v>
      </c>
      <c r="H97" s="84">
        <f t="shared" si="5"/>
        <v>5.9204778613199665</v>
      </c>
      <c r="I97" s="85">
        <v>5.7480367585630745</v>
      </c>
      <c r="J97" s="86" t="s">
        <v>188</v>
      </c>
      <c r="K97" s="87">
        <v>20</v>
      </c>
    </row>
    <row r="98" spans="1:11" ht="15" customHeight="1">
      <c r="A98" s="80">
        <v>82820330</v>
      </c>
      <c r="B98" s="81" t="s">
        <v>213</v>
      </c>
      <c r="C98" s="82"/>
      <c r="D98" s="83">
        <f t="shared" si="9"/>
        <v>8.26</v>
      </c>
      <c r="E98" s="83">
        <f t="shared" si="15"/>
        <v>8.26</v>
      </c>
      <c r="F98" s="83">
        <f t="shared" si="12"/>
        <v>7.65</v>
      </c>
      <c r="G98" s="83">
        <f t="shared" si="13"/>
        <v>6.955675187969927</v>
      </c>
      <c r="H98" s="84">
        <f t="shared" si="5"/>
        <v>6.3813533834586478</v>
      </c>
      <c r="I98" s="85">
        <v>6.1954887218045123</v>
      </c>
      <c r="J98" s="86" t="s">
        <v>188</v>
      </c>
      <c r="K98" s="87">
        <v>20</v>
      </c>
    </row>
    <row r="99" spans="1:11" ht="15" customHeight="1">
      <c r="A99" s="80">
        <v>82820303</v>
      </c>
      <c r="B99" s="81" t="s">
        <v>214</v>
      </c>
      <c r="C99" s="82"/>
      <c r="D99" s="83">
        <f t="shared" si="9"/>
        <v>8.1199999999999992</v>
      </c>
      <c r="E99" s="83">
        <f t="shared" si="15"/>
        <v>8.1199999999999992</v>
      </c>
      <c r="F99" s="83">
        <f t="shared" si="12"/>
        <v>7.52</v>
      </c>
      <c r="G99" s="83">
        <f t="shared" si="13"/>
        <v>6.839747268170429</v>
      </c>
      <c r="H99" s="84">
        <f t="shared" si="5"/>
        <v>6.2749974937343378</v>
      </c>
      <c r="I99" s="85">
        <v>6.0922305764411044</v>
      </c>
      <c r="J99" s="86" t="s">
        <v>188</v>
      </c>
      <c r="K99" s="87">
        <v>20</v>
      </c>
    </row>
    <row r="100" spans="1:11" ht="15" customHeight="1">
      <c r="A100" s="80">
        <v>82820360</v>
      </c>
      <c r="B100" s="81" t="s">
        <v>215</v>
      </c>
      <c r="C100" s="82"/>
      <c r="D100" s="83">
        <f t="shared" si="9"/>
        <v>11.42</v>
      </c>
      <c r="E100" s="83">
        <f t="shared" si="15"/>
        <v>11.42</v>
      </c>
      <c r="F100" s="83">
        <f t="shared" si="12"/>
        <v>10.58</v>
      </c>
      <c r="G100" s="83">
        <f t="shared" si="13"/>
        <v>9.6220173433583991</v>
      </c>
      <c r="H100" s="84">
        <f t="shared" ref="H100:H162" si="16">+I100*1.03</f>
        <v>8.8275388471177969</v>
      </c>
      <c r="I100" s="85">
        <v>8.5704260651629092</v>
      </c>
      <c r="J100" s="86" t="s">
        <v>188</v>
      </c>
      <c r="K100" s="87">
        <v>20</v>
      </c>
    </row>
    <row r="101" spans="1:11" ht="15" customHeight="1">
      <c r="A101" s="80">
        <v>82826335</v>
      </c>
      <c r="B101" s="81" t="s">
        <v>216</v>
      </c>
      <c r="C101" s="82"/>
      <c r="D101" s="83">
        <f t="shared" si="9"/>
        <v>11.24</v>
      </c>
      <c r="E101" s="83">
        <f t="shared" si="15"/>
        <v>11.24</v>
      </c>
      <c r="F101" s="83">
        <f t="shared" si="12"/>
        <v>10.41</v>
      </c>
      <c r="G101" s="83">
        <f t="shared" si="13"/>
        <v>9.4674467836257339</v>
      </c>
      <c r="H101" s="84">
        <f t="shared" si="16"/>
        <v>8.6857309941520491</v>
      </c>
      <c r="I101" s="85">
        <v>8.4327485380116975</v>
      </c>
      <c r="J101" s="86" t="s">
        <v>188</v>
      </c>
      <c r="K101" s="87">
        <v>20</v>
      </c>
    </row>
    <row r="102" spans="1:11" ht="15" customHeight="1">
      <c r="A102" s="80">
        <v>82826330</v>
      </c>
      <c r="B102" s="81" t="s">
        <v>217</v>
      </c>
      <c r="C102" s="82"/>
      <c r="D102" s="83">
        <f t="shared" si="9"/>
        <v>11.88</v>
      </c>
      <c r="E102" s="83">
        <f t="shared" si="15"/>
        <v>11.88</v>
      </c>
      <c r="F102" s="83">
        <f t="shared" si="12"/>
        <v>11</v>
      </c>
      <c r="G102" s="83">
        <f t="shared" si="13"/>
        <v>10.00844374269006</v>
      </c>
      <c r="H102" s="84">
        <f t="shared" si="16"/>
        <v>9.1820584795321647</v>
      </c>
      <c r="I102" s="85">
        <v>8.9146198830409364</v>
      </c>
      <c r="J102" s="86" t="s">
        <v>188</v>
      </c>
      <c r="K102" s="87">
        <v>20</v>
      </c>
    </row>
    <row r="103" spans="1:11" ht="15" customHeight="1">
      <c r="A103" s="80">
        <v>82826353</v>
      </c>
      <c r="B103" s="81" t="s">
        <v>218</v>
      </c>
      <c r="C103" s="82"/>
      <c r="D103" s="83">
        <f t="shared" si="9"/>
        <v>13.69</v>
      </c>
      <c r="E103" s="83">
        <f t="shared" si="11"/>
        <v>13.69</v>
      </c>
      <c r="F103" s="83">
        <f t="shared" si="12"/>
        <v>12.17</v>
      </c>
      <c r="G103" s="83">
        <f t="shared" si="13"/>
        <v>11.067552213868005</v>
      </c>
      <c r="H103" s="84">
        <f t="shared" si="16"/>
        <v>10.153717627401839</v>
      </c>
      <c r="I103" s="85">
        <v>9.8579782790309114</v>
      </c>
      <c r="J103" s="86" t="s">
        <v>188</v>
      </c>
      <c r="K103" s="87">
        <v>20</v>
      </c>
    </row>
    <row r="104" spans="1:11" ht="15" customHeight="1">
      <c r="A104" s="80">
        <v>82826355</v>
      </c>
      <c r="B104" s="81" t="s">
        <v>219</v>
      </c>
      <c r="C104" s="82"/>
      <c r="D104" s="83">
        <f t="shared" si="9"/>
        <v>11.52</v>
      </c>
      <c r="E104" s="83">
        <f t="shared" si="11"/>
        <v>11.52</v>
      </c>
      <c r="F104" s="83">
        <f t="shared" si="12"/>
        <v>10.24</v>
      </c>
      <c r="G104" s="83">
        <f t="shared" si="13"/>
        <v>9.3128762238930705</v>
      </c>
      <c r="H104" s="84">
        <f t="shared" si="16"/>
        <v>8.543923141186303</v>
      </c>
      <c r="I104" s="85">
        <v>8.2950710108604877</v>
      </c>
      <c r="J104" s="86" t="s">
        <v>188</v>
      </c>
      <c r="K104" s="87">
        <v>20</v>
      </c>
    </row>
    <row r="105" spans="1:11" ht="15" customHeight="1">
      <c r="A105" s="80">
        <v>82826350</v>
      </c>
      <c r="B105" s="81" t="s">
        <v>220</v>
      </c>
      <c r="C105" s="82"/>
      <c r="D105" s="83">
        <f t="shared" si="9"/>
        <v>13.28</v>
      </c>
      <c r="E105" s="83">
        <f t="shared" si="11"/>
        <v>13.28</v>
      </c>
      <c r="F105" s="83">
        <f t="shared" si="12"/>
        <v>11.81</v>
      </c>
      <c r="G105" s="83">
        <f t="shared" si="13"/>
        <v>10.742653901420217</v>
      </c>
      <c r="H105" s="84">
        <f t="shared" si="16"/>
        <v>9.8556457811194651</v>
      </c>
      <c r="I105" s="85">
        <v>9.5685881370091899</v>
      </c>
      <c r="J105" s="86" t="s">
        <v>188</v>
      </c>
      <c r="K105" s="87">
        <v>20</v>
      </c>
    </row>
    <row r="106" spans="1:11" ht="15" customHeight="1">
      <c r="A106" s="80">
        <v>82826303</v>
      </c>
      <c r="B106" s="81" t="s">
        <v>221</v>
      </c>
      <c r="C106" s="82"/>
      <c r="D106" s="83">
        <f t="shared" si="9"/>
        <v>13.45</v>
      </c>
      <c r="E106" s="83">
        <f t="shared" si="11"/>
        <v>13.45</v>
      </c>
      <c r="F106" s="83">
        <f t="shared" si="12"/>
        <v>11.96</v>
      </c>
      <c r="G106" s="83">
        <f t="shared" si="13"/>
        <v>10.87996658312448</v>
      </c>
      <c r="H106" s="84">
        <f t="shared" si="16"/>
        <v>9.9816207184628247</v>
      </c>
      <c r="I106" s="85">
        <v>9.6908939014202176</v>
      </c>
      <c r="J106" s="86" t="s">
        <v>188</v>
      </c>
      <c r="K106" s="87">
        <v>20</v>
      </c>
    </row>
    <row r="107" spans="1:11" ht="15" customHeight="1">
      <c r="A107" s="80">
        <v>82826305</v>
      </c>
      <c r="B107" s="81" t="s">
        <v>222</v>
      </c>
      <c r="C107" s="82"/>
      <c r="D107" s="83">
        <f t="shared" si="9"/>
        <v>13.66</v>
      </c>
      <c r="E107" s="83">
        <f t="shared" si="11"/>
        <v>13.66</v>
      </c>
      <c r="F107" s="83">
        <f t="shared" si="12"/>
        <v>12.15</v>
      </c>
      <c r="G107" s="83">
        <f t="shared" si="13"/>
        <v>11.05179502088555</v>
      </c>
      <c r="H107" s="84">
        <f t="shared" si="16"/>
        <v>10.139261487050963</v>
      </c>
      <c r="I107" s="85">
        <v>9.8439431913116131</v>
      </c>
      <c r="J107" s="86" t="s">
        <v>188</v>
      </c>
      <c r="K107" s="87">
        <v>20</v>
      </c>
    </row>
    <row r="108" spans="1:11" ht="15" customHeight="1">
      <c r="A108" s="80">
        <v>82832330</v>
      </c>
      <c r="B108" s="81" t="s">
        <v>223</v>
      </c>
      <c r="C108" s="82"/>
      <c r="D108" s="83">
        <f t="shared" si="9"/>
        <v>21.56</v>
      </c>
      <c r="E108" s="83">
        <f t="shared" si="11"/>
        <v>21.56</v>
      </c>
      <c r="F108" s="83">
        <f t="shared" si="12"/>
        <v>19.170000000000002</v>
      </c>
      <c r="G108" s="83">
        <f t="shared" si="13"/>
        <v>17.427830609857981</v>
      </c>
      <c r="H108" s="84">
        <f t="shared" si="16"/>
        <v>15.988835421888055</v>
      </c>
      <c r="I108" s="85">
        <v>15.523141186299082</v>
      </c>
      <c r="J108" s="86" t="s">
        <v>188</v>
      </c>
      <c r="K108" s="87">
        <v>20</v>
      </c>
    </row>
    <row r="109" spans="1:11" ht="15" customHeight="1">
      <c r="A109" s="80">
        <v>82832356</v>
      </c>
      <c r="B109" s="81" t="s">
        <v>224</v>
      </c>
      <c r="C109" s="82"/>
      <c r="D109" s="83">
        <f t="shared" si="9"/>
        <v>22.27</v>
      </c>
      <c r="E109" s="83">
        <f t="shared" si="11"/>
        <v>22.27</v>
      </c>
      <c r="F109" s="83">
        <f t="shared" si="12"/>
        <v>19.8</v>
      </c>
      <c r="G109" s="83">
        <f t="shared" si="13"/>
        <v>18.00822055137845</v>
      </c>
      <c r="H109" s="84">
        <f t="shared" si="16"/>
        <v>16.521303258145366</v>
      </c>
      <c r="I109" s="85">
        <v>16.040100250626569</v>
      </c>
      <c r="J109" s="86" t="s">
        <v>188</v>
      </c>
      <c r="K109" s="87">
        <v>20</v>
      </c>
    </row>
    <row r="110" spans="1:11" ht="15" customHeight="1">
      <c r="A110" s="80">
        <v>82832350</v>
      </c>
      <c r="B110" s="81" t="s">
        <v>225</v>
      </c>
      <c r="C110" s="82"/>
      <c r="D110" s="83">
        <f t="shared" si="9"/>
        <v>22.52</v>
      </c>
      <c r="E110" s="83">
        <f t="shared" si="11"/>
        <v>22.52</v>
      </c>
      <c r="F110" s="83">
        <f t="shared" si="12"/>
        <v>20.02</v>
      </c>
      <c r="G110" s="83">
        <f t="shared" si="13"/>
        <v>18.200683408521307</v>
      </c>
      <c r="H110" s="84">
        <f t="shared" si="16"/>
        <v>16.697874686716794</v>
      </c>
      <c r="I110" s="85">
        <v>16.21152882205514</v>
      </c>
      <c r="J110" s="86" t="s">
        <v>188</v>
      </c>
      <c r="K110" s="87">
        <v>20</v>
      </c>
    </row>
    <row r="111" spans="1:11" ht="15" customHeight="1">
      <c r="A111" s="80">
        <v>82832366</v>
      </c>
      <c r="B111" s="81" t="s">
        <v>226</v>
      </c>
      <c r="C111" s="82"/>
      <c r="D111" s="83">
        <f t="shared" si="9"/>
        <v>23.86</v>
      </c>
      <c r="E111" s="83">
        <f t="shared" si="11"/>
        <v>23.86</v>
      </c>
      <c r="F111" s="83">
        <f t="shared" si="12"/>
        <v>21.21</v>
      </c>
      <c r="G111" s="83">
        <f t="shared" si="13"/>
        <v>19.282677326649964</v>
      </c>
      <c r="H111" s="84">
        <f t="shared" si="16"/>
        <v>17.690529657477029</v>
      </c>
      <c r="I111" s="85">
        <v>17.175271512113621</v>
      </c>
      <c r="J111" s="86" t="s">
        <v>188</v>
      </c>
      <c r="K111" s="87">
        <v>20</v>
      </c>
    </row>
    <row r="112" spans="1:11" ht="15" customHeight="1">
      <c r="A112" s="80">
        <v>82832360</v>
      </c>
      <c r="B112" s="81" t="s">
        <v>1115</v>
      </c>
      <c r="C112" s="82"/>
      <c r="D112" s="83">
        <f t="shared" si="9"/>
        <v>22.84</v>
      </c>
      <c r="E112" s="83">
        <f t="shared" si="11"/>
        <v>22.84</v>
      </c>
      <c r="F112" s="83">
        <f t="shared" si="12"/>
        <v>20.309999999999999</v>
      </c>
      <c r="G112" s="83">
        <f t="shared" si="13"/>
        <v>18.471181888053472</v>
      </c>
      <c r="H112" s="84">
        <f t="shared" si="16"/>
        <v>16.946038429406855</v>
      </c>
      <c r="I112" s="85">
        <v>16.45246449456976</v>
      </c>
      <c r="J112" s="86" t="s">
        <v>188</v>
      </c>
      <c r="K112" s="87">
        <v>20</v>
      </c>
    </row>
    <row r="113" spans="1:11" ht="15" customHeight="1">
      <c r="A113" s="80">
        <v>82840350</v>
      </c>
      <c r="B113" s="81" t="s">
        <v>227</v>
      </c>
      <c r="C113" s="82"/>
      <c r="D113" s="83">
        <f t="shared" si="9"/>
        <v>32.49</v>
      </c>
      <c r="E113" s="83">
        <f t="shared" si="11"/>
        <v>32.49</v>
      </c>
      <c r="F113" s="83">
        <f t="shared" si="12"/>
        <v>28.88</v>
      </c>
      <c r="G113" s="83">
        <f t="shared" si="13"/>
        <v>26.26198830409357</v>
      </c>
      <c r="H113" s="84">
        <f t="shared" si="16"/>
        <v>24.093567251461991</v>
      </c>
      <c r="I113" s="85">
        <v>23.391812865497077</v>
      </c>
      <c r="J113" s="86" t="s">
        <v>188</v>
      </c>
      <c r="K113" s="87">
        <v>21</v>
      </c>
    </row>
    <row r="114" spans="1:11" ht="15" customHeight="1">
      <c r="A114" s="80">
        <v>82840360</v>
      </c>
      <c r="B114" s="81" t="s">
        <v>228</v>
      </c>
      <c r="C114" s="82"/>
      <c r="D114" s="83">
        <f t="shared" si="9"/>
        <v>34.81</v>
      </c>
      <c r="E114" s="83">
        <f t="shared" si="11"/>
        <v>34.81</v>
      </c>
      <c r="F114" s="83">
        <f t="shared" si="12"/>
        <v>30.95</v>
      </c>
      <c r="G114" s="83">
        <f t="shared" si="13"/>
        <v>28.137844611528827</v>
      </c>
      <c r="H114" s="84">
        <f t="shared" si="16"/>
        <v>25.814536340852133</v>
      </c>
      <c r="I114" s="85">
        <v>25.062656641604011</v>
      </c>
      <c r="J114" s="86" t="s">
        <v>188</v>
      </c>
      <c r="K114" s="87">
        <v>21</v>
      </c>
    </row>
    <row r="115" spans="1:11" ht="15" customHeight="1">
      <c r="A115" s="80">
        <v>82840370</v>
      </c>
      <c r="B115" s="81" t="s">
        <v>229</v>
      </c>
      <c r="C115" s="82"/>
      <c r="D115" s="83">
        <f t="shared" si="9"/>
        <v>37.130000000000003</v>
      </c>
      <c r="E115" s="83">
        <f t="shared" si="11"/>
        <v>37.130000000000003</v>
      </c>
      <c r="F115" s="83">
        <f t="shared" si="12"/>
        <v>33.01</v>
      </c>
      <c r="G115" s="83">
        <f t="shared" si="13"/>
        <v>30.01370091896408</v>
      </c>
      <c r="H115" s="84">
        <f t="shared" si="16"/>
        <v>27.535505430242274</v>
      </c>
      <c r="I115" s="85">
        <v>26.733500417710946</v>
      </c>
      <c r="J115" s="86" t="s">
        <v>188</v>
      </c>
      <c r="K115" s="87">
        <v>21</v>
      </c>
    </row>
    <row r="116" spans="1:11" ht="15" customHeight="1">
      <c r="A116" s="80">
        <v>82850350</v>
      </c>
      <c r="B116" s="81" t="s">
        <v>230</v>
      </c>
      <c r="C116" s="82"/>
      <c r="D116" s="83">
        <f t="shared" si="9"/>
        <v>39.450000000000003</v>
      </c>
      <c r="E116" s="83">
        <f t="shared" si="11"/>
        <v>39.450000000000003</v>
      </c>
      <c r="F116" s="83">
        <f t="shared" si="12"/>
        <v>35.07</v>
      </c>
      <c r="G116" s="83">
        <f t="shared" si="13"/>
        <v>31.88955722639934</v>
      </c>
      <c r="H116" s="84">
        <f t="shared" si="16"/>
        <v>29.25647451963242</v>
      </c>
      <c r="I116" s="85">
        <v>28.404344193817881</v>
      </c>
      <c r="J116" s="86" t="s">
        <v>188</v>
      </c>
      <c r="K116" s="87">
        <v>21</v>
      </c>
    </row>
    <row r="117" spans="1:11" ht="15" customHeight="1">
      <c r="A117" s="80">
        <v>82850360</v>
      </c>
      <c r="B117" s="81" t="s">
        <v>231</v>
      </c>
      <c r="C117" s="82"/>
      <c r="D117" s="83">
        <f t="shared" si="9"/>
        <v>41.78</v>
      </c>
      <c r="E117" s="83">
        <f t="shared" si="11"/>
        <v>41.78</v>
      </c>
      <c r="F117" s="83">
        <f t="shared" si="12"/>
        <v>37.14</v>
      </c>
      <c r="G117" s="83">
        <f t="shared" si="13"/>
        <v>33.76541353383459</v>
      </c>
      <c r="H117" s="84">
        <f t="shared" si="16"/>
        <v>30.977443609022558</v>
      </c>
      <c r="I117" s="85">
        <v>30.075187969924812</v>
      </c>
      <c r="J117" s="86" t="s">
        <v>188</v>
      </c>
      <c r="K117" s="87">
        <v>21</v>
      </c>
    </row>
    <row r="118" spans="1:11" ht="15" customHeight="1">
      <c r="A118" s="80">
        <v>82850370</v>
      </c>
      <c r="B118" s="81" t="s">
        <v>232</v>
      </c>
      <c r="C118" s="82"/>
      <c r="D118" s="83">
        <f t="shared" si="9"/>
        <v>44.1</v>
      </c>
      <c r="E118" s="83">
        <f t="shared" si="11"/>
        <v>44.1</v>
      </c>
      <c r="F118" s="83">
        <f t="shared" si="12"/>
        <v>39.200000000000003</v>
      </c>
      <c r="G118" s="83">
        <f t="shared" si="13"/>
        <v>35.641269841269846</v>
      </c>
      <c r="H118" s="84">
        <f t="shared" si="16"/>
        <v>32.698412698412703</v>
      </c>
      <c r="I118" s="85">
        <v>31.74603174603175</v>
      </c>
      <c r="J118" s="86" t="s">
        <v>188</v>
      </c>
      <c r="K118" s="87">
        <v>21</v>
      </c>
    </row>
    <row r="119" spans="1:11" ht="15" customHeight="1">
      <c r="A119" s="80">
        <v>88450380</v>
      </c>
      <c r="B119" s="81" t="s">
        <v>233</v>
      </c>
      <c r="C119" s="82"/>
      <c r="D119" s="83">
        <f t="shared" si="9"/>
        <v>79.2</v>
      </c>
      <c r="E119" s="83">
        <f t="shared" si="11"/>
        <v>79.2</v>
      </c>
      <c r="F119" s="83">
        <f t="shared" si="12"/>
        <v>70.400000000000006</v>
      </c>
      <c r="G119" s="83">
        <f t="shared" si="13"/>
        <v>64.000484635500001</v>
      </c>
      <c r="H119" s="84">
        <f t="shared" si="16"/>
        <v>58.71604095</v>
      </c>
      <c r="I119" s="85">
        <v>57.005865</v>
      </c>
      <c r="J119" s="86" t="s">
        <v>1</v>
      </c>
      <c r="K119" s="87">
        <v>21</v>
      </c>
    </row>
    <row r="120" spans="1:11" ht="15" customHeight="1">
      <c r="A120" s="80">
        <v>82863370</v>
      </c>
      <c r="B120" s="81" t="s">
        <v>234</v>
      </c>
      <c r="C120" s="82"/>
      <c r="D120" s="83">
        <f t="shared" si="9"/>
        <v>58.02</v>
      </c>
      <c r="E120" s="83">
        <f t="shared" si="11"/>
        <v>58.02</v>
      </c>
      <c r="F120" s="83">
        <f t="shared" si="12"/>
        <v>51.58</v>
      </c>
      <c r="G120" s="83">
        <f t="shared" si="13"/>
        <v>46.896407685881378</v>
      </c>
      <c r="H120" s="84">
        <f t="shared" si="16"/>
        <v>43.024227234753553</v>
      </c>
      <c r="I120" s="85">
        <v>41.771094402673349</v>
      </c>
      <c r="J120" s="86" t="s">
        <v>188</v>
      </c>
      <c r="K120" s="87">
        <v>21</v>
      </c>
    </row>
    <row r="121" spans="1:11" ht="15" customHeight="1">
      <c r="A121" s="80">
        <v>88463380</v>
      </c>
      <c r="B121" s="81" t="s">
        <v>235</v>
      </c>
      <c r="C121" s="82"/>
      <c r="D121" s="83">
        <f t="shared" si="9"/>
        <v>138.65</v>
      </c>
      <c r="E121" s="83">
        <f t="shared" si="11"/>
        <v>138.65</v>
      </c>
      <c r="F121" s="83">
        <f t="shared" si="12"/>
        <v>123.25</v>
      </c>
      <c r="G121" s="83">
        <f t="shared" si="13"/>
        <v>112.04546000000001</v>
      </c>
      <c r="H121" s="84">
        <f t="shared" si="16"/>
        <v>102.794</v>
      </c>
      <c r="I121" s="85">
        <v>99.8</v>
      </c>
      <c r="J121" s="86" t="s">
        <v>1</v>
      </c>
      <c r="K121" s="87">
        <v>21</v>
      </c>
    </row>
    <row r="122" spans="1:11" ht="15" customHeight="1">
      <c r="A122" s="80">
        <v>88463390</v>
      </c>
      <c r="B122" s="81" t="s">
        <v>236</v>
      </c>
      <c r="C122" s="82"/>
      <c r="D122" s="83">
        <f t="shared" si="9"/>
        <v>112.17</v>
      </c>
      <c r="E122" s="83">
        <f t="shared" si="11"/>
        <v>112.17</v>
      </c>
      <c r="F122" s="83">
        <f t="shared" si="12"/>
        <v>99.71</v>
      </c>
      <c r="G122" s="83">
        <f t="shared" si="13"/>
        <v>90.652175733000021</v>
      </c>
      <c r="H122" s="84">
        <f t="shared" si="16"/>
        <v>83.167133700000008</v>
      </c>
      <c r="I122" s="85">
        <v>80.744790000000009</v>
      </c>
      <c r="J122" s="86" t="s">
        <v>1</v>
      </c>
      <c r="K122" s="87">
        <v>21</v>
      </c>
    </row>
    <row r="123" spans="1:11" ht="15" customHeight="1">
      <c r="A123" s="80">
        <v>86775380</v>
      </c>
      <c r="B123" s="81" t="s">
        <v>591</v>
      </c>
      <c r="C123" s="82"/>
      <c r="D123" s="83">
        <f>+E123*1.25</f>
        <v>343.54999999999995</v>
      </c>
      <c r="E123" s="83">
        <f t="shared" si="11"/>
        <v>274.83999999999997</v>
      </c>
      <c r="F123" s="83">
        <f t="shared" si="12"/>
        <v>244.31</v>
      </c>
      <c r="G123" s="83">
        <f t="shared" si="13"/>
        <v>222.10147314600002</v>
      </c>
      <c r="H123" s="84">
        <f t="shared" si="16"/>
        <v>203.76281940000001</v>
      </c>
      <c r="I123" s="85">
        <v>197.82798</v>
      </c>
      <c r="J123" s="86" t="s">
        <v>1</v>
      </c>
      <c r="K123" s="87">
        <v>21</v>
      </c>
    </row>
    <row r="124" spans="1:11" ht="15" customHeight="1">
      <c r="A124" s="80">
        <v>86775390</v>
      </c>
      <c r="B124" s="81" t="s">
        <v>592</v>
      </c>
      <c r="C124" s="82"/>
      <c r="D124" s="83">
        <f>+E124*1.25</f>
        <v>354.08749999999998</v>
      </c>
      <c r="E124" s="83">
        <f t="shared" si="11"/>
        <v>283.27</v>
      </c>
      <c r="F124" s="83">
        <f t="shared" si="12"/>
        <v>251.8</v>
      </c>
      <c r="G124" s="83">
        <f t="shared" si="13"/>
        <v>228.91313542650002</v>
      </c>
      <c r="H124" s="84">
        <f t="shared" si="16"/>
        <v>210.01205085000001</v>
      </c>
      <c r="I124" s="85">
        <v>203.895195</v>
      </c>
      <c r="J124" s="86" t="s">
        <v>1</v>
      </c>
      <c r="K124" s="87">
        <v>21</v>
      </c>
    </row>
    <row r="125" spans="1:11" ht="15" customHeight="1">
      <c r="A125" s="80">
        <v>8291674201</v>
      </c>
      <c r="B125" s="81" t="s">
        <v>237</v>
      </c>
      <c r="C125" s="82"/>
      <c r="D125" s="83">
        <f>+E125*1.04</f>
        <v>11.544</v>
      </c>
      <c r="E125" s="83">
        <f t="shared" si="11"/>
        <v>11.1</v>
      </c>
      <c r="F125" s="83">
        <f t="shared" si="12"/>
        <v>9.8699999999999992</v>
      </c>
      <c r="G125" s="83">
        <f t="shared" si="13"/>
        <v>8.9816000000000003</v>
      </c>
      <c r="H125" s="84">
        <f t="shared" si="16"/>
        <v>8.24</v>
      </c>
      <c r="I125" s="85">
        <v>8</v>
      </c>
      <c r="J125" s="86" t="s">
        <v>188</v>
      </c>
      <c r="K125" s="87">
        <v>21</v>
      </c>
    </row>
    <row r="126" spans="1:11" ht="15" customHeight="1">
      <c r="A126" s="80">
        <v>8292074201</v>
      </c>
      <c r="B126" s="81" t="s">
        <v>238</v>
      </c>
      <c r="C126" s="82"/>
      <c r="D126" s="83">
        <f>+E126*1.2</f>
        <v>14.627999999999998</v>
      </c>
      <c r="E126" s="83">
        <f t="shared" si="11"/>
        <v>12.19</v>
      </c>
      <c r="F126" s="83">
        <f t="shared" si="12"/>
        <v>10.84</v>
      </c>
      <c r="G126" s="83">
        <f t="shared" si="13"/>
        <v>9.8573060000000012</v>
      </c>
      <c r="H126" s="84">
        <f t="shared" si="16"/>
        <v>9.0434000000000001</v>
      </c>
      <c r="I126" s="85">
        <v>8.7799999999999994</v>
      </c>
      <c r="J126" s="86" t="s">
        <v>188</v>
      </c>
      <c r="K126" s="87">
        <v>21</v>
      </c>
    </row>
    <row r="127" spans="1:11" ht="15" customHeight="1">
      <c r="A127" s="80">
        <v>8292074301</v>
      </c>
      <c r="B127" s="81" t="s">
        <v>239</v>
      </c>
      <c r="C127" s="82"/>
      <c r="D127" s="83">
        <f t="shared" ref="D127:D132" si="17">+E127*1.04</f>
        <v>23.462399999999999</v>
      </c>
      <c r="E127" s="83">
        <f t="shared" si="11"/>
        <v>22.56</v>
      </c>
      <c r="F127" s="83">
        <f t="shared" si="12"/>
        <v>20.059999999999999</v>
      </c>
      <c r="G127" s="83">
        <f t="shared" si="13"/>
        <v>18.243875000000003</v>
      </c>
      <c r="H127" s="84">
        <f t="shared" si="16"/>
        <v>16.737500000000001</v>
      </c>
      <c r="I127" s="85">
        <v>16.25</v>
      </c>
      <c r="J127" s="86" t="s">
        <v>188</v>
      </c>
      <c r="K127" s="87">
        <v>21</v>
      </c>
    </row>
    <row r="128" spans="1:11" ht="15" customHeight="1">
      <c r="A128" s="80">
        <v>8292674201</v>
      </c>
      <c r="B128" s="81" t="s">
        <v>240</v>
      </c>
      <c r="C128" s="82"/>
      <c r="D128" s="83">
        <f t="shared" si="17"/>
        <v>23.691200000000002</v>
      </c>
      <c r="E128" s="83">
        <f t="shared" si="11"/>
        <v>22.78</v>
      </c>
      <c r="F128" s="83">
        <f t="shared" si="12"/>
        <v>20.25</v>
      </c>
      <c r="G128" s="83">
        <f t="shared" si="13"/>
        <v>18.412279999999999</v>
      </c>
      <c r="H128" s="84">
        <f t="shared" si="16"/>
        <v>16.891999999999999</v>
      </c>
      <c r="I128" s="85">
        <v>16.399999999999999</v>
      </c>
      <c r="J128" s="86" t="s">
        <v>188</v>
      </c>
      <c r="K128" s="87">
        <v>21</v>
      </c>
    </row>
    <row r="129" spans="1:11" ht="15" customHeight="1">
      <c r="A129" s="80">
        <v>8292674301</v>
      </c>
      <c r="B129" s="81" t="s">
        <v>241</v>
      </c>
      <c r="C129" s="82"/>
      <c r="D129" s="83">
        <f t="shared" si="17"/>
        <v>23.150400000000001</v>
      </c>
      <c r="E129" s="83">
        <f t="shared" si="11"/>
        <v>22.26</v>
      </c>
      <c r="F129" s="83">
        <f t="shared" si="12"/>
        <v>19.79</v>
      </c>
      <c r="G129" s="83">
        <f t="shared" si="13"/>
        <v>17.996881000000005</v>
      </c>
      <c r="H129" s="84">
        <f t="shared" si="16"/>
        <v>16.510900000000003</v>
      </c>
      <c r="I129" s="85">
        <v>16.03</v>
      </c>
      <c r="J129" s="86" t="s">
        <v>188</v>
      </c>
      <c r="K129" s="87">
        <v>21</v>
      </c>
    </row>
    <row r="130" spans="1:11" ht="15" customHeight="1">
      <c r="A130" s="80">
        <v>8293274201</v>
      </c>
      <c r="B130" s="81" t="s">
        <v>242</v>
      </c>
      <c r="C130" s="82"/>
      <c r="D130" s="83">
        <f>+E130*1.14</f>
        <v>32.296199999999992</v>
      </c>
      <c r="E130" s="83">
        <f t="shared" si="11"/>
        <v>28.33</v>
      </c>
      <c r="F130" s="83">
        <f t="shared" si="12"/>
        <v>25.19</v>
      </c>
      <c r="G130" s="83">
        <f t="shared" si="13"/>
        <v>22.903080000000003</v>
      </c>
      <c r="H130" s="84">
        <f t="shared" si="16"/>
        <v>21.012</v>
      </c>
      <c r="I130" s="85">
        <v>20.399999999999999</v>
      </c>
      <c r="J130" s="86" t="s">
        <v>188</v>
      </c>
      <c r="K130" s="87">
        <v>21</v>
      </c>
    </row>
    <row r="131" spans="1:11" ht="15" customHeight="1">
      <c r="A131" s="80">
        <v>8293274301</v>
      </c>
      <c r="B131" s="81" t="s">
        <v>243</v>
      </c>
      <c r="C131" s="82"/>
      <c r="D131" s="83">
        <f t="shared" si="17"/>
        <v>31.46</v>
      </c>
      <c r="E131" s="83">
        <f t="shared" si="11"/>
        <v>30.25</v>
      </c>
      <c r="F131" s="83">
        <f t="shared" si="12"/>
        <v>26.89</v>
      </c>
      <c r="G131" s="83">
        <f t="shared" si="13"/>
        <v>24.452406000000003</v>
      </c>
      <c r="H131" s="84">
        <f t="shared" si="16"/>
        <v>22.433400000000002</v>
      </c>
      <c r="I131" s="85">
        <v>21.78</v>
      </c>
      <c r="J131" s="86" t="s">
        <v>188</v>
      </c>
      <c r="K131" s="87">
        <v>21</v>
      </c>
    </row>
    <row r="132" spans="1:11" ht="15" customHeight="1">
      <c r="A132" s="80">
        <v>8293274401</v>
      </c>
      <c r="B132" s="81" t="s">
        <v>244</v>
      </c>
      <c r="C132" s="82"/>
      <c r="D132" s="83">
        <f t="shared" si="17"/>
        <v>38.012</v>
      </c>
      <c r="E132" s="83">
        <f t="shared" si="11"/>
        <v>36.549999999999997</v>
      </c>
      <c r="F132" s="83">
        <f t="shared" si="12"/>
        <v>32.49</v>
      </c>
      <c r="G132" s="83">
        <f t="shared" si="13"/>
        <v>29.538237000000002</v>
      </c>
      <c r="H132" s="84">
        <f t="shared" si="16"/>
        <v>27.099299999999999</v>
      </c>
      <c r="I132" s="85">
        <v>26.31</v>
      </c>
      <c r="J132" s="86" t="s">
        <v>188</v>
      </c>
      <c r="K132" s="87">
        <v>21</v>
      </c>
    </row>
    <row r="133" spans="1:11" ht="15" customHeight="1">
      <c r="A133" s="80">
        <v>86740742</v>
      </c>
      <c r="B133" s="81" t="s">
        <v>245</v>
      </c>
      <c r="C133" s="82"/>
      <c r="D133" s="83">
        <f>+E133*1.14</f>
        <v>68.43419999999999</v>
      </c>
      <c r="E133" s="83">
        <f t="shared" si="11"/>
        <v>60.03</v>
      </c>
      <c r="F133" s="83">
        <f t="shared" si="12"/>
        <v>53.36</v>
      </c>
      <c r="G133" s="83">
        <f t="shared" si="13"/>
        <v>48.511867000000009</v>
      </c>
      <c r="H133" s="84">
        <f t="shared" si="16"/>
        <v>44.506300000000003</v>
      </c>
      <c r="I133" s="85">
        <v>43.21</v>
      </c>
      <c r="J133" s="86" t="s">
        <v>1</v>
      </c>
      <c r="K133" s="87">
        <v>22</v>
      </c>
    </row>
    <row r="134" spans="1:11" ht="15" customHeight="1">
      <c r="A134" s="80">
        <v>86740743</v>
      </c>
      <c r="B134" s="81" t="s">
        <v>245</v>
      </c>
      <c r="C134" s="82"/>
      <c r="D134" s="83">
        <f>+E134*1.04</f>
        <v>63.554400000000001</v>
      </c>
      <c r="E134" s="83">
        <f t="shared" si="11"/>
        <v>61.11</v>
      </c>
      <c r="F134" s="83">
        <f t="shared" si="12"/>
        <v>54.32</v>
      </c>
      <c r="G134" s="83">
        <f t="shared" si="13"/>
        <v>49.38757300000001</v>
      </c>
      <c r="H134" s="84">
        <f t="shared" si="16"/>
        <v>45.309700000000007</v>
      </c>
      <c r="I134" s="85">
        <v>43.99</v>
      </c>
      <c r="J134" s="86" t="s">
        <v>1</v>
      </c>
      <c r="K134" s="87">
        <v>22</v>
      </c>
    </row>
    <row r="135" spans="1:11" ht="15" customHeight="1">
      <c r="A135" s="80">
        <v>86750743</v>
      </c>
      <c r="B135" s="81" t="s">
        <v>246</v>
      </c>
      <c r="C135" s="82"/>
      <c r="D135" s="83">
        <f t="shared" ref="D135:D198" si="18">+E135</f>
        <v>82.53</v>
      </c>
      <c r="E135" s="83">
        <f t="shared" si="11"/>
        <v>82.53</v>
      </c>
      <c r="F135" s="83">
        <f t="shared" si="12"/>
        <v>73.36</v>
      </c>
      <c r="G135" s="83">
        <f t="shared" si="13"/>
        <v>66.699607</v>
      </c>
      <c r="H135" s="84">
        <f t="shared" si="16"/>
        <v>61.192299999999996</v>
      </c>
      <c r="I135" s="85">
        <v>59.41</v>
      </c>
      <c r="J135" s="86" t="s">
        <v>1</v>
      </c>
      <c r="K135" s="87">
        <v>22</v>
      </c>
    </row>
    <row r="136" spans="1:11" ht="15" customHeight="1">
      <c r="A136" s="80">
        <v>86763744</v>
      </c>
      <c r="B136" s="81" t="s">
        <v>247</v>
      </c>
      <c r="C136" s="82"/>
      <c r="D136" s="83">
        <f>+E136*1.3</f>
        <v>169.94899999999998</v>
      </c>
      <c r="E136" s="83">
        <f t="shared" si="11"/>
        <v>130.72999999999999</v>
      </c>
      <c r="F136" s="83">
        <f t="shared" si="12"/>
        <v>116.21</v>
      </c>
      <c r="G136" s="83">
        <f t="shared" si="13"/>
        <v>105.64607000000001</v>
      </c>
      <c r="H136" s="84">
        <f t="shared" si="16"/>
        <v>96.923000000000002</v>
      </c>
      <c r="I136" s="85">
        <v>94.1</v>
      </c>
      <c r="J136" s="86" t="s">
        <v>1</v>
      </c>
      <c r="K136" s="87">
        <v>22</v>
      </c>
    </row>
    <row r="137" spans="1:11" ht="15" customHeight="1">
      <c r="A137" s="80">
        <v>86775744</v>
      </c>
      <c r="B137" s="81" t="s">
        <v>248</v>
      </c>
      <c r="C137" s="82"/>
      <c r="D137" s="83">
        <f>+E137*1.14</f>
        <v>324.09059999999999</v>
      </c>
      <c r="E137" s="83">
        <f t="shared" si="11"/>
        <v>284.29000000000002</v>
      </c>
      <c r="F137" s="83">
        <f t="shared" si="12"/>
        <v>252.71</v>
      </c>
      <c r="G137" s="83">
        <f t="shared" si="13"/>
        <v>229.73810100000003</v>
      </c>
      <c r="H137" s="84">
        <f t="shared" si="16"/>
        <v>210.7689</v>
      </c>
      <c r="I137" s="85">
        <v>204.63</v>
      </c>
      <c r="J137" s="86" t="s">
        <v>1</v>
      </c>
      <c r="K137" s="87">
        <v>22</v>
      </c>
    </row>
    <row r="138" spans="1:11" ht="15" customHeight="1">
      <c r="A138" s="80">
        <v>8291676201</v>
      </c>
      <c r="B138" s="81" t="s">
        <v>249</v>
      </c>
      <c r="C138" s="82"/>
      <c r="D138" s="83">
        <f>+E138*1.22</f>
        <v>5.9413999999999998</v>
      </c>
      <c r="E138" s="83">
        <f t="shared" si="11"/>
        <v>4.87</v>
      </c>
      <c r="F138" s="83">
        <f t="shared" si="12"/>
        <v>4.33</v>
      </c>
      <c r="G138" s="83">
        <f t="shared" si="13"/>
        <v>3.9406770000000004</v>
      </c>
      <c r="H138" s="84">
        <f t="shared" si="16"/>
        <v>3.6153</v>
      </c>
      <c r="I138" s="85">
        <v>3.51</v>
      </c>
      <c r="J138" s="86" t="s">
        <v>188</v>
      </c>
      <c r="K138" s="87">
        <v>22</v>
      </c>
    </row>
    <row r="139" spans="1:11" ht="15" customHeight="1">
      <c r="A139" s="80">
        <v>8291676301</v>
      </c>
      <c r="B139" s="81" t="s">
        <v>250</v>
      </c>
      <c r="C139" s="82"/>
      <c r="D139" s="83">
        <f>+E139*1.36</f>
        <v>8.8808000000000007</v>
      </c>
      <c r="E139" s="83">
        <f t="shared" si="11"/>
        <v>6.53</v>
      </c>
      <c r="F139" s="83">
        <f t="shared" si="12"/>
        <v>5.81</v>
      </c>
      <c r="G139" s="83">
        <f t="shared" si="13"/>
        <v>5.2879170000000002</v>
      </c>
      <c r="H139" s="84">
        <f t="shared" si="16"/>
        <v>4.8513000000000002</v>
      </c>
      <c r="I139" s="85">
        <v>4.71</v>
      </c>
      <c r="J139" s="86" t="s">
        <v>188</v>
      </c>
      <c r="K139" s="87">
        <v>22</v>
      </c>
    </row>
    <row r="140" spans="1:11" ht="15" customHeight="1">
      <c r="A140" s="80">
        <v>8292076201</v>
      </c>
      <c r="B140" s="81" t="s">
        <v>251</v>
      </c>
      <c r="C140" s="82"/>
      <c r="D140" s="83">
        <f>+E140*1.83</f>
        <v>10.065000000000001</v>
      </c>
      <c r="E140" s="83">
        <f t="shared" si="11"/>
        <v>5.5</v>
      </c>
      <c r="F140" s="83">
        <f t="shared" si="12"/>
        <v>4.8899999999999997</v>
      </c>
      <c r="G140" s="83">
        <f t="shared" si="13"/>
        <v>4.4458920000000006</v>
      </c>
      <c r="H140" s="84">
        <f t="shared" si="16"/>
        <v>4.0788000000000002</v>
      </c>
      <c r="I140" s="85">
        <v>3.96</v>
      </c>
      <c r="J140" s="86" t="s">
        <v>188</v>
      </c>
      <c r="K140" s="87">
        <v>22</v>
      </c>
    </row>
    <row r="141" spans="1:11" ht="15" customHeight="1">
      <c r="A141" s="80">
        <v>8292076301</v>
      </c>
      <c r="B141" s="81" t="s">
        <v>252</v>
      </c>
      <c r="C141" s="82"/>
      <c r="D141" s="83">
        <f>+E141*1.2</f>
        <v>8.2679999999999989</v>
      </c>
      <c r="E141" s="83">
        <f t="shared" si="11"/>
        <v>6.89</v>
      </c>
      <c r="F141" s="83">
        <f t="shared" si="12"/>
        <v>6.13</v>
      </c>
      <c r="G141" s="83">
        <f t="shared" si="13"/>
        <v>5.5798189999999996</v>
      </c>
      <c r="H141" s="84">
        <f t="shared" si="16"/>
        <v>5.1190999999999995</v>
      </c>
      <c r="I141" s="85">
        <v>4.97</v>
      </c>
      <c r="J141" s="86" t="s">
        <v>188</v>
      </c>
      <c r="K141" s="87">
        <v>22</v>
      </c>
    </row>
    <row r="142" spans="1:11" ht="15" customHeight="1">
      <c r="A142" s="80">
        <v>8292076401</v>
      </c>
      <c r="B142" s="81" t="s">
        <v>253</v>
      </c>
      <c r="C142" s="82"/>
      <c r="D142" s="83">
        <f>+E142*1.26</f>
        <v>16.669800000000002</v>
      </c>
      <c r="E142" s="83">
        <f t="shared" si="11"/>
        <v>13.23</v>
      </c>
      <c r="F142" s="83">
        <f t="shared" si="12"/>
        <v>11.76</v>
      </c>
      <c r="G142" s="83">
        <f t="shared" si="13"/>
        <v>10.699330999999999</v>
      </c>
      <c r="H142" s="84">
        <f t="shared" si="16"/>
        <v>9.8158999999999992</v>
      </c>
      <c r="I142" s="85">
        <v>9.5299999999999994</v>
      </c>
      <c r="J142" s="86" t="s">
        <v>188</v>
      </c>
      <c r="K142" s="87">
        <v>22</v>
      </c>
    </row>
    <row r="143" spans="1:11" ht="15" customHeight="1">
      <c r="A143" s="80">
        <v>8292676301</v>
      </c>
      <c r="B143" s="81" t="s">
        <v>254</v>
      </c>
      <c r="C143" s="82"/>
      <c r="D143" s="83">
        <f>+E143*1.3</f>
        <v>10.920000000000002</v>
      </c>
      <c r="E143" s="83">
        <f t="shared" si="11"/>
        <v>8.4</v>
      </c>
      <c r="F143" s="83">
        <f t="shared" si="12"/>
        <v>7.47</v>
      </c>
      <c r="G143" s="83">
        <f t="shared" si="13"/>
        <v>6.7923350000000005</v>
      </c>
      <c r="H143" s="84">
        <f t="shared" si="16"/>
        <v>6.2314999999999996</v>
      </c>
      <c r="I143" s="85">
        <v>6.05</v>
      </c>
      <c r="J143" s="86" t="s">
        <v>188</v>
      </c>
      <c r="K143" s="87">
        <v>22</v>
      </c>
    </row>
    <row r="144" spans="1:11" ht="15" customHeight="1">
      <c r="A144" s="80">
        <v>8292676401</v>
      </c>
      <c r="B144" s="81" t="s">
        <v>255</v>
      </c>
      <c r="C144" s="82"/>
      <c r="D144" s="83">
        <f t="shared" si="18"/>
        <v>10.84</v>
      </c>
      <c r="E144" s="83">
        <f t="shared" si="11"/>
        <v>10.84</v>
      </c>
      <c r="F144" s="83">
        <f t="shared" si="12"/>
        <v>9.64</v>
      </c>
      <c r="G144" s="83">
        <f t="shared" si="13"/>
        <v>8.7682870000000008</v>
      </c>
      <c r="H144" s="84">
        <f t="shared" si="16"/>
        <v>8.0442999999999998</v>
      </c>
      <c r="I144" s="85">
        <v>7.81</v>
      </c>
      <c r="J144" s="86" t="s">
        <v>188</v>
      </c>
      <c r="K144" s="87">
        <v>22</v>
      </c>
    </row>
    <row r="145" spans="1:11" ht="15" customHeight="1">
      <c r="A145" s="80">
        <v>8293276401</v>
      </c>
      <c r="B145" s="81" t="s">
        <v>256</v>
      </c>
      <c r="C145" s="82"/>
      <c r="D145" s="83">
        <f>+E145*1.15</f>
        <v>12.465999999999999</v>
      </c>
      <c r="E145" s="83">
        <f t="shared" si="11"/>
        <v>10.84</v>
      </c>
      <c r="F145" s="83">
        <f t="shared" si="12"/>
        <v>9.64</v>
      </c>
      <c r="G145" s="83">
        <f t="shared" si="13"/>
        <v>8.7682870000000008</v>
      </c>
      <c r="H145" s="84">
        <f t="shared" si="16"/>
        <v>8.0442999999999998</v>
      </c>
      <c r="I145" s="85">
        <v>7.81</v>
      </c>
      <c r="J145" s="86" t="s">
        <v>188</v>
      </c>
      <c r="K145" s="87">
        <v>22</v>
      </c>
    </row>
    <row r="146" spans="1:11" ht="15" customHeight="1">
      <c r="A146" s="80">
        <v>8293276501</v>
      </c>
      <c r="B146" s="81" t="s">
        <v>257</v>
      </c>
      <c r="C146" s="82"/>
      <c r="D146" s="83">
        <f>+E146*1.05</f>
        <v>19.341000000000001</v>
      </c>
      <c r="E146" s="83">
        <f t="shared" si="11"/>
        <v>18.420000000000002</v>
      </c>
      <c r="F146" s="83">
        <f t="shared" si="12"/>
        <v>16.38</v>
      </c>
      <c r="G146" s="83">
        <f t="shared" si="13"/>
        <v>14.898229000000001</v>
      </c>
      <c r="H146" s="84">
        <f t="shared" si="16"/>
        <v>13.668099999999999</v>
      </c>
      <c r="I146" s="85">
        <v>13.27</v>
      </c>
      <c r="J146" s="86" t="s">
        <v>188</v>
      </c>
      <c r="K146" s="87">
        <v>22</v>
      </c>
    </row>
    <row r="147" spans="1:11" ht="15" customHeight="1">
      <c r="A147" s="80">
        <v>82816761</v>
      </c>
      <c r="B147" s="81" t="s">
        <v>593</v>
      </c>
      <c r="C147" s="82"/>
      <c r="D147" s="83">
        <f t="shared" si="18"/>
        <v>4.68</v>
      </c>
      <c r="E147" s="83">
        <f t="shared" si="11"/>
        <v>4.68</v>
      </c>
      <c r="F147" s="83">
        <v>4.16</v>
      </c>
      <c r="G147" s="83"/>
      <c r="H147" s="84"/>
      <c r="I147" s="85">
        <v>3.51</v>
      </c>
      <c r="J147" s="86" t="s">
        <v>188</v>
      </c>
      <c r="K147" s="87">
        <v>23</v>
      </c>
    </row>
    <row r="148" spans="1:11" ht="15" customHeight="1">
      <c r="A148" s="80">
        <v>82816762</v>
      </c>
      <c r="B148" s="81" t="s">
        <v>594</v>
      </c>
      <c r="C148" s="82"/>
      <c r="D148" s="83">
        <f t="shared" si="18"/>
        <v>4.8600000000000003</v>
      </c>
      <c r="E148" s="83">
        <f t="shared" si="11"/>
        <v>4.8600000000000003</v>
      </c>
      <c r="F148" s="83">
        <v>4.32</v>
      </c>
      <c r="G148" s="83"/>
      <c r="H148" s="84"/>
      <c r="I148" s="85">
        <v>4.71</v>
      </c>
      <c r="J148" s="86" t="s">
        <v>188</v>
      </c>
      <c r="K148" s="87">
        <v>23</v>
      </c>
    </row>
    <row r="149" spans="1:11" ht="15" customHeight="1">
      <c r="A149" s="80">
        <v>82816763</v>
      </c>
      <c r="B149" s="81" t="s">
        <v>595</v>
      </c>
      <c r="C149" s="82"/>
      <c r="D149" s="83">
        <f t="shared" si="18"/>
        <v>6.58</v>
      </c>
      <c r="E149" s="83">
        <f t="shared" ref="E149:E222" si="19">TRUNC(F149*1.125,2)</f>
        <v>6.58</v>
      </c>
      <c r="F149" s="83">
        <v>5.85</v>
      </c>
      <c r="G149" s="83"/>
      <c r="H149" s="84"/>
      <c r="I149" s="85">
        <v>3.96</v>
      </c>
      <c r="J149" s="86" t="s">
        <v>188</v>
      </c>
      <c r="K149" s="87">
        <v>23</v>
      </c>
    </row>
    <row r="150" spans="1:11" ht="15" customHeight="1">
      <c r="A150" s="80">
        <v>82820762</v>
      </c>
      <c r="B150" s="81" t="s">
        <v>596</v>
      </c>
      <c r="C150" s="82"/>
      <c r="D150" s="83">
        <f t="shared" si="18"/>
        <v>5.33</v>
      </c>
      <c r="E150" s="83">
        <f t="shared" si="19"/>
        <v>5.33</v>
      </c>
      <c r="F150" s="83">
        <v>4.74</v>
      </c>
      <c r="G150" s="83"/>
      <c r="H150" s="84"/>
      <c r="I150" s="85">
        <v>4.97</v>
      </c>
      <c r="J150" s="86" t="s">
        <v>188</v>
      </c>
      <c r="K150" s="87">
        <v>23</v>
      </c>
    </row>
    <row r="151" spans="1:11" ht="15" customHeight="1">
      <c r="A151" s="80">
        <v>82820763</v>
      </c>
      <c r="B151" s="81" t="s">
        <v>597</v>
      </c>
      <c r="C151" s="82"/>
      <c r="D151" s="83">
        <f t="shared" si="18"/>
        <v>6.32</v>
      </c>
      <c r="E151" s="83">
        <f t="shared" si="19"/>
        <v>6.32</v>
      </c>
      <c r="F151" s="83">
        <v>5.62</v>
      </c>
      <c r="G151" s="83"/>
      <c r="H151" s="84"/>
      <c r="I151" s="85">
        <v>9.5299999999999994</v>
      </c>
      <c r="J151" s="86" t="s">
        <v>188</v>
      </c>
      <c r="K151" s="87">
        <v>23</v>
      </c>
    </row>
    <row r="152" spans="1:11" ht="15" customHeight="1">
      <c r="A152" s="80">
        <v>86740764</v>
      </c>
      <c r="B152" s="81" t="s">
        <v>258</v>
      </c>
      <c r="C152" s="82"/>
      <c r="D152" s="83">
        <f>+E152*1.04</f>
        <v>36.566399999999994</v>
      </c>
      <c r="E152" s="83">
        <f t="shared" si="19"/>
        <v>35.159999999999997</v>
      </c>
      <c r="F152" s="83">
        <f t="shared" ref="F152:F230" si="20">TRUNC(G152*1.1,2)</f>
        <v>31.26</v>
      </c>
      <c r="G152" s="83">
        <f t="shared" si="13"/>
        <v>28.426764000000002</v>
      </c>
      <c r="H152" s="84">
        <f t="shared" si="16"/>
        <v>26.079599999999999</v>
      </c>
      <c r="I152" s="85">
        <v>25.32</v>
      </c>
      <c r="J152" s="86" t="s">
        <v>1</v>
      </c>
      <c r="K152" s="87">
        <v>23</v>
      </c>
    </row>
    <row r="153" spans="1:11" ht="15" customHeight="1">
      <c r="A153" s="80">
        <v>86740765</v>
      </c>
      <c r="B153" s="81" t="s">
        <v>259</v>
      </c>
      <c r="C153" s="82"/>
      <c r="D153" s="83">
        <f t="shared" ref="D153:D156" si="21">+E153*1.04</f>
        <v>36.5976</v>
      </c>
      <c r="E153" s="83">
        <f t="shared" si="19"/>
        <v>35.19</v>
      </c>
      <c r="F153" s="83">
        <f t="shared" si="20"/>
        <v>31.28</v>
      </c>
      <c r="G153" s="83">
        <f t="shared" si="13"/>
        <v>28.437991000000004</v>
      </c>
      <c r="H153" s="84">
        <f t="shared" si="16"/>
        <v>26.0899</v>
      </c>
      <c r="I153" s="85">
        <v>25.33</v>
      </c>
      <c r="J153" s="86" t="s">
        <v>1</v>
      </c>
      <c r="K153" s="87">
        <v>23</v>
      </c>
    </row>
    <row r="154" spans="1:11" ht="15" customHeight="1">
      <c r="A154" s="80">
        <v>86740766</v>
      </c>
      <c r="B154" s="81" t="s">
        <v>260</v>
      </c>
      <c r="C154" s="82"/>
      <c r="D154" s="83">
        <f t="shared" si="21"/>
        <v>43.940000000000005</v>
      </c>
      <c r="E154" s="83">
        <f t="shared" si="19"/>
        <v>42.25</v>
      </c>
      <c r="F154" s="83">
        <f t="shared" si="20"/>
        <v>37.56</v>
      </c>
      <c r="G154" s="83">
        <f t="shared" ref="G154:G231" si="22">H154*1.09</f>
        <v>34.152534000000003</v>
      </c>
      <c r="H154" s="84">
        <f t="shared" si="16"/>
        <v>31.332600000000003</v>
      </c>
      <c r="I154" s="85">
        <v>30.42</v>
      </c>
      <c r="J154" s="86" t="s">
        <v>1</v>
      </c>
      <c r="K154" s="87">
        <v>23</v>
      </c>
    </row>
    <row r="155" spans="1:11" ht="15" customHeight="1">
      <c r="A155" s="80">
        <v>86750766</v>
      </c>
      <c r="B155" s="81" t="s">
        <v>261</v>
      </c>
      <c r="C155" s="82"/>
      <c r="D155" s="83">
        <f t="shared" si="21"/>
        <v>46.529600000000002</v>
      </c>
      <c r="E155" s="83">
        <f t="shared" si="19"/>
        <v>44.74</v>
      </c>
      <c r="F155" s="83">
        <f t="shared" si="20"/>
        <v>39.770000000000003</v>
      </c>
      <c r="G155" s="83">
        <f t="shared" si="22"/>
        <v>36.162167000000011</v>
      </c>
      <c r="H155" s="84">
        <f t="shared" si="16"/>
        <v>33.176300000000005</v>
      </c>
      <c r="I155" s="85">
        <v>32.21</v>
      </c>
      <c r="J155" s="86" t="s">
        <v>1</v>
      </c>
      <c r="K155" s="87">
        <v>23</v>
      </c>
    </row>
    <row r="156" spans="1:11" ht="15" customHeight="1">
      <c r="A156" s="80">
        <v>86750768</v>
      </c>
      <c r="B156" s="81" t="s">
        <v>262</v>
      </c>
      <c r="C156" s="82"/>
      <c r="D156" s="83">
        <f t="shared" si="21"/>
        <v>42.931200000000004</v>
      </c>
      <c r="E156" s="83">
        <f t="shared" si="19"/>
        <v>41.28</v>
      </c>
      <c r="F156" s="83">
        <f t="shared" si="20"/>
        <v>36.700000000000003</v>
      </c>
      <c r="G156" s="83">
        <f t="shared" si="22"/>
        <v>33.366644000000001</v>
      </c>
      <c r="H156" s="84">
        <f t="shared" si="16"/>
        <v>30.611599999999999</v>
      </c>
      <c r="I156" s="85">
        <v>29.72</v>
      </c>
      <c r="J156" s="86" t="s">
        <v>1</v>
      </c>
      <c r="K156" s="87">
        <v>23</v>
      </c>
    </row>
    <row r="157" spans="1:11" ht="15" customHeight="1">
      <c r="A157" s="80">
        <v>86763768</v>
      </c>
      <c r="B157" s="81" t="s">
        <v>263</v>
      </c>
      <c r="C157" s="82"/>
      <c r="D157" s="83">
        <f>+E157*1.14</f>
        <v>89.672399999999982</v>
      </c>
      <c r="E157" s="83">
        <f t="shared" si="19"/>
        <v>78.66</v>
      </c>
      <c r="F157" s="83">
        <f t="shared" si="20"/>
        <v>69.92</v>
      </c>
      <c r="G157" s="83">
        <f t="shared" si="22"/>
        <v>63.567273999999998</v>
      </c>
      <c r="H157" s="84">
        <f t="shared" si="16"/>
        <v>58.318599999999996</v>
      </c>
      <c r="I157" s="85">
        <v>56.62</v>
      </c>
      <c r="J157" s="86" t="s">
        <v>1</v>
      </c>
      <c r="K157" s="87">
        <v>23</v>
      </c>
    </row>
    <row r="158" spans="1:11" ht="15" customHeight="1">
      <c r="A158" s="80">
        <v>86775769</v>
      </c>
      <c r="B158" s="81" t="s">
        <v>264</v>
      </c>
      <c r="C158" s="82"/>
      <c r="D158" s="83">
        <f>+E158*1.04</f>
        <v>166.61840000000001</v>
      </c>
      <c r="E158" s="83">
        <f t="shared" si="19"/>
        <v>160.21</v>
      </c>
      <c r="F158" s="83">
        <f t="shared" si="20"/>
        <v>142.41</v>
      </c>
      <c r="G158" s="83">
        <f t="shared" si="22"/>
        <v>129.469764</v>
      </c>
      <c r="H158" s="84">
        <f t="shared" si="16"/>
        <v>118.7796</v>
      </c>
      <c r="I158" s="85">
        <v>115.32</v>
      </c>
      <c r="J158" s="86" t="s">
        <v>1</v>
      </c>
      <c r="K158" s="87">
        <v>23</v>
      </c>
    </row>
    <row r="159" spans="1:11" ht="15" customHeight="1">
      <c r="A159" s="80">
        <v>8291677201</v>
      </c>
      <c r="B159" s="81" t="s">
        <v>265</v>
      </c>
      <c r="C159" s="82"/>
      <c r="D159" s="83">
        <f>+E159*1.25</f>
        <v>7.9874999999999998</v>
      </c>
      <c r="E159" s="83">
        <f t="shared" si="19"/>
        <v>6.39</v>
      </c>
      <c r="F159" s="83">
        <f t="shared" si="20"/>
        <v>5.68</v>
      </c>
      <c r="G159" s="83">
        <f t="shared" si="22"/>
        <v>5.1644199999999998</v>
      </c>
      <c r="H159" s="84">
        <f t="shared" si="16"/>
        <v>4.7379999999999995</v>
      </c>
      <c r="I159" s="85">
        <v>4.5999999999999996</v>
      </c>
      <c r="J159" s="86" t="s">
        <v>188</v>
      </c>
      <c r="K159" s="87">
        <v>24</v>
      </c>
    </row>
    <row r="160" spans="1:11" ht="15" customHeight="1">
      <c r="A160" s="80">
        <v>8292077201</v>
      </c>
      <c r="B160" s="81" t="s">
        <v>266</v>
      </c>
      <c r="C160" s="82"/>
      <c r="D160" s="83">
        <f>+E160*1.14</f>
        <v>8.4474</v>
      </c>
      <c r="E160" s="83">
        <f t="shared" si="19"/>
        <v>7.41</v>
      </c>
      <c r="F160" s="83">
        <f t="shared" si="20"/>
        <v>6.59</v>
      </c>
      <c r="G160" s="83">
        <f t="shared" si="22"/>
        <v>5.9952180000000013</v>
      </c>
      <c r="H160" s="84">
        <f t="shared" si="16"/>
        <v>5.5002000000000004</v>
      </c>
      <c r="I160" s="85">
        <v>5.34</v>
      </c>
      <c r="J160" s="86" t="s">
        <v>188</v>
      </c>
      <c r="K160" s="87">
        <v>24</v>
      </c>
    </row>
    <row r="161" spans="1:11" ht="15" customHeight="1">
      <c r="A161" s="80">
        <v>8292077301</v>
      </c>
      <c r="B161" s="81" t="s">
        <v>267</v>
      </c>
      <c r="C161" s="82"/>
      <c r="D161" s="83">
        <f>+E161*1.04</f>
        <v>12.188800000000001</v>
      </c>
      <c r="E161" s="83">
        <f t="shared" si="19"/>
        <v>11.72</v>
      </c>
      <c r="F161" s="83">
        <f t="shared" si="20"/>
        <v>10.42</v>
      </c>
      <c r="G161" s="83">
        <f t="shared" si="22"/>
        <v>9.4755880000000001</v>
      </c>
      <c r="H161" s="84">
        <f t="shared" si="16"/>
        <v>8.6931999999999992</v>
      </c>
      <c r="I161" s="85">
        <v>8.44</v>
      </c>
      <c r="J161" s="86" t="s">
        <v>188</v>
      </c>
      <c r="K161" s="87">
        <v>24</v>
      </c>
    </row>
    <row r="162" spans="1:11" ht="15" customHeight="1">
      <c r="A162" s="80">
        <v>8292677301</v>
      </c>
      <c r="B162" s="81" t="s">
        <v>268</v>
      </c>
      <c r="C162" s="82"/>
      <c r="D162" s="83">
        <f>+E162*1.2</f>
        <v>11.784000000000001</v>
      </c>
      <c r="E162" s="83">
        <f t="shared" si="19"/>
        <v>9.82</v>
      </c>
      <c r="F162" s="83">
        <f t="shared" si="20"/>
        <v>8.73</v>
      </c>
      <c r="G162" s="83">
        <f t="shared" si="22"/>
        <v>7.9374890000000011</v>
      </c>
      <c r="H162" s="84">
        <f t="shared" si="16"/>
        <v>7.2821000000000007</v>
      </c>
      <c r="I162" s="85">
        <v>7.07</v>
      </c>
      <c r="J162" s="86" t="s">
        <v>188</v>
      </c>
      <c r="K162" s="87">
        <v>24</v>
      </c>
    </row>
    <row r="163" spans="1:11" ht="15" customHeight="1">
      <c r="A163" s="80">
        <v>8292677401</v>
      </c>
      <c r="B163" s="81" t="s">
        <v>269</v>
      </c>
      <c r="C163" s="82"/>
      <c r="D163" s="83">
        <f>+E163*1.04</f>
        <v>13.2912</v>
      </c>
      <c r="E163" s="83">
        <f t="shared" si="19"/>
        <v>12.78</v>
      </c>
      <c r="F163" s="83">
        <f t="shared" si="20"/>
        <v>11.36</v>
      </c>
      <c r="G163" s="83">
        <f t="shared" si="22"/>
        <v>10.32884</v>
      </c>
      <c r="H163" s="84">
        <f t="shared" ref="H163:H234" si="23">+I163*1.03</f>
        <v>9.4759999999999991</v>
      </c>
      <c r="I163" s="85">
        <v>9.1999999999999993</v>
      </c>
      <c r="J163" s="86" t="s">
        <v>188</v>
      </c>
      <c r="K163" s="87">
        <v>24</v>
      </c>
    </row>
    <row r="164" spans="1:11" ht="15" customHeight="1">
      <c r="A164" s="80">
        <v>8293277401</v>
      </c>
      <c r="B164" s="81" t="s">
        <v>270</v>
      </c>
      <c r="C164" s="82"/>
      <c r="D164" s="83">
        <f>+E164*1.04</f>
        <v>16.723199999999999</v>
      </c>
      <c r="E164" s="83">
        <f t="shared" si="19"/>
        <v>16.079999999999998</v>
      </c>
      <c r="F164" s="83">
        <f t="shared" si="20"/>
        <v>14.3</v>
      </c>
      <c r="G164" s="83">
        <f t="shared" si="22"/>
        <v>13.000866000000002</v>
      </c>
      <c r="H164" s="84">
        <f t="shared" si="23"/>
        <v>11.9274</v>
      </c>
      <c r="I164" s="85">
        <v>11.58</v>
      </c>
      <c r="J164" s="86" t="s">
        <v>188</v>
      </c>
      <c r="K164" s="87">
        <v>24</v>
      </c>
    </row>
    <row r="165" spans="1:11" ht="15" customHeight="1">
      <c r="A165" s="80">
        <v>8293277501</v>
      </c>
      <c r="B165" s="81" t="s">
        <v>271</v>
      </c>
      <c r="C165" s="82"/>
      <c r="D165" s="83">
        <f>+E165*1.04</f>
        <v>18.1584</v>
      </c>
      <c r="E165" s="83">
        <f t="shared" si="19"/>
        <v>17.46</v>
      </c>
      <c r="F165" s="83">
        <f t="shared" si="20"/>
        <v>15.52</v>
      </c>
      <c r="G165" s="83">
        <f t="shared" si="22"/>
        <v>14.112339000000002</v>
      </c>
      <c r="H165" s="84">
        <f t="shared" si="23"/>
        <v>12.947100000000001</v>
      </c>
      <c r="I165" s="85">
        <v>12.57</v>
      </c>
      <c r="J165" s="86" t="s">
        <v>188</v>
      </c>
      <c r="K165" s="87">
        <v>24</v>
      </c>
    </row>
    <row r="166" spans="1:11" ht="15" customHeight="1">
      <c r="A166" s="80">
        <v>86740774</v>
      </c>
      <c r="B166" s="81" t="s">
        <v>424</v>
      </c>
      <c r="C166" s="82"/>
      <c r="D166" s="83">
        <f>+E166*1.25</f>
        <v>49.974999999999994</v>
      </c>
      <c r="E166" s="83">
        <f t="shared" si="19"/>
        <v>39.979999999999997</v>
      </c>
      <c r="F166" s="83">
        <f t="shared" si="20"/>
        <v>35.54</v>
      </c>
      <c r="G166" s="83">
        <f t="shared" si="22"/>
        <v>32.311306000000009</v>
      </c>
      <c r="H166" s="84">
        <f t="shared" si="23"/>
        <v>29.643400000000003</v>
      </c>
      <c r="I166" s="85">
        <v>28.78</v>
      </c>
      <c r="J166" s="86" t="s">
        <v>1</v>
      </c>
      <c r="K166" s="87">
        <v>24</v>
      </c>
    </row>
    <row r="167" spans="1:11" ht="15" customHeight="1">
      <c r="A167" s="80">
        <v>86740775</v>
      </c>
      <c r="B167" s="81" t="s">
        <v>425</v>
      </c>
      <c r="C167" s="82"/>
      <c r="D167" s="83">
        <f>+E167*1.04</f>
        <v>41.516800000000003</v>
      </c>
      <c r="E167" s="83">
        <f t="shared" si="19"/>
        <v>39.92</v>
      </c>
      <c r="F167" s="83">
        <f t="shared" si="20"/>
        <v>35.49</v>
      </c>
      <c r="G167" s="83">
        <f t="shared" si="22"/>
        <v>32.266398000000002</v>
      </c>
      <c r="H167" s="84">
        <f t="shared" si="23"/>
        <v>29.6022</v>
      </c>
      <c r="I167" s="85">
        <v>28.74</v>
      </c>
      <c r="J167" s="86" t="s">
        <v>1</v>
      </c>
      <c r="K167" s="87">
        <v>24</v>
      </c>
    </row>
    <row r="168" spans="1:11" ht="15" customHeight="1">
      <c r="A168" s="80">
        <v>86750776</v>
      </c>
      <c r="B168" s="81" t="s">
        <v>426</v>
      </c>
      <c r="C168" s="82"/>
      <c r="D168" s="83">
        <f>+E168*1.14</f>
        <v>58.481999999999992</v>
      </c>
      <c r="E168" s="83">
        <f t="shared" si="19"/>
        <v>51.3</v>
      </c>
      <c r="F168" s="83">
        <f t="shared" si="20"/>
        <v>45.6</v>
      </c>
      <c r="G168" s="83">
        <f t="shared" si="22"/>
        <v>41.461311000000002</v>
      </c>
      <c r="H168" s="84">
        <f t="shared" si="23"/>
        <v>38.0379</v>
      </c>
      <c r="I168" s="85">
        <v>36.93</v>
      </c>
      <c r="J168" s="86" t="s">
        <v>1</v>
      </c>
      <c r="K168" s="87">
        <v>24</v>
      </c>
    </row>
    <row r="169" spans="1:11" ht="15" customHeight="1">
      <c r="A169" s="80">
        <v>86763778</v>
      </c>
      <c r="B169" s="81" t="s">
        <v>427</v>
      </c>
      <c r="C169" s="82"/>
      <c r="D169" s="83">
        <f>+E169*1.04</f>
        <v>97.531199999999998</v>
      </c>
      <c r="E169" s="83">
        <f t="shared" si="19"/>
        <v>93.78</v>
      </c>
      <c r="F169" s="83">
        <f t="shared" si="20"/>
        <v>83.36</v>
      </c>
      <c r="G169" s="83">
        <f t="shared" si="22"/>
        <v>75.782250000000005</v>
      </c>
      <c r="H169" s="84">
        <f t="shared" si="23"/>
        <v>69.525000000000006</v>
      </c>
      <c r="I169" s="85">
        <v>67.5</v>
      </c>
      <c r="J169" s="86" t="s">
        <v>1</v>
      </c>
      <c r="K169" s="87">
        <v>24</v>
      </c>
    </row>
    <row r="170" spans="1:11" ht="15" customHeight="1">
      <c r="A170" s="80">
        <v>82816100</v>
      </c>
      <c r="B170" s="81" t="s">
        <v>272</v>
      </c>
      <c r="C170" s="82"/>
      <c r="D170" s="83">
        <f t="shared" si="18"/>
        <v>4.4400000000000004</v>
      </c>
      <c r="E170" s="83">
        <f>TRUNC(F170*1.08,2)</f>
        <v>4.4400000000000004</v>
      </c>
      <c r="F170" s="83">
        <f t="shared" si="20"/>
        <v>4.12</v>
      </c>
      <c r="G170" s="83">
        <f t="shared" si="22"/>
        <v>3.7498180000000003</v>
      </c>
      <c r="H170" s="84">
        <f t="shared" si="23"/>
        <v>3.4401999999999999</v>
      </c>
      <c r="I170" s="85">
        <v>3.34</v>
      </c>
      <c r="J170" s="86" t="s">
        <v>188</v>
      </c>
      <c r="K170" s="87">
        <v>25</v>
      </c>
    </row>
    <row r="171" spans="1:11" ht="15" customHeight="1">
      <c r="A171" s="80">
        <v>82820100</v>
      </c>
      <c r="B171" s="81" t="s">
        <v>273</v>
      </c>
      <c r="C171" s="82"/>
      <c r="D171" s="83">
        <f t="shared" si="18"/>
        <v>5.28</v>
      </c>
      <c r="E171" s="83">
        <f t="shared" ref="E171:E176" si="24">TRUNC(F171*1.08,2)</f>
        <v>5.28</v>
      </c>
      <c r="F171" s="83">
        <f t="shared" si="20"/>
        <v>4.8899999999999997</v>
      </c>
      <c r="G171" s="83">
        <f t="shared" si="22"/>
        <v>4.4458920000000006</v>
      </c>
      <c r="H171" s="84">
        <f t="shared" si="23"/>
        <v>4.0788000000000002</v>
      </c>
      <c r="I171" s="85">
        <v>3.96</v>
      </c>
      <c r="J171" s="86" t="s">
        <v>188</v>
      </c>
      <c r="K171" s="87">
        <v>25</v>
      </c>
    </row>
    <row r="172" spans="1:11" ht="15" customHeight="1">
      <c r="A172" s="80">
        <v>82826100</v>
      </c>
      <c r="B172" s="81" t="s">
        <v>274</v>
      </c>
      <c r="C172" s="82"/>
      <c r="D172" s="83">
        <f t="shared" si="18"/>
        <v>7.79</v>
      </c>
      <c r="E172" s="83">
        <f t="shared" si="24"/>
        <v>7.79</v>
      </c>
      <c r="F172" s="83">
        <f t="shared" si="20"/>
        <v>7.22</v>
      </c>
      <c r="G172" s="83">
        <f t="shared" si="22"/>
        <v>6.5677950000000003</v>
      </c>
      <c r="H172" s="84">
        <f t="shared" si="23"/>
        <v>6.0255000000000001</v>
      </c>
      <c r="I172" s="85">
        <v>5.85</v>
      </c>
      <c r="J172" s="86" t="s">
        <v>188</v>
      </c>
      <c r="K172" s="87">
        <v>25</v>
      </c>
    </row>
    <row r="173" spans="1:11" ht="15" customHeight="1">
      <c r="A173" s="80">
        <v>82832100</v>
      </c>
      <c r="B173" s="81" t="s">
        <v>275</v>
      </c>
      <c r="C173" s="82"/>
      <c r="D173" s="83">
        <f t="shared" si="18"/>
        <v>11.52</v>
      </c>
      <c r="E173" s="83">
        <f t="shared" si="24"/>
        <v>11.52</v>
      </c>
      <c r="F173" s="83">
        <f t="shared" si="20"/>
        <v>10.67</v>
      </c>
      <c r="G173" s="83">
        <f t="shared" si="22"/>
        <v>9.7001280000000012</v>
      </c>
      <c r="H173" s="84">
        <f t="shared" si="23"/>
        <v>8.8992000000000004</v>
      </c>
      <c r="I173" s="85">
        <v>8.64</v>
      </c>
      <c r="J173" s="86" t="s">
        <v>188</v>
      </c>
      <c r="K173" s="87">
        <v>25</v>
      </c>
    </row>
    <row r="174" spans="1:11" ht="15" customHeight="1">
      <c r="A174" s="80">
        <v>88440100</v>
      </c>
      <c r="B174" s="81" t="s">
        <v>276</v>
      </c>
      <c r="C174" s="82"/>
      <c r="D174" s="83">
        <f t="shared" si="18"/>
        <v>20.45</v>
      </c>
      <c r="E174" s="83">
        <f t="shared" si="24"/>
        <v>20.45</v>
      </c>
      <c r="F174" s="83">
        <f t="shared" si="20"/>
        <v>18.940000000000001</v>
      </c>
      <c r="G174" s="83">
        <f t="shared" si="22"/>
        <v>17.222271328250002</v>
      </c>
      <c r="H174" s="84">
        <f t="shared" si="23"/>
        <v>15.800248925</v>
      </c>
      <c r="I174" s="85">
        <v>15.340047499999999</v>
      </c>
      <c r="J174" s="86" t="s">
        <v>1</v>
      </c>
      <c r="K174" s="87">
        <v>25</v>
      </c>
    </row>
    <row r="175" spans="1:11" ht="15" customHeight="1">
      <c r="A175" s="80">
        <v>88450100</v>
      </c>
      <c r="B175" s="81" t="s">
        <v>277</v>
      </c>
      <c r="C175" s="82"/>
      <c r="D175" s="83">
        <f t="shared" si="18"/>
        <v>27.45</v>
      </c>
      <c r="E175" s="83">
        <f t="shared" si="24"/>
        <v>27.45</v>
      </c>
      <c r="F175" s="83">
        <f t="shared" si="20"/>
        <v>25.42</v>
      </c>
      <c r="G175" s="83">
        <f t="shared" si="22"/>
        <v>23.113165237499999</v>
      </c>
      <c r="H175" s="84">
        <f t="shared" si="23"/>
        <v>21.204738749999997</v>
      </c>
      <c r="I175" s="85">
        <v>20.587124999999997</v>
      </c>
      <c r="J175" s="86" t="s">
        <v>1</v>
      </c>
      <c r="K175" s="87">
        <v>25</v>
      </c>
    </row>
    <row r="176" spans="1:11" ht="15" customHeight="1">
      <c r="A176" s="80">
        <v>88463100</v>
      </c>
      <c r="B176" s="81" t="s">
        <v>278</v>
      </c>
      <c r="C176" s="82"/>
      <c r="D176" s="83">
        <f t="shared" si="18"/>
        <v>40.01</v>
      </c>
      <c r="E176" s="83">
        <f t="shared" si="24"/>
        <v>40.01</v>
      </c>
      <c r="F176" s="83">
        <f t="shared" si="20"/>
        <v>37.049999999999997</v>
      </c>
      <c r="G176" s="83">
        <f t="shared" si="22"/>
        <v>33.685956720500002</v>
      </c>
      <c r="H176" s="84">
        <f t="shared" si="23"/>
        <v>30.904547449999999</v>
      </c>
      <c r="I176" s="85">
        <v>30.004414999999998</v>
      </c>
      <c r="J176" s="86" t="s">
        <v>1</v>
      </c>
      <c r="K176" s="87">
        <v>25</v>
      </c>
    </row>
    <row r="177" spans="1:11" ht="15" customHeight="1">
      <c r="A177" s="80">
        <v>86775100</v>
      </c>
      <c r="B177" s="81" t="s">
        <v>279</v>
      </c>
      <c r="C177" s="82"/>
      <c r="D177" s="83">
        <f t="shared" si="18"/>
        <v>158</v>
      </c>
      <c r="E177" s="83">
        <f t="shared" si="19"/>
        <v>158</v>
      </c>
      <c r="F177" s="83">
        <f t="shared" si="20"/>
        <v>140.44999999999999</v>
      </c>
      <c r="G177" s="83">
        <f t="shared" si="22"/>
        <v>127.68467100000002</v>
      </c>
      <c r="H177" s="84">
        <f t="shared" si="23"/>
        <v>117.14190000000001</v>
      </c>
      <c r="I177" s="85">
        <v>113.73</v>
      </c>
      <c r="J177" s="86" t="s">
        <v>188</v>
      </c>
      <c r="K177" s="87">
        <v>25</v>
      </c>
    </row>
    <row r="178" spans="1:11" ht="15" customHeight="1">
      <c r="A178" s="80">
        <v>82820130</v>
      </c>
      <c r="B178" s="81" t="s">
        <v>280</v>
      </c>
      <c r="C178" s="82"/>
      <c r="D178" s="83">
        <f t="shared" si="18"/>
        <v>5</v>
      </c>
      <c r="E178" s="83">
        <f>TRUNC(F178*1.08,2)</f>
        <v>5</v>
      </c>
      <c r="F178" s="83">
        <f t="shared" si="20"/>
        <v>4.63</v>
      </c>
      <c r="G178" s="83">
        <f t="shared" si="22"/>
        <v>4.2120477527151223</v>
      </c>
      <c r="H178" s="84">
        <f t="shared" si="23"/>
        <v>3.8642639933166261</v>
      </c>
      <c r="I178" s="85">
        <v>3.7517126148705104</v>
      </c>
      <c r="J178" s="86" t="s">
        <v>188</v>
      </c>
      <c r="K178" s="87">
        <v>26</v>
      </c>
    </row>
    <row r="179" spans="1:11" ht="15" customHeight="1">
      <c r="A179" s="80">
        <v>82826130</v>
      </c>
      <c r="B179" s="81" t="s">
        <v>281</v>
      </c>
      <c r="C179" s="82"/>
      <c r="D179" s="83">
        <f t="shared" si="18"/>
        <v>6.6</v>
      </c>
      <c r="E179" s="83">
        <f t="shared" ref="E179:E188" si="25">TRUNC(F179*1.08,2)</f>
        <v>6.6</v>
      </c>
      <c r="F179" s="83">
        <f t="shared" si="20"/>
        <v>6.12</v>
      </c>
      <c r="G179" s="83">
        <f t="shared" si="22"/>
        <v>5.564540150375942</v>
      </c>
      <c r="H179" s="84">
        <f t="shared" si="23"/>
        <v>5.1050827067669191</v>
      </c>
      <c r="I179" s="85">
        <v>4.9563909774436103</v>
      </c>
      <c r="J179" s="86" t="s">
        <v>188</v>
      </c>
      <c r="K179" s="87">
        <v>26</v>
      </c>
    </row>
    <row r="180" spans="1:11" ht="15" customHeight="1">
      <c r="A180" s="80">
        <v>82826150</v>
      </c>
      <c r="B180" s="81" t="s">
        <v>282</v>
      </c>
      <c r="C180" s="82"/>
      <c r="D180" s="83">
        <f t="shared" si="18"/>
        <v>6.6</v>
      </c>
      <c r="E180" s="83">
        <f t="shared" si="25"/>
        <v>6.6</v>
      </c>
      <c r="F180" s="83">
        <f t="shared" si="20"/>
        <v>6.12</v>
      </c>
      <c r="G180" s="83">
        <f t="shared" si="22"/>
        <v>5.564540150375942</v>
      </c>
      <c r="H180" s="84">
        <f t="shared" si="23"/>
        <v>5.1050827067669191</v>
      </c>
      <c r="I180" s="85">
        <v>4.9563909774436103</v>
      </c>
      <c r="J180" s="86" t="s">
        <v>188</v>
      </c>
      <c r="K180" s="87">
        <v>26</v>
      </c>
    </row>
    <row r="181" spans="1:11" ht="15" customHeight="1">
      <c r="A181" s="80">
        <v>82832150</v>
      </c>
      <c r="B181" s="81" t="s">
        <v>283</v>
      </c>
      <c r="C181" s="82"/>
      <c r="D181" s="83">
        <f t="shared" si="18"/>
        <v>11.46</v>
      </c>
      <c r="E181" s="83">
        <f t="shared" si="25"/>
        <v>11.46</v>
      </c>
      <c r="F181" s="83">
        <f t="shared" si="20"/>
        <v>10.62</v>
      </c>
      <c r="G181" s="83">
        <f t="shared" si="22"/>
        <v>9.6606599832915663</v>
      </c>
      <c r="H181" s="84">
        <f t="shared" si="23"/>
        <v>8.8629908103592339</v>
      </c>
      <c r="I181" s="85">
        <v>8.6048454469507121</v>
      </c>
      <c r="J181" s="86" t="s">
        <v>188</v>
      </c>
      <c r="K181" s="87">
        <v>26</v>
      </c>
    </row>
    <row r="182" spans="1:11" ht="15" customHeight="1">
      <c r="A182" s="80">
        <v>82832160</v>
      </c>
      <c r="B182" s="81" t="s">
        <v>284</v>
      </c>
      <c r="C182" s="82"/>
      <c r="D182" s="83">
        <f t="shared" si="18"/>
        <v>11.69</v>
      </c>
      <c r="E182" s="83">
        <f t="shared" si="25"/>
        <v>11.69</v>
      </c>
      <c r="F182" s="83">
        <f t="shared" si="20"/>
        <v>10.83</v>
      </c>
      <c r="G182" s="83">
        <f t="shared" si="22"/>
        <v>9.8538731829573969</v>
      </c>
      <c r="H182" s="84">
        <f t="shared" si="23"/>
        <v>9.0402506265664186</v>
      </c>
      <c r="I182" s="85">
        <v>8.7769423558897266</v>
      </c>
      <c r="J182" s="86" t="s">
        <v>188</v>
      </c>
      <c r="K182" s="87">
        <v>26</v>
      </c>
    </row>
    <row r="183" spans="1:11" ht="15" customHeight="1">
      <c r="A183" s="80">
        <v>82840160</v>
      </c>
      <c r="B183" s="81" t="s">
        <v>285</v>
      </c>
      <c r="C183" s="82"/>
      <c r="D183" s="83">
        <f t="shared" si="18"/>
        <v>20.05</v>
      </c>
      <c r="E183" s="83">
        <f t="shared" si="25"/>
        <v>20.05</v>
      </c>
      <c r="F183" s="83">
        <f t="shared" si="20"/>
        <v>18.57</v>
      </c>
      <c r="G183" s="83">
        <f t="shared" si="22"/>
        <v>16.882706766917295</v>
      </c>
      <c r="H183" s="84">
        <f t="shared" si="23"/>
        <v>15.488721804511279</v>
      </c>
      <c r="I183" s="85">
        <v>15.037593984962406</v>
      </c>
      <c r="J183" s="86" t="s">
        <v>188</v>
      </c>
      <c r="K183" s="87">
        <v>26</v>
      </c>
    </row>
    <row r="184" spans="1:11" ht="15" customHeight="1">
      <c r="A184" s="80">
        <v>82840170</v>
      </c>
      <c r="B184" s="81" t="s">
        <v>286</v>
      </c>
      <c r="C184" s="82"/>
      <c r="D184" s="83">
        <f t="shared" si="18"/>
        <v>22.28</v>
      </c>
      <c r="E184" s="83">
        <f t="shared" si="25"/>
        <v>22.28</v>
      </c>
      <c r="F184" s="83">
        <f t="shared" si="20"/>
        <v>20.63</v>
      </c>
      <c r="G184" s="83">
        <f t="shared" si="22"/>
        <v>18.758563074352551</v>
      </c>
      <c r="H184" s="84">
        <f t="shared" si="23"/>
        <v>17.209690893901421</v>
      </c>
      <c r="I184" s="85">
        <v>16.708437761069341</v>
      </c>
      <c r="J184" s="86" t="s">
        <v>188</v>
      </c>
      <c r="K184" s="87">
        <v>26</v>
      </c>
    </row>
    <row r="185" spans="1:11" ht="15" customHeight="1">
      <c r="A185" s="80">
        <v>82850170</v>
      </c>
      <c r="B185" s="81" t="s">
        <v>287</v>
      </c>
      <c r="C185" s="82"/>
      <c r="D185" s="83">
        <f t="shared" si="18"/>
        <v>24.5</v>
      </c>
      <c r="E185" s="83">
        <f t="shared" si="25"/>
        <v>24.5</v>
      </c>
      <c r="F185" s="83">
        <f t="shared" si="20"/>
        <v>22.69</v>
      </c>
      <c r="G185" s="83">
        <f t="shared" si="22"/>
        <v>20.634419381787808</v>
      </c>
      <c r="H185" s="84">
        <f t="shared" si="23"/>
        <v>18.930659983291566</v>
      </c>
      <c r="I185" s="85">
        <v>18.379281537176276</v>
      </c>
      <c r="J185" s="86" t="s">
        <v>188</v>
      </c>
      <c r="K185" s="87">
        <v>26</v>
      </c>
    </row>
    <row r="186" spans="1:11" ht="15" customHeight="1">
      <c r="A186" s="80">
        <v>88450180</v>
      </c>
      <c r="B186" s="81" t="s">
        <v>288</v>
      </c>
      <c r="C186" s="82"/>
      <c r="D186" s="83">
        <f t="shared" si="18"/>
        <v>26.74</v>
      </c>
      <c r="E186" s="83">
        <f t="shared" si="25"/>
        <v>26.74</v>
      </c>
      <c r="F186" s="83">
        <f t="shared" si="20"/>
        <v>24.76</v>
      </c>
      <c r="G186" s="83">
        <f t="shared" si="22"/>
        <v>22.510135000000005</v>
      </c>
      <c r="H186" s="84">
        <f t="shared" si="23"/>
        <v>20.651500000000002</v>
      </c>
      <c r="I186" s="85">
        <v>20.05</v>
      </c>
      <c r="J186" s="86" t="s">
        <v>188</v>
      </c>
      <c r="K186" s="87">
        <v>26</v>
      </c>
    </row>
    <row r="187" spans="1:11" ht="15" customHeight="1">
      <c r="A187" s="80">
        <v>88463180</v>
      </c>
      <c r="B187" s="81" t="s">
        <v>289</v>
      </c>
      <c r="C187" s="82"/>
      <c r="D187" s="83">
        <f t="shared" si="18"/>
        <v>59.2</v>
      </c>
      <c r="E187" s="83">
        <f t="shared" si="25"/>
        <v>59.2</v>
      </c>
      <c r="F187" s="83">
        <f t="shared" si="20"/>
        <v>54.82</v>
      </c>
      <c r="G187" s="83">
        <f t="shared" si="22"/>
        <v>49.836653000000005</v>
      </c>
      <c r="H187" s="84">
        <f t="shared" si="23"/>
        <v>45.721699999999998</v>
      </c>
      <c r="I187" s="85">
        <v>44.39</v>
      </c>
      <c r="J187" s="86" t="s">
        <v>1</v>
      </c>
      <c r="K187" s="87">
        <v>26</v>
      </c>
    </row>
    <row r="188" spans="1:11" ht="15" customHeight="1">
      <c r="A188" s="80">
        <v>88463190</v>
      </c>
      <c r="B188" s="81" t="s">
        <v>290</v>
      </c>
      <c r="C188" s="82"/>
      <c r="D188" s="83">
        <f t="shared" si="18"/>
        <v>59.2</v>
      </c>
      <c r="E188" s="83">
        <f t="shared" si="25"/>
        <v>59.2</v>
      </c>
      <c r="F188" s="83">
        <f t="shared" si="20"/>
        <v>54.82</v>
      </c>
      <c r="G188" s="83">
        <f t="shared" si="22"/>
        <v>49.836653000000005</v>
      </c>
      <c r="H188" s="84">
        <f t="shared" si="23"/>
        <v>45.721699999999998</v>
      </c>
      <c r="I188" s="85">
        <v>44.39</v>
      </c>
      <c r="J188" s="86" t="s">
        <v>1</v>
      </c>
      <c r="K188" s="87">
        <v>26</v>
      </c>
    </row>
    <row r="189" spans="1:11" ht="15" customHeight="1">
      <c r="A189" s="80">
        <v>86775180</v>
      </c>
      <c r="B189" s="81" t="s">
        <v>291</v>
      </c>
      <c r="C189" s="82"/>
      <c r="D189" s="83">
        <f>+E189*1.04</f>
        <v>147.76320000000001</v>
      </c>
      <c r="E189" s="83">
        <f t="shared" si="19"/>
        <v>142.08000000000001</v>
      </c>
      <c r="F189" s="83">
        <f t="shared" si="20"/>
        <v>126.3</v>
      </c>
      <c r="G189" s="83">
        <f t="shared" si="22"/>
        <v>114.8268987285</v>
      </c>
      <c r="H189" s="84">
        <f t="shared" si="23"/>
        <v>105.34577864999999</v>
      </c>
      <c r="I189" s="85">
        <v>102.27745499999999</v>
      </c>
      <c r="J189" s="86" t="s">
        <v>1</v>
      </c>
      <c r="K189" s="87">
        <v>26</v>
      </c>
    </row>
    <row r="190" spans="1:11" ht="15" customHeight="1">
      <c r="A190" s="80">
        <v>86775190</v>
      </c>
      <c r="B190" s="81" t="s">
        <v>291</v>
      </c>
      <c r="C190" s="82"/>
      <c r="D190" s="83">
        <f t="shared" ref="D190:D191" si="26">+E190*1.04</f>
        <v>152.64080000000001</v>
      </c>
      <c r="E190" s="83">
        <f t="shared" si="19"/>
        <v>146.77000000000001</v>
      </c>
      <c r="F190" s="83">
        <f t="shared" si="20"/>
        <v>130.47</v>
      </c>
      <c r="G190" s="83">
        <f t="shared" si="22"/>
        <v>118.61520288450002</v>
      </c>
      <c r="H190" s="84">
        <f t="shared" si="23"/>
        <v>108.82128705000001</v>
      </c>
      <c r="I190" s="85">
        <v>105.651735</v>
      </c>
      <c r="J190" s="86" t="s">
        <v>1</v>
      </c>
      <c r="K190" s="87">
        <v>26</v>
      </c>
    </row>
    <row r="191" spans="1:11" ht="15" customHeight="1">
      <c r="A191" s="80">
        <v>86775195</v>
      </c>
      <c r="B191" s="81" t="s">
        <v>292</v>
      </c>
      <c r="C191" s="82"/>
      <c r="D191" s="83">
        <f t="shared" si="26"/>
        <v>157.4872</v>
      </c>
      <c r="E191" s="83">
        <f t="shared" si="19"/>
        <v>151.43</v>
      </c>
      <c r="F191" s="83">
        <f t="shared" si="20"/>
        <v>134.61000000000001</v>
      </c>
      <c r="G191" s="83">
        <f t="shared" si="22"/>
        <v>122.37922303950002</v>
      </c>
      <c r="H191" s="84">
        <f t="shared" si="23"/>
        <v>112.27451655000002</v>
      </c>
      <c r="I191" s="85">
        <v>109.00438500000001</v>
      </c>
      <c r="J191" s="86" t="s">
        <v>1</v>
      </c>
      <c r="K191" s="87">
        <v>26</v>
      </c>
    </row>
    <row r="192" spans="1:11" ht="15" customHeight="1">
      <c r="A192" s="80">
        <v>86916102</v>
      </c>
      <c r="B192" s="81" t="s">
        <v>1040</v>
      </c>
      <c r="C192" s="82" t="s">
        <v>76</v>
      </c>
      <c r="D192" s="83">
        <v>28.18</v>
      </c>
      <c r="E192" s="83"/>
      <c r="F192" s="83"/>
      <c r="G192" s="83"/>
      <c r="H192" s="84"/>
      <c r="I192" s="85"/>
      <c r="J192" s="86" t="s">
        <v>1</v>
      </c>
      <c r="K192" s="87">
        <v>27</v>
      </c>
    </row>
    <row r="193" spans="1:11" ht="15" customHeight="1">
      <c r="A193" s="80">
        <v>86920102</v>
      </c>
      <c r="B193" s="81" t="s">
        <v>1041</v>
      </c>
      <c r="C193" s="82" t="s">
        <v>76</v>
      </c>
      <c r="D193" s="83">
        <v>29.54</v>
      </c>
      <c r="E193" s="83"/>
      <c r="F193" s="83"/>
      <c r="G193" s="83"/>
      <c r="H193" s="84"/>
      <c r="I193" s="85"/>
      <c r="J193" s="86" t="s">
        <v>1</v>
      </c>
      <c r="K193" s="87">
        <v>27</v>
      </c>
    </row>
    <row r="194" spans="1:11" ht="15" customHeight="1">
      <c r="A194" s="80">
        <v>86926102</v>
      </c>
      <c r="B194" s="81" t="s">
        <v>1042</v>
      </c>
      <c r="C194" s="82" t="s">
        <v>76</v>
      </c>
      <c r="D194" s="83">
        <v>40.36</v>
      </c>
      <c r="E194" s="83"/>
      <c r="F194" s="83"/>
      <c r="G194" s="83"/>
      <c r="H194" s="84"/>
      <c r="I194" s="85"/>
      <c r="J194" s="86" t="s">
        <v>1</v>
      </c>
      <c r="K194" s="87">
        <v>27</v>
      </c>
    </row>
    <row r="195" spans="1:11" ht="15" customHeight="1">
      <c r="A195" s="80">
        <v>86932102</v>
      </c>
      <c r="B195" s="81" t="s">
        <v>1043</v>
      </c>
      <c r="C195" s="82" t="s">
        <v>76</v>
      </c>
      <c r="D195" s="83">
        <v>52.82</v>
      </c>
      <c r="E195" s="83"/>
      <c r="F195" s="83"/>
      <c r="G195" s="83"/>
      <c r="H195" s="84"/>
      <c r="I195" s="85"/>
      <c r="J195" s="86" t="s">
        <v>1</v>
      </c>
      <c r="K195" s="87">
        <v>27</v>
      </c>
    </row>
    <row r="196" spans="1:11" ht="15" customHeight="1">
      <c r="A196" s="80">
        <v>86740102</v>
      </c>
      <c r="B196" s="81" t="s">
        <v>1044</v>
      </c>
      <c r="C196" s="82" t="s">
        <v>76</v>
      </c>
      <c r="D196" s="83">
        <f t="shared" si="18"/>
        <v>0</v>
      </c>
      <c r="E196" s="83"/>
      <c r="F196" s="83"/>
      <c r="G196" s="83"/>
      <c r="H196" s="84"/>
      <c r="I196" s="85"/>
      <c r="J196" s="86" t="s">
        <v>1</v>
      </c>
      <c r="K196" s="87">
        <v>27</v>
      </c>
    </row>
    <row r="197" spans="1:11" ht="15" customHeight="1">
      <c r="A197" s="80">
        <v>82816820</v>
      </c>
      <c r="B197" s="81" t="s">
        <v>293</v>
      </c>
      <c r="C197" s="82"/>
      <c r="D197" s="83">
        <f t="shared" si="18"/>
        <v>3.53</v>
      </c>
      <c r="E197" s="83">
        <f>TRUNC(F197*1.08,2)</f>
        <v>3.53</v>
      </c>
      <c r="F197" s="83">
        <f t="shared" si="20"/>
        <v>3.27</v>
      </c>
      <c r="G197" s="83">
        <f t="shared" si="22"/>
        <v>2.9754832748538016</v>
      </c>
      <c r="H197" s="84">
        <f t="shared" si="23"/>
        <v>2.7298011695906435</v>
      </c>
      <c r="I197" s="85">
        <v>2.6502923976608188</v>
      </c>
      <c r="J197" s="86" t="s">
        <v>188</v>
      </c>
      <c r="K197" s="87">
        <v>28</v>
      </c>
    </row>
    <row r="198" spans="1:11" ht="15" customHeight="1">
      <c r="A198" s="80">
        <v>82820820</v>
      </c>
      <c r="B198" s="81" t="s">
        <v>294</v>
      </c>
      <c r="C198" s="82"/>
      <c r="D198" s="83">
        <f t="shared" si="18"/>
        <v>4</v>
      </c>
      <c r="E198" s="83">
        <f t="shared" ref="E198:E200" si="27">TRUNC(F198*1.08,2)</f>
        <v>4</v>
      </c>
      <c r="F198" s="83">
        <f t="shared" si="20"/>
        <v>3.71</v>
      </c>
      <c r="G198" s="83">
        <f t="shared" si="22"/>
        <v>3.3765413533834594</v>
      </c>
      <c r="H198" s="84">
        <f t="shared" si="23"/>
        <v>3.0977443609022561</v>
      </c>
      <c r="I198" s="85">
        <v>3.0075187969924815</v>
      </c>
      <c r="J198" s="86" t="s">
        <v>188</v>
      </c>
      <c r="K198" s="87">
        <v>28</v>
      </c>
    </row>
    <row r="199" spans="1:11" ht="15" customHeight="1">
      <c r="A199" s="80">
        <v>82826820</v>
      </c>
      <c r="B199" s="81" t="s">
        <v>295</v>
      </c>
      <c r="C199" s="82"/>
      <c r="D199" s="83">
        <f t="shared" ref="D199:D254" si="28">+E199</f>
        <v>6.01</v>
      </c>
      <c r="E199" s="83">
        <f t="shared" si="27"/>
        <v>6.01</v>
      </c>
      <c r="F199" s="83">
        <f t="shared" si="20"/>
        <v>5.57</v>
      </c>
      <c r="G199" s="83">
        <f t="shared" si="22"/>
        <v>5.0648120300751902</v>
      </c>
      <c r="H199" s="84">
        <f t="shared" si="23"/>
        <v>4.6466165413533851</v>
      </c>
      <c r="I199" s="85">
        <v>4.5112781954887229</v>
      </c>
      <c r="J199" s="86" t="s">
        <v>188</v>
      </c>
      <c r="K199" s="87">
        <v>28</v>
      </c>
    </row>
    <row r="200" spans="1:11" ht="15" customHeight="1">
      <c r="A200" s="80">
        <v>82832820</v>
      </c>
      <c r="B200" s="81" t="s">
        <v>296</v>
      </c>
      <c r="C200" s="82"/>
      <c r="D200" s="83">
        <f t="shared" si="28"/>
        <v>8.01</v>
      </c>
      <c r="E200" s="83">
        <f t="shared" si="27"/>
        <v>8.01</v>
      </c>
      <c r="F200" s="83">
        <f t="shared" si="20"/>
        <v>7.42</v>
      </c>
      <c r="G200" s="83">
        <f t="shared" si="22"/>
        <v>6.7530827067669188</v>
      </c>
      <c r="H200" s="84">
        <f t="shared" si="23"/>
        <v>6.1954887218045123</v>
      </c>
      <c r="I200" s="85">
        <v>6.015037593984963</v>
      </c>
      <c r="J200" s="86" t="s">
        <v>188</v>
      </c>
      <c r="K200" s="87">
        <v>28</v>
      </c>
    </row>
    <row r="201" spans="1:11" ht="15" customHeight="1">
      <c r="A201" s="80">
        <v>82816661</v>
      </c>
      <c r="B201" s="81" t="s">
        <v>1135</v>
      </c>
      <c r="C201" s="82"/>
      <c r="D201" s="83">
        <v>8.93</v>
      </c>
      <c r="E201" s="83"/>
      <c r="F201" s="83"/>
      <c r="G201" s="83"/>
      <c r="H201" s="84"/>
      <c r="I201" s="85"/>
      <c r="J201" s="86" t="s">
        <v>188</v>
      </c>
      <c r="K201" s="87">
        <v>28</v>
      </c>
    </row>
    <row r="202" spans="1:11" ht="15" customHeight="1">
      <c r="A202" s="80">
        <v>82816672</v>
      </c>
      <c r="B202" s="81" t="s">
        <v>1136</v>
      </c>
      <c r="C202" s="82"/>
      <c r="D202" s="83">
        <v>6.75</v>
      </c>
      <c r="E202" s="83"/>
      <c r="F202" s="83"/>
      <c r="G202" s="83"/>
      <c r="H202" s="84"/>
      <c r="I202" s="85"/>
      <c r="J202" s="86" t="s">
        <v>188</v>
      </c>
      <c r="K202" s="87">
        <v>28</v>
      </c>
    </row>
    <row r="203" spans="1:11" ht="15" customHeight="1">
      <c r="A203" s="80">
        <v>82816673</v>
      </c>
      <c r="B203" s="81" t="s">
        <v>1137</v>
      </c>
      <c r="C203" s="82"/>
      <c r="D203" s="83">
        <v>7.18</v>
      </c>
      <c r="E203" s="83"/>
      <c r="F203" s="83"/>
      <c r="G203" s="83"/>
      <c r="H203" s="84"/>
      <c r="I203" s="85"/>
      <c r="J203" s="86" t="s">
        <v>188</v>
      </c>
      <c r="K203" s="87">
        <v>28</v>
      </c>
    </row>
    <row r="204" spans="1:11" ht="15" customHeight="1">
      <c r="A204" s="80">
        <v>82820672</v>
      </c>
      <c r="B204" s="81" t="s">
        <v>1138</v>
      </c>
      <c r="C204" s="82"/>
      <c r="D204" s="83">
        <v>7.71</v>
      </c>
      <c r="E204" s="83"/>
      <c r="F204" s="83"/>
      <c r="G204" s="83"/>
      <c r="H204" s="84"/>
      <c r="I204" s="85"/>
      <c r="J204" s="86" t="s">
        <v>188</v>
      </c>
      <c r="K204" s="87">
        <v>28</v>
      </c>
    </row>
    <row r="205" spans="1:11" ht="15" customHeight="1">
      <c r="A205" s="80">
        <v>82820673</v>
      </c>
      <c r="B205" s="81" t="s">
        <v>1139</v>
      </c>
      <c r="C205" s="82"/>
      <c r="D205" s="83">
        <v>7.96</v>
      </c>
      <c r="E205" s="83"/>
      <c r="F205" s="83"/>
      <c r="G205" s="83"/>
      <c r="H205" s="84"/>
      <c r="I205" s="85"/>
      <c r="J205" s="86" t="s">
        <v>188</v>
      </c>
      <c r="K205" s="87">
        <v>28</v>
      </c>
    </row>
    <row r="206" spans="1:11" ht="15" customHeight="1">
      <c r="A206" s="80">
        <v>8291667201</v>
      </c>
      <c r="B206" s="81" t="s">
        <v>297</v>
      </c>
      <c r="C206" s="82"/>
      <c r="D206" s="83">
        <f t="shared" ref="D206:D213" si="29">+E206*1.04</f>
        <v>8.8504000000000005</v>
      </c>
      <c r="E206" s="83">
        <f t="shared" si="19"/>
        <v>8.51</v>
      </c>
      <c r="F206" s="83">
        <f t="shared" si="20"/>
        <v>7.57</v>
      </c>
      <c r="G206" s="83">
        <f t="shared" si="22"/>
        <v>6.8821510000000012</v>
      </c>
      <c r="H206" s="84">
        <f t="shared" si="23"/>
        <v>6.3139000000000003</v>
      </c>
      <c r="I206" s="85">
        <v>6.13</v>
      </c>
      <c r="J206" s="86" t="s">
        <v>188</v>
      </c>
      <c r="K206" s="87">
        <v>29</v>
      </c>
    </row>
    <row r="207" spans="1:11" ht="15" customHeight="1">
      <c r="A207" s="80">
        <v>8291667301</v>
      </c>
      <c r="B207" s="81" t="s">
        <v>298</v>
      </c>
      <c r="C207" s="82"/>
      <c r="D207" s="83">
        <f t="shared" si="29"/>
        <v>9.8071999999999999</v>
      </c>
      <c r="E207" s="83">
        <f t="shared" si="19"/>
        <v>9.43</v>
      </c>
      <c r="F207" s="83">
        <f t="shared" si="20"/>
        <v>8.39</v>
      </c>
      <c r="G207" s="83">
        <f t="shared" si="22"/>
        <v>7.63436</v>
      </c>
      <c r="H207" s="84">
        <f t="shared" si="23"/>
        <v>7.0039999999999996</v>
      </c>
      <c r="I207" s="85">
        <v>6.8</v>
      </c>
      <c r="J207" s="86" t="s">
        <v>188</v>
      </c>
      <c r="K207" s="87">
        <v>29</v>
      </c>
    </row>
    <row r="208" spans="1:11" ht="15" customHeight="1">
      <c r="A208" s="80">
        <v>8292067301</v>
      </c>
      <c r="B208" s="81" t="s">
        <v>299</v>
      </c>
      <c r="C208" s="82"/>
      <c r="D208" s="83">
        <f t="shared" si="29"/>
        <v>11.107200000000001</v>
      </c>
      <c r="E208" s="83">
        <f t="shared" si="19"/>
        <v>10.68</v>
      </c>
      <c r="F208" s="83">
        <f t="shared" si="20"/>
        <v>9.5</v>
      </c>
      <c r="G208" s="83">
        <f t="shared" si="22"/>
        <v>8.6447900000000004</v>
      </c>
      <c r="H208" s="84">
        <f t="shared" si="23"/>
        <v>7.931</v>
      </c>
      <c r="I208" s="85">
        <v>7.7</v>
      </c>
      <c r="J208" s="86" t="s">
        <v>188</v>
      </c>
      <c r="K208" s="87">
        <v>29</v>
      </c>
    </row>
    <row r="209" spans="1:11" ht="15" customHeight="1">
      <c r="A209" s="80">
        <v>8292067401</v>
      </c>
      <c r="B209" s="81" t="s">
        <v>300</v>
      </c>
      <c r="C209" s="82"/>
      <c r="D209" s="83">
        <f t="shared" si="29"/>
        <v>13.759200000000002</v>
      </c>
      <c r="E209" s="83">
        <f t="shared" si="19"/>
        <v>13.23</v>
      </c>
      <c r="F209" s="83">
        <f t="shared" si="20"/>
        <v>11.76</v>
      </c>
      <c r="G209" s="83">
        <f t="shared" si="22"/>
        <v>10.699330999999999</v>
      </c>
      <c r="H209" s="84">
        <f t="shared" si="23"/>
        <v>9.8158999999999992</v>
      </c>
      <c r="I209" s="85">
        <v>9.5299999999999994</v>
      </c>
      <c r="J209" s="86" t="s">
        <v>188</v>
      </c>
      <c r="K209" s="87">
        <v>29</v>
      </c>
    </row>
    <row r="210" spans="1:11" ht="15" customHeight="1">
      <c r="A210" s="80">
        <v>8292667301</v>
      </c>
      <c r="B210" s="81" t="s">
        <v>301</v>
      </c>
      <c r="C210" s="82"/>
      <c r="D210" s="83">
        <f t="shared" si="29"/>
        <v>24.554400000000001</v>
      </c>
      <c r="E210" s="83">
        <f t="shared" si="19"/>
        <v>23.61</v>
      </c>
      <c r="F210" s="83">
        <f t="shared" si="20"/>
        <v>20.99</v>
      </c>
      <c r="G210" s="83">
        <f t="shared" si="22"/>
        <v>19.085900000000002</v>
      </c>
      <c r="H210" s="84">
        <f t="shared" si="23"/>
        <v>17.510000000000002</v>
      </c>
      <c r="I210" s="85">
        <v>17</v>
      </c>
      <c r="J210" s="86" t="s">
        <v>188</v>
      </c>
      <c r="K210" s="87">
        <v>29</v>
      </c>
    </row>
    <row r="211" spans="1:11" ht="15" customHeight="1">
      <c r="A211" s="80">
        <v>8292667401</v>
      </c>
      <c r="B211" s="81" t="s">
        <v>302</v>
      </c>
      <c r="C211" s="82"/>
      <c r="D211" s="83">
        <f t="shared" si="29"/>
        <v>15.1008</v>
      </c>
      <c r="E211" s="83">
        <f t="shared" si="19"/>
        <v>14.52</v>
      </c>
      <c r="F211" s="83">
        <f t="shared" si="20"/>
        <v>12.91</v>
      </c>
      <c r="G211" s="83">
        <f t="shared" si="22"/>
        <v>11.743442000000002</v>
      </c>
      <c r="H211" s="84">
        <f t="shared" si="23"/>
        <v>10.773800000000001</v>
      </c>
      <c r="I211" s="85">
        <v>10.46</v>
      </c>
      <c r="J211" s="86" t="s">
        <v>188</v>
      </c>
      <c r="K211" s="87">
        <v>29</v>
      </c>
    </row>
    <row r="212" spans="1:11" ht="15" customHeight="1">
      <c r="A212" s="80">
        <v>8292667501</v>
      </c>
      <c r="B212" s="81" t="s">
        <v>303</v>
      </c>
      <c r="C212" s="82"/>
      <c r="D212" s="83">
        <f t="shared" si="29"/>
        <v>18.917600000000004</v>
      </c>
      <c r="E212" s="83">
        <f t="shared" si="19"/>
        <v>18.190000000000001</v>
      </c>
      <c r="F212" s="83">
        <f t="shared" si="20"/>
        <v>16.170000000000002</v>
      </c>
      <c r="G212" s="83">
        <f t="shared" si="22"/>
        <v>14.707370000000001</v>
      </c>
      <c r="H212" s="84">
        <f t="shared" si="23"/>
        <v>13.493</v>
      </c>
      <c r="I212" s="85">
        <v>13.1</v>
      </c>
      <c r="J212" s="86" t="s">
        <v>188</v>
      </c>
      <c r="K212" s="87">
        <v>29</v>
      </c>
    </row>
    <row r="213" spans="1:11" ht="15" customHeight="1">
      <c r="A213" s="80">
        <v>8292667601</v>
      </c>
      <c r="B213" s="81" t="s">
        <v>304</v>
      </c>
      <c r="C213" s="82"/>
      <c r="D213" s="83">
        <f t="shared" si="29"/>
        <v>22.692800000000002</v>
      </c>
      <c r="E213" s="83">
        <f t="shared" si="19"/>
        <v>21.82</v>
      </c>
      <c r="F213" s="83">
        <f t="shared" si="20"/>
        <v>19.399999999999999</v>
      </c>
      <c r="G213" s="83">
        <f t="shared" si="22"/>
        <v>17.637617000000002</v>
      </c>
      <c r="H213" s="84">
        <f t="shared" si="23"/>
        <v>16.1813</v>
      </c>
      <c r="I213" s="85">
        <v>15.71</v>
      </c>
      <c r="J213" s="86" t="s">
        <v>188</v>
      </c>
      <c r="K213" s="87">
        <v>29</v>
      </c>
    </row>
    <row r="214" spans="1:11" ht="15" customHeight="1">
      <c r="A214" s="80">
        <v>8293267401</v>
      </c>
      <c r="B214" s="81" t="s">
        <v>305</v>
      </c>
      <c r="C214" s="82"/>
      <c r="D214" s="83">
        <f>+E214*1.04</f>
        <v>28.007200000000001</v>
      </c>
      <c r="E214" s="83">
        <f t="shared" si="19"/>
        <v>26.93</v>
      </c>
      <c r="F214" s="83">
        <f t="shared" si="20"/>
        <v>23.94</v>
      </c>
      <c r="G214" s="83">
        <f t="shared" si="22"/>
        <v>21.769153000000003</v>
      </c>
      <c r="H214" s="84">
        <f t="shared" si="23"/>
        <v>19.971700000000002</v>
      </c>
      <c r="I214" s="85">
        <v>19.39</v>
      </c>
      <c r="J214" s="86" t="s">
        <v>188</v>
      </c>
      <c r="K214" s="87">
        <v>29</v>
      </c>
    </row>
    <row r="215" spans="1:11" ht="15" customHeight="1">
      <c r="A215" s="80">
        <v>8293267501</v>
      </c>
      <c r="B215" s="81" t="s">
        <v>306</v>
      </c>
      <c r="C215" s="82"/>
      <c r="D215" s="83">
        <f>+E215*1.14</f>
        <v>29.2866</v>
      </c>
      <c r="E215" s="83">
        <f t="shared" si="19"/>
        <v>25.69</v>
      </c>
      <c r="F215" s="83">
        <f t="shared" si="20"/>
        <v>22.84</v>
      </c>
      <c r="G215" s="83">
        <f t="shared" si="22"/>
        <v>20.769950000000001</v>
      </c>
      <c r="H215" s="84">
        <f t="shared" si="23"/>
        <v>19.055</v>
      </c>
      <c r="I215" s="85">
        <v>18.5</v>
      </c>
      <c r="J215" s="86" t="s">
        <v>188</v>
      </c>
      <c r="K215" s="87">
        <v>29</v>
      </c>
    </row>
    <row r="216" spans="1:11" ht="15" customHeight="1">
      <c r="A216" s="80">
        <v>8293267601</v>
      </c>
      <c r="B216" s="81" t="s">
        <v>307</v>
      </c>
      <c r="C216" s="82"/>
      <c r="D216" s="83">
        <f>+E216*1.04</f>
        <v>36.649600000000007</v>
      </c>
      <c r="E216" s="83">
        <f t="shared" si="19"/>
        <v>35.24</v>
      </c>
      <c r="F216" s="83">
        <f t="shared" si="20"/>
        <v>31.33</v>
      </c>
      <c r="G216" s="83">
        <f t="shared" si="22"/>
        <v>28.482899000000003</v>
      </c>
      <c r="H216" s="84">
        <f t="shared" si="23"/>
        <v>26.1311</v>
      </c>
      <c r="I216" s="85">
        <v>25.37</v>
      </c>
      <c r="J216" s="86" t="s">
        <v>188</v>
      </c>
      <c r="K216" s="87">
        <v>29</v>
      </c>
    </row>
    <row r="217" spans="1:11" ht="15" customHeight="1">
      <c r="A217" s="80">
        <v>86740795</v>
      </c>
      <c r="B217" s="81" t="s">
        <v>308</v>
      </c>
      <c r="C217" s="82"/>
      <c r="D217" s="83">
        <f t="shared" ref="D217:D221" si="30">+E217*1.04</f>
        <v>54.017600000000002</v>
      </c>
      <c r="E217" s="83">
        <f t="shared" si="19"/>
        <v>51.94</v>
      </c>
      <c r="F217" s="83">
        <f t="shared" si="20"/>
        <v>46.17</v>
      </c>
      <c r="G217" s="83">
        <f t="shared" si="22"/>
        <v>41.977753000000007</v>
      </c>
      <c r="H217" s="84">
        <f t="shared" si="23"/>
        <v>38.511700000000005</v>
      </c>
      <c r="I217" s="85">
        <v>37.39</v>
      </c>
      <c r="J217" s="86" t="s">
        <v>1</v>
      </c>
      <c r="K217" s="87">
        <v>29</v>
      </c>
    </row>
    <row r="218" spans="1:11" ht="15" customHeight="1">
      <c r="A218" s="80">
        <v>86740796</v>
      </c>
      <c r="B218" s="81" t="s">
        <v>309</v>
      </c>
      <c r="C218" s="82"/>
      <c r="D218" s="83">
        <f t="shared" si="30"/>
        <v>58.520800000000008</v>
      </c>
      <c r="E218" s="83">
        <f t="shared" si="19"/>
        <v>56.27</v>
      </c>
      <c r="F218" s="83">
        <f t="shared" si="20"/>
        <v>50.02</v>
      </c>
      <c r="G218" s="83">
        <f t="shared" si="22"/>
        <v>45.480576999999997</v>
      </c>
      <c r="H218" s="84">
        <f t="shared" si="23"/>
        <v>41.725299999999997</v>
      </c>
      <c r="I218" s="85">
        <v>40.51</v>
      </c>
      <c r="J218" s="86" t="s">
        <v>1</v>
      </c>
      <c r="K218" s="87">
        <v>29</v>
      </c>
    </row>
    <row r="219" spans="1:11" ht="15" customHeight="1">
      <c r="A219" s="80">
        <v>86750797</v>
      </c>
      <c r="B219" s="81" t="s">
        <v>310</v>
      </c>
      <c r="C219" s="82"/>
      <c r="D219" s="83">
        <f>+E219*1.3</f>
        <v>128.726</v>
      </c>
      <c r="E219" s="83">
        <f t="shared" si="19"/>
        <v>99.02</v>
      </c>
      <c r="F219" s="83">
        <f t="shared" si="20"/>
        <v>88.02</v>
      </c>
      <c r="G219" s="83">
        <f t="shared" si="22"/>
        <v>80.026056000000011</v>
      </c>
      <c r="H219" s="84">
        <f t="shared" si="23"/>
        <v>73.418400000000005</v>
      </c>
      <c r="I219" s="85">
        <v>71.28</v>
      </c>
      <c r="J219" s="86" t="s">
        <v>1</v>
      </c>
      <c r="K219" s="87">
        <v>29</v>
      </c>
    </row>
    <row r="220" spans="1:11" ht="15" customHeight="1">
      <c r="A220" s="80">
        <v>86750798</v>
      </c>
      <c r="B220" s="81" t="s">
        <v>311</v>
      </c>
      <c r="C220" s="82"/>
      <c r="D220" s="83">
        <f t="shared" si="30"/>
        <v>80.74560000000001</v>
      </c>
      <c r="E220" s="83">
        <f t="shared" si="19"/>
        <v>77.64</v>
      </c>
      <c r="F220" s="83">
        <f t="shared" si="20"/>
        <v>69.02</v>
      </c>
      <c r="G220" s="83">
        <f t="shared" si="22"/>
        <v>62.747703000000008</v>
      </c>
      <c r="H220" s="84">
        <f t="shared" si="23"/>
        <v>57.566700000000004</v>
      </c>
      <c r="I220" s="85">
        <v>55.89</v>
      </c>
      <c r="J220" s="86" t="s">
        <v>1</v>
      </c>
      <c r="K220" s="87">
        <v>29</v>
      </c>
    </row>
    <row r="221" spans="1:11" ht="15" customHeight="1">
      <c r="A221" s="80">
        <v>86763798</v>
      </c>
      <c r="B221" s="81" t="s">
        <v>312</v>
      </c>
      <c r="C221" s="82"/>
      <c r="D221" s="83">
        <f t="shared" si="30"/>
        <v>116.91680000000001</v>
      </c>
      <c r="E221" s="83">
        <f t="shared" si="19"/>
        <v>112.42</v>
      </c>
      <c r="F221" s="83">
        <f t="shared" si="20"/>
        <v>99.93</v>
      </c>
      <c r="G221" s="83">
        <f t="shared" si="22"/>
        <v>90.848884000000012</v>
      </c>
      <c r="H221" s="84">
        <f t="shared" si="23"/>
        <v>83.3476</v>
      </c>
      <c r="I221" s="85">
        <v>80.92</v>
      </c>
      <c r="J221" s="86" t="s">
        <v>1</v>
      </c>
      <c r="K221" s="87">
        <v>29</v>
      </c>
    </row>
    <row r="222" spans="1:11" ht="15" customHeight="1">
      <c r="A222" s="80">
        <v>86763799</v>
      </c>
      <c r="B222" s="81" t="s">
        <v>313</v>
      </c>
      <c r="C222" s="82"/>
      <c r="D222" s="83">
        <f>+E222*1.14</f>
        <v>143.583</v>
      </c>
      <c r="E222" s="83">
        <f t="shared" si="19"/>
        <v>125.95</v>
      </c>
      <c r="F222" s="83">
        <f t="shared" si="20"/>
        <v>111.96</v>
      </c>
      <c r="G222" s="83">
        <f t="shared" si="22"/>
        <v>101.78398200000001</v>
      </c>
      <c r="H222" s="84">
        <f t="shared" si="23"/>
        <v>93.379800000000003</v>
      </c>
      <c r="I222" s="85">
        <v>90.66</v>
      </c>
      <c r="J222" s="86" t="s">
        <v>1</v>
      </c>
      <c r="K222" s="87">
        <v>29</v>
      </c>
    </row>
    <row r="223" spans="1:11" ht="15" customHeight="1">
      <c r="A223" s="80">
        <v>8291627201</v>
      </c>
      <c r="B223" s="81" t="s">
        <v>1045</v>
      </c>
      <c r="C223" s="82"/>
      <c r="D223" s="83">
        <v>16.07</v>
      </c>
      <c r="E223" s="83"/>
      <c r="F223" s="83"/>
      <c r="G223" s="83"/>
      <c r="H223" s="84"/>
      <c r="I223" s="85"/>
      <c r="J223" s="86" t="s">
        <v>1</v>
      </c>
      <c r="K223" s="87">
        <v>30</v>
      </c>
    </row>
    <row r="224" spans="1:11" ht="15" customHeight="1">
      <c r="A224" s="80">
        <v>8291627301</v>
      </c>
      <c r="B224" s="81" t="s">
        <v>1046</v>
      </c>
      <c r="C224" s="82"/>
      <c r="D224" s="83">
        <v>17.510000000000002</v>
      </c>
      <c r="E224" s="83"/>
      <c r="F224" s="83"/>
      <c r="G224" s="83"/>
      <c r="H224" s="84"/>
      <c r="I224" s="85"/>
      <c r="J224" s="86" t="s">
        <v>1</v>
      </c>
      <c r="K224" s="87">
        <v>30</v>
      </c>
    </row>
    <row r="225" spans="1:11" ht="15" customHeight="1">
      <c r="A225" s="80">
        <v>8292027301</v>
      </c>
      <c r="B225" s="81" t="s">
        <v>1047</v>
      </c>
      <c r="C225" s="82"/>
      <c r="D225" s="83">
        <v>22.21</v>
      </c>
      <c r="E225" s="83"/>
      <c r="F225" s="83"/>
      <c r="G225" s="83"/>
      <c r="H225" s="84"/>
      <c r="I225" s="85"/>
      <c r="J225" s="86" t="s">
        <v>1</v>
      </c>
      <c r="K225" s="87">
        <v>30</v>
      </c>
    </row>
    <row r="226" spans="1:11" ht="15" customHeight="1">
      <c r="A226" s="80">
        <v>8292627401</v>
      </c>
      <c r="B226" s="81" t="s">
        <v>1048</v>
      </c>
      <c r="C226" s="82"/>
      <c r="D226" s="83">
        <v>44.42</v>
      </c>
      <c r="E226" s="83"/>
      <c r="F226" s="83"/>
      <c r="G226" s="83"/>
      <c r="H226" s="84"/>
      <c r="I226" s="85"/>
      <c r="J226" s="86" t="s">
        <v>1</v>
      </c>
      <c r="K226" s="87">
        <v>30</v>
      </c>
    </row>
    <row r="227" spans="1:11" ht="15" customHeight="1">
      <c r="A227" s="80">
        <v>85900932</v>
      </c>
      <c r="B227" s="81" t="s">
        <v>314</v>
      </c>
      <c r="C227" s="82"/>
      <c r="D227" s="83">
        <f t="shared" si="28"/>
        <v>18.88</v>
      </c>
      <c r="E227" s="83">
        <f t="shared" ref="E227:E275" si="31">TRUNC(F227*1.125,2)</f>
        <v>18.88</v>
      </c>
      <c r="F227" s="83">
        <f t="shared" si="20"/>
        <v>16.79</v>
      </c>
      <c r="G227" s="83">
        <f t="shared" si="22"/>
        <v>15.26872</v>
      </c>
      <c r="H227" s="84">
        <f t="shared" si="23"/>
        <v>14.007999999999999</v>
      </c>
      <c r="I227" s="85">
        <v>13.6</v>
      </c>
      <c r="J227" s="86" t="s">
        <v>1</v>
      </c>
      <c r="K227" s="87">
        <v>30</v>
      </c>
    </row>
    <row r="228" spans="1:11" ht="15" customHeight="1">
      <c r="A228" s="80">
        <v>85900943</v>
      </c>
      <c r="B228" s="81" t="s">
        <v>317</v>
      </c>
      <c r="C228" s="82"/>
      <c r="D228" s="83">
        <f t="shared" si="28"/>
        <v>18.88</v>
      </c>
      <c r="E228" s="83">
        <f>TRUNC(F228*1.125,2)</f>
        <v>18.88</v>
      </c>
      <c r="F228" s="83">
        <f>TRUNC(G228*1.1,2)</f>
        <v>16.79</v>
      </c>
      <c r="G228" s="83">
        <f>H228*1.09</f>
        <v>15.26872</v>
      </c>
      <c r="H228" s="84">
        <f>+I228*1.03</f>
        <v>14.007999999999999</v>
      </c>
      <c r="I228" s="85">
        <v>13.6</v>
      </c>
      <c r="J228" s="86" t="s">
        <v>1</v>
      </c>
      <c r="K228" s="87">
        <v>30</v>
      </c>
    </row>
    <row r="229" spans="1:11" ht="15" customHeight="1">
      <c r="A229" s="80">
        <v>85900954</v>
      </c>
      <c r="B229" s="81" t="s">
        <v>315</v>
      </c>
      <c r="C229" s="82"/>
      <c r="D229" s="83">
        <f t="shared" si="28"/>
        <v>53.83</v>
      </c>
      <c r="E229" s="83">
        <f t="shared" si="31"/>
        <v>53.83</v>
      </c>
      <c r="F229" s="83">
        <f t="shared" si="20"/>
        <v>47.85</v>
      </c>
      <c r="G229" s="83">
        <f t="shared" si="22"/>
        <v>43.504625000000004</v>
      </c>
      <c r="H229" s="84">
        <f t="shared" si="23"/>
        <v>39.912500000000001</v>
      </c>
      <c r="I229" s="85">
        <v>38.75</v>
      </c>
      <c r="J229" s="86" t="s">
        <v>1</v>
      </c>
      <c r="K229" s="87">
        <v>30</v>
      </c>
    </row>
    <row r="230" spans="1:11" ht="15" customHeight="1">
      <c r="A230" s="80">
        <v>85900988</v>
      </c>
      <c r="B230" s="81" t="s">
        <v>316</v>
      </c>
      <c r="C230" s="82"/>
      <c r="D230" s="83">
        <f>+E230*1.4</f>
        <v>105.672</v>
      </c>
      <c r="E230" s="83">
        <f t="shared" si="31"/>
        <v>75.48</v>
      </c>
      <c r="F230" s="83">
        <f t="shared" si="20"/>
        <v>67.099999999999994</v>
      </c>
      <c r="G230" s="83">
        <f t="shared" si="22"/>
        <v>61.007518000000012</v>
      </c>
      <c r="H230" s="84">
        <f t="shared" si="23"/>
        <v>55.970200000000006</v>
      </c>
      <c r="I230" s="85">
        <v>54.34</v>
      </c>
      <c r="J230" s="86" t="s">
        <v>1</v>
      </c>
      <c r="K230" s="87">
        <v>30</v>
      </c>
    </row>
    <row r="231" spans="1:11" ht="15" customHeight="1">
      <c r="A231" s="80">
        <v>8291672001</v>
      </c>
      <c r="B231" s="81" t="s">
        <v>415</v>
      </c>
      <c r="C231" s="82"/>
      <c r="D231" s="83">
        <f>+E231*1.04</f>
        <v>10.1816</v>
      </c>
      <c r="E231" s="83">
        <f t="shared" si="31"/>
        <v>9.7899999999999991</v>
      </c>
      <c r="F231" s="83">
        <f t="shared" ref="F231:F237" si="32">TRUNC(G231*1.1,2)</f>
        <v>8.7100000000000009</v>
      </c>
      <c r="G231" s="83">
        <f t="shared" si="22"/>
        <v>7.9262620000000004</v>
      </c>
      <c r="H231" s="84">
        <f t="shared" si="23"/>
        <v>7.2717999999999998</v>
      </c>
      <c r="I231" s="85">
        <v>7.06</v>
      </c>
      <c r="J231" s="86" t="s">
        <v>188</v>
      </c>
      <c r="K231" s="87">
        <v>31</v>
      </c>
    </row>
    <row r="232" spans="1:11" ht="15" customHeight="1">
      <c r="A232" s="80">
        <v>8292072001</v>
      </c>
      <c r="B232" s="81" t="s">
        <v>416</v>
      </c>
      <c r="C232" s="82"/>
      <c r="D232" s="83">
        <f>+E232*1.04</f>
        <v>12.511200000000001</v>
      </c>
      <c r="E232" s="83">
        <f t="shared" si="31"/>
        <v>12.03</v>
      </c>
      <c r="F232" s="83">
        <f t="shared" si="32"/>
        <v>10.7</v>
      </c>
      <c r="G232" s="83">
        <f t="shared" ref="G232:G300" si="33">H232*1.09</f>
        <v>9.7338090000000008</v>
      </c>
      <c r="H232" s="84">
        <f t="shared" si="23"/>
        <v>8.9300999999999995</v>
      </c>
      <c r="I232" s="85">
        <v>8.67</v>
      </c>
      <c r="J232" s="86" t="s">
        <v>188</v>
      </c>
      <c r="K232" s="87">
        <v>31</v>
      </c>
    </row>
    <row r="233" spans="1:11" ht="15" customHeight="1">
      <c r="A233" s="80">
        <v>8292072301</v>
      </c>
      <c r="B233" s="81" t="s">
        <v>417</v>
      </c>
      <c r="C233" s="82"/>
      <c r="D233" s="83">
        <f t="shared" ref="D233:D237" si="34">+E233*1.04</f>
        <v>12.604799999999999</v>
      </c>
      <c r="E233" s="83">
        <f t="shared" si="31"/>
        <v>12.12</v>
      </c>
      <c r="F233" s="83">
        <f t="shared" si="32"/>
        <v>10.78</v>
      </c>
      <c r="G233" s="83">
        <f t="shared" si="33"/>
        <v>9.8011710000000019</v>
      </c>
      <c r="H233" s="84">
        <f t="shared" si="23"/>
        <v>8.9919000000000011</v>
      </c>
      <c r="I233" s="85">
        <v>8.73</v>
      </c>
      <c r="J233" s="86" t="s">
        <v>188</v>
      </c>
      <c r="K233" s="87">
        <v>31</v>
      </c>
    </row>
    <row r="234" spans="1:11" ht="15" customHeight="1">
      <c r="A234" s="80">
        <v>8292672001</v>
      </c>
      <c r="B234" s="81" t="s">
        <v>418</v>
      </c>
      <c r="C234" s="82"/>
      <c r="D234" s="83">
        <f t="shared" si="34"/>
        <v>21.101600000000001</v>
      </c>
      <c r="E234" s="83">
        <f t="shared" si="31"/>
        <v>20.29</v>
      </c>
      <c r="F234" s="83">
        <f t="shared" si="32"/>
        <v>18.04</v>
      </c>
      <c r="G234" s="83">
        <f t="shared" si="33"/>
        <v>16.402647000000002</v>
      </c>
      <c r="H234" s="84">
        <f t="shared" si="23"/>
        <v>15.048299999999999</v>
      </c>
      <c r="I234" s="85">
        <v>14.61</v>
      </c>
      <c r="J234" s="86" t="s">
        <v>188</v>
      </c>
      <c r="K234" s="87">
        <v>31</v>
      </c>
    </row>
    <row r="235" spans="1:11" ht="15" customHeight="1">
      <c r="A235" s="80">
        <v>8291672201</v>
      </c>
      <c r="B235" s="81" t="s">
        <v>419</v>
      </c>
      <c r="C235" s="82"/>
      <c r="D235" s="83">
        <f t="shared" si="34"/>
        <v>22.942399999999999</v>
      </c>
      <c r="E235" s="83">
        <f t="shared" si="31"/>
        <v>22.06</v>
      </c>
      <c r="F235" s="83">
        <f t="shared" si="32"/>
        <v>19.61</v>
      </c>
      <c r="G235" s="83">
        <f t="shared" si="33"/>
        <v>17.828476000000002</v>
      </c>
      <c r="H235" s="84">
        <f t="shared" ref="H235:H280" si="35">+I235*1.03</f>
        <v>16.356400000000001</v>
      </c>
      <c r="I235" s="85">
        <v>15.88</v>
      </c>
      <c r="J235" s="86" t="s">
        <v>188</v>
      </c>
      <c r="K235" s="87">
        <v>32</v>
      </c>
    </row>
    <row r="236" spans="1:11" ht="15" customHeight="1">
      <c r="A236" s="80">
        <v>8291672101</v>
      </c>
      <c r="B236" s="81" t="s">
        <v>420</v>
      </c>
      <c r="C236" s="82"/>
      <c r="D236" s="83">
        <f>+E236*1.14</f>
        <v>18.513599999999997</v>
      </c>
      <c r="E236" s="83">
        <f t="shared" si="31"/>
        <v>16.239999999999998</v>
      </c>
      <c r="F236" s="83">
        <f t="shared" si="32"/>
        <v>14.44</v>
      </c>
      <c r="G236" s="83">
        <f t="shared" si="33"/>
        <v>13.135590000000001</v>
      </c>
      <c r="H236" s="84">
        <f t="shared" si="35"/>
        <v>12.051</v>
      </c>
      <c r="I236" s="85">
        <v>11.7</v>
      </c>
      <c r="J236" s="86" t="s">
        <v>188</v>
      </c>
      <c r="K236" s="87">
        <v>32</v>
      </c>
    </row>
    <row r="237" spans="1:11" ht="15" customHeight="1">
      <c r="A237" s="80">
        <v>8292072101</v>
      </c>
      <c r="B237" s="81" t="s">
        <v>421</v>
      </c>
      <c r="C237" s="82"/>
      <c r="D237" s="83">
        <f t="shared" si="34"/>
        <v>17.2224</v>
      </c>
      <c r="E237" s="83">
        <f t="shared" si="31"/>
        <v>16.559999999999999</v>
      </c>
      <c r="F237" s="83">
        <f t="shared" si="32"/>
        <v>14.72</v>
      </c>
      <c r="G237" s="83">
        <f t="shared" si="33"/>
        <v>13.382584000000001</v>
      </c>
      <c r="H237" s="84">
        <f t="shared" si="35"/>
        <v>12.2776</v>
      </c>
      <c r="I237" s="85">
        <v>11.92</v>
      </c>
      <c r="J237" s="86" t="s">
        <v>188</v>
      </c>
      <c r="K237" s="87">
        <v>32</v>
      </c>
    </row>
    <row r="238" spans="1:11" ht="15" customHeight="1">
      <c r="A238" s="80">
        <v>84916315</v>
      </c>
      <c r="B238" s="81" t="s">
        <v>614</v>
      </c>
      <c r="C238" s="82"/>
      <c r="D238" s="83">
        <f t="shared" si="28"/>
        <v>8.39</v>
      </c>
      <c r="E238" s="83">
        <f t="shared" si="31"/>
        <v>8.39</v>
      </c>
      <c r="F238" s="83">
        <v>7.46</v>
      </c>
      <c r="G238" s="83"/>
      <c r="H238" s="84"/>
      <c r="I238" s="85"/>
      <c r="J238" s="86" t="s">
        <v>188</v>
      </c>
      <c r="K238" s="87">
        <v>33</v>
      </c>
    </row>
    <row r="239" spans="1:11" ht="15" customHeight="1">
      <c r="A239" s="80">
        <v>84926315</v>
      </c>
      <c r="B239" s="81" t="s">
        <v>615</v>
      </c>
      <c r="C239" s="82"/>
      <c r="D239" s="83">
        <f t="shared" si="28"/>
        <v>10.17</v>
      </c>
      <c r="E239" s="83">
        <f t="shared" si="31"/>
        <v>10.17</v>
      </c>
      <c r="F239" s="83">
        <v>9.0399999999999991</v>
      </c>
      <c r="G239" s="83"/>
      <c r="H239" s="84"/>
      <c r="I239" s="85"/>
      <c r="J239" s="86" t="s">
        <v>188</v>
      </c>
      <c r="K239" s="87">
        <v>33</v>
      </c>
    </row>
    <row r="240" spans="1:11" ht="15" customHeight="1">
      <c r="A240" s="80">
        <v>84900315</v>
      </c>
      <c r="B240" s="81" t="s">
        <v>616</v>
      </c>
      <c r="C240" s="82"/>
      <c r="D240" s="83">
        <f t="shared" si="28"/>
        <v>1.5</v>
      </c>
      <c r="E240" s="83">
        <f t="shared" si="31"/>
        <v>1.5</v>
      </c>
      <c r="F240" s="83">
        <v>1.34</v>
      </c>
      <c r="G240" s="83"/>
      <c r="H240" s="84"/>
      <c r="I240" s="85"/>
      <c r="J240" s="86" t="s">
        <v>188</v>
      </c>
      <c r="K240" s="87">
        <v>33</v>
      </c>
    </row>
    <row r="241" spans="1:11" ht="15" customHeight="1">
      <c r="A241" s="80">
        <v>84901120</v>
      </c>
      <c r="B241" s="81" t="s">
        <v>617</v>
      </c>
      <c r="C241" s="82"/>
      <c r="D241" s="83">
        <f t="shared" si="28"/>
        <v>17.71</v>
      </c>
      <c r="E241" s="83">
        <f t="shared" si="31"/>
        <v>17.71</v>
      </c>
      <c r="F241" s="83">
        <v>15.75</v>
      </c>
      <c r="G241" s="83"/>
      <c r="H241" s="84"/>
      <c r="I241" s="85"/>
      <c r="J241" s="86" t="s">
        <v>188</v>
      </c>
      <c r="K241" s="87">
        <v>34</v>
      </c>
    </row>
    <row r="242" spans="1:11" ht="15" customHeight="1">
      <c r="A242" s="80">
        <v>84901118</v>
      </c>
      <c r="B242" s="81" t="s">
        <v>618</v>
      </c>
      <c r="C242" s="82"/>
      <c r="D242" s="83">
        <f t="shared" si="28"/>
        <v>9.19</v>
      </c>
      <c r="E242" s="83">
        <f t="shared" si="31"/>
        <v>9.19</v>
      </c>
      <c r="F242" s="83">
        <v>8.17</v>
      </c>
      <c r="G242" s="83"/>
      <c r="H242" s="84"/>
      <c r="I242" s="85"/>
      <c r="J242" s="86" t="s">
        <v>188</v>
      </c>
      <c r="K242" s="87">
        <v>34</v>
      </c>
    </row>
    <row r="243" spans="1:11" ht="15" customHeight="1">
      <c r="A243" s="80">
        <v>84901116</v>
      </c>
      <c r="B243" s="81" t="s">
        <v>598</v>
      </c>
      <c r="C243" s="82"/>
      <c r="D243" s="83">
        <f t="shared" si="28"/>
        <v>9.2799999999999994</v>
      </c>
      <c r="E243" s="83">
        <f t="shared" si="31"/>
        <v>9.2799999999999994</v>
      </c>
      <c r="F243" s="83">
        <f>TRUNC(G243*1.1,2)</f>
        <v>8.25</v>
      </c>
      <c r="G243" s="83">
        <f>2.1/0.7/0.4</f>
        <v>7.5000000000000009</v>
      </c>
      <c r="H243" s="84"/>
      <c r="I243" s="85"/>
      <c r="J243" s="86" t="s">
        <v>188</v>
      </c>
      <c r="K243" s="87">
        <v>35</v>
      </c>
    </row>
    <row r="244" spans="1:11" ht="15" customHeight="1">
      <c r="A244" s="80">
        <v>84901117</v>
      </c>
      <c r="B244" s="81" t="s">
        <v>1049</v>
      </c>
      <c r="C244" s="82"/>
      <c r="D244" s="83">
        <v>0.5</v>
      </c>
      <c r="E244" s="83"/>
      <c r="F244" s="83">
        <f t="shared" ref="F244:F308" si="36">TRUNC(G244*1.1,2)</f>
        <v>19.12</v>
      </c>
      <c r="G244" s="83">
        <f t="shared" si="33"/>
        <v>17.390623000000001</v>
      </c>
      <c r="H244" s="84">
        <f t="shared" si="35"/>
        <v>15.954700000000001</v>
      </c>
      <c r="I244" s="85">
        <v>15.49</v>
      </c>
      <c r="J244" s="86" t="s">
        <v>1</v>
      </c>
      <c r="K244" s="87">
        <v>35</v>
      </c>
    </row>
    <row r="245" spans="1:11" ht="15" customHeight="1">
      <c r="A245" s="80">
        <v>84900119</v>
      </c>
      <c r="B245" s="81" t="s">
        <v>318</v>
      </c>
      <c r="C245" s="82"/>
      <c r="D245" s="83">
        <f t="shared" si="28"/>
        <v>21.51</v>
      </c>
      <c r="E245" s="83">
        <f t="shared" ref="E245" si="37">TRUNC(F245*1.125,2)</f>
        <v>21.51</v>
      </c>
      <c r="F245" s="83">
        <f t="shared" si="36"/>
        <v>19.12</v>
      </c>
      <c r="G245" s="83">
        <f t="shared" si="33"/>
        <v>17.390623000000001</v>
      </c>
      <c r="H245" s="84">
        <f t="shared" si="35"/>
        <v>15.954700000000001</v>
      </c>
      <c r="I245" s="85">
        <v>15.49</v>
      </c>
      <c r="J245" s="86" t="s">
        <v>1</v>
      </c>
      <c r="K245" s="87">
        <v>35</v>
      </c>
    </row>
    <row r="246" spans="1:11" s="38" customFormat="1" ht="15" customHeight="1">
      <c r="A246" s="80">
        <v>89500502</v>
      </c>
      <c r="B246" s="81" t="s">
        <v>319</v>
      </c>
      <c r="C246" s="82"/>
      <c r="D246" s="83">
        <v>34.04</v>
      </c>
      <c r="E246" s="83">
        <f t="shared" si="31"/>
        <v>36.29</v>
      </c>
      <c r="F246" s="83">
        <f t="shared" si="36"/>
        <v>32.26</v>
      </c>
      <c r="G246" s="83">
        <f t="shared" si="33"/>
        <v>29.336151000000001</v>
      </c>
      <c r="H246" s="84">
        <f t="shared" si="35"/>
        <v>26.913899999999998</v>
      </c>
      <c r="I246" s="85">
        <v>26.13</v>
      </c>
      <c r="J246" s="86" t="s">
        <v>1</v>
      </c>
      <c r="K246" s="87">
        <v>36</v>
      </c>
    </row>
    <row r="247" spans="1:11" ht="15" customHeight="1">
      <c r="A247" s="80">
        <v>89500503</v>
      </c>
      <c r="B247" s="81" t="s">
        <v>320</v>
      </c>
      <c r="C247" s="82"/>
      <c r="D247" s="83">
        <v>61.25</v>
      </c>
      <c r="E247" s="83">
        <f t="shared" si="31"/>
        <v>46.66</v>
      </c>
      <c r="F247" s="83">
        <f t="shared" si="36"/>
        <v>41.48</v>
      </c>
      <c r="G247" s="83">
        <f t="shared" si="33"/>
        <v>37.711493000000004</v>
      </c>
      <c r="H247" s="84">
        <f t="shared" si="35"/>
        <v>34.597700000000003</v>
      </c>
      <c r="I247" s="85">
        <v>33.590000000000003</v>
      </c>
      <c r="J247" s="86" t="s">
        <v>1</v>
      </c>
      <c r="K247" s="87">
        <v>36</v>
      </c>
    </row>
    <row r="248" spans="1:11" ht="15" customHeight="1">
      <c r="A248" s="80">
        <v>89500515</v>
      </c>
      <c r="B248" s="81" t="s">
        <v>321</v>
      </c>
      <c r="C248" s="82"/>
      <c r="D248" s="83">
        <v>9.14</v>
      </c>
      <c r="E248" s="83">
        <f t="shared" si="31"/>
        <v>4.42</v>
      </c>
      <c r="F248" s="83">
        <f t="shared" si="36"/>
        <v>3.93</v>
      </c>
      <c r="G248" s="83">
        <f t="shared" si="33"/>
        <v>3.581413</v>
      </c>
      <c r="H248" s="84">
        <f t="shared" si="35"/>
        <v>3.2856999999999998</v>
      </c>
      <c r="I248" s="85">
        <v>3.19</v>
      </c>
      <c r="J248" s="86" t="s">
        <v>1</v>
      </c>
      <c r="K248" s="87">
        <v>36</v>
      </c>
    </row>
    <row r="249" spans="1:11" ht="15" customHeight="1">
      <c r="A249" s="80">
        <v>74816103</v>
      </c>
      <c r="B249" s="81" t="s">
        <v>322</v>
      </c>
      <c r="C249" s="82"/>
      <c r="D249" s="83">
        <f>+E249*1.04</f>
        <v>6.0632000000000001</v>
      </c>
      <c r="E249" s="83">
        <f t="shared" si="31"/>
        <v>5.83</v>
      </c>
      <c r="F249" s="83">
        <f t="shared" si="36"/>
        <v>5.19</v>
      </c>
      <c r="G249" s="83">
        <f t="shared" si="33"/>
        <v>4.7265670000000011</v>
      </c>
      <c r="H249" s="84">
        <f t="shared" si="35"/>
        <v>4.3363000000000005</v>
      </c>
      <c r="I249" s="85">
        <v>4.21</v>
      </c>
      <c r="J249" s="86" t="s">
        <v>1</v>
      </c>
      <c r="K249" s="87">
        <v>37</v>
      </c>
    </row>
    <row r="250" spans="1:11" ht="15" customHeight="1">
      <c r="A250" s="80">
        <v>74820103</v>
      </c>
      <c r="B250" s="81" t="s">
        <v>323</v>
      </c>
      <c r="C250" s="82"/>
      <c r="D250" s="83">
        <f>+E250*1.04</f>
        <v>6.2816000000000001</v>
      </c>
      <c r="E250" s="83">
        <f t="shared" si="31"/>
        <v>6.04</v>
      </c>
      <c r="F250" s="83">
        <f t="shared" si="36"/>
        <v>5.37</v>
      </c>
      <c r="G250" s="83">
        <f t="shared" si="33"/>
        <v>4.8837450000000002</v>
      </c>
      <c r="H250" s="84">
        <f t="shared" si="35"/>
        <v>4.4805000000000001</v>
      </c>
      <c r="I250" s="85">
        <v>4.3499999999999996</v>
      </c>
      <c r="J250" s="86" t="s">
        <v>1</v>
      </c>
      <c r="K250" s="87">
        <v>37</v>
      </c>
    </row>
    <row r="251" spans="1:11" s="38" customFormat="1" ht="15" customHeight="1">
      <c r="A251" s="80">
        <v>8291671001</v>
      </c>
      <c r="B251" s="81" t="s">
        <v>324</v>
      </c>
      <c r="C251" s="82"/>
      <c r="D251" s="83">
        <f>+E251*1.25</f>
        <v>9.9750000000000014</v>
      </c>
      <c r="E251" s="83">
        <f t="shared" si="31"/>
        <v>7.98</v>
      </c>
      <c r="F251" s="83">
        <f t="shared" si="36"/>
        <v>7.1</v>
      </c>
      <c r="G251" s="83">
        <f t="shared" si="33"/>
        <v>6.4555250000000006</v>
      </c>
      <c r="H251" s="84">
        <f t="shared" si="35"/>
        <v>5.9225000000000003</v>
      </c>
      <c r="I251" s="85">
        <v>5.75</v>
      </c>
      <c r="J251" s="86" t="s">
        <v>188</v>
      </c>
      <c r="K251" s="87">
        <v>37</v>
      </c>
    </row>
    <row r="252" spans="1:11" s="38" customFormat="1" ht="15" customHeight="1">
      <c r="A252" s="80">
        <v>8292071001</v>
      </c>
      <c r="B252" s="81" t="s">
        <v>325</v>
      </c>
      <c r="C252" s="82"/>
      <c r="D252" s="83">
        <f>+E252*1.66</f>
        <v>14.1266</v>
      </c>
      <c r="E252" s="83">
        <f t="shared" si="31"/>
        <v>8.51</v>
      </c>
      <c r="F252" s="83">
        <f t="shared" si="36"/>
        <v>7.57</v>
      </c>
      <c r="G252" s="83">
        <f t="shared" si="33"/>
        <v>6.8821510000000012</v>
      </c>
      <c r="H252" s="84">
        <f t="shared" si="35"/>
        <v>6.3139000000000003</v>
      </c>
      <c r="I252" s="85">
        <v>6.13</v>
      </c>
      <c r="J252" s="86" t="s">
        <v>188</v>
      </c>
      <c r="K252" s="87">
        <v>37</v>
      </c>
    </row>
    <row r="253" spans="1:11" s="38" customFormat="1" ht="15" customHeight="1">
      <c r="A253" s="80">
        <v>72800712</v>
      </c>
      <c r="B253" s="81" t="s">
        <v>326</v>
      </c>
      <c r="C253" s="82"/>
      <c r="D253" s="83">
        <v>6.35</v>
      </c>
      <c r="E253" s="83">
        <f t="shared" si="31"/>
        <v>4.1399999999999997</v>
      </c>
      <c r="F253" s="83">
        <f t="shared" si="36"/>
        <v>3.68</v>
      </c>
      <c r="G253" s="83">
        <f t="shared" si="33"/>
        <v>3.3456460000000003</v>
      </c>
      <c r="H253" s="84">
        <f t="shared" si="35"/>
        <v>3.0693999999999999</v>
      </c>
      <c r="I253" s="85">
        <v>2.98</v>
      </c>
      <c r="J253" s="86" t="s">
        <v>1</v>
      </c>
      <c r="K253" s="87">
        <v>38</v>
      </c>
    </row>
    <row r="254" spans="1:11" s="38" customFormat="1" ht="15" customHeight="1">
      <c r="A254" s="80">
        <v>72800100</v>
      </c>
      <c r="B254" s="81" t="s">
        <v>327</v>
      </c>
      <c r="C254" s="82"/>
      <c r="D254" s="83">
        <f t="shared" si="28"/>
        <v>6.66</v>
      </c>
      <c r="E254" s="83">
        <f t="shared" si="31"/>
        <v>6.66</v>
      </c>
      <c r="F254" s="83">
        <f t="shared" si="36"/>
        <v>5.92</v>
      </c>
      <c r="G254" s="83">
        <f t="shared" si="33"/>
        <v>5.38896</v>
      </c>
      <c r="H254" s="84">
        <f t="shared" si="35"/>
        <v>4.944</v>
      </c>
      <c r="I254" s="85">
        <v>4.8</v>
      </c>
      <c r="J254" s="86" t="s">
        <v>1</v>
      </c>
      <c r="K254" s="87">
        <v>38</v>
      </c>
    </row>
    <row r="255" spans="1:11" s="38" customFormat="1" ht="15" customHeight="1">
      <c r="A255" s="80">
        <v>82916505</v>
      </c>
      <c r="B255" s="81" t="s">
        <v>328</v>
      </c>
      <c r="C255" s="82"/>
      <c r="D255" s="83">
        <f>+E255*1.04</f>
        <v>2.4648000000000003</v>
      </c>
      <c r="E255" s="83">
        <f t="shared" si="31"/>
        <v>2.37</v>
      </c>
      <c r="F255" s="83">
        <f t="shared" si="36"/>
        <v>2.11</v>
      </c>
      <c r="G255" s="83">
        <f t="shared" si="33"/>
        <v>1.9198170000000003</v>
      </c>
      <c r="H255" s="84">
        <f t="shared" si="35"/>
        <v>1.7613000000000001</v>
      </c>
      <c r="I255" s="85">
        <v>1.71</v>
      </c>
      <c r="J255" s="86" t="s">
        <v>1</v>
      </c>
      <c r="K255" s="87">
        <v>39</v>
      </c>
    </row>
    <row r="256" spans="1:11" s="38" customFormat="1" ht="15" customHeight="1">
      <c r="A256" s="80">
        <v>82920505</v>
      </c>
      <c r="B256" s="81" t="s">
        <v>329</v>
      </c>
      <c r="C256" s="82"/>
      <c r="D256" s="83">
        <f t="shared" ref="D256:D262" si="38">+E256*1.04</f>
        <v>2.4648000000000003</v>
      </c>
      <c r="E256" s="83">
        <f t="shared" si="31"/>
        <v>2.37</v>
      </c>
      <c r="F256" s="83">
        <f t="shared" si="36"/>
        <v>2.11</v>
      </c>
      <c r="G256" s="83">
        <f t="shared" si="33"/>
        <v>1.9198170000000003</v>
      </c>
      <c r="H256" s="84">
        <f t="shared" si="35"/>
        <v>1.7613000000000001</v>
      </c>
      <c r="I256" s="85">
        <v>1.71</v>
      </c>
      <c r="J256" s="86" t="s">
        <v>1</v>
      </c>
      <c r="K256" s="87">
        <v>39</v>
      </c>
    </row>
    <row r="257" spans="1:13" s="38" customFormat="1" ht="15" customHeight="1">
      <c r="A257" s="80">
        <v>82926505</v>
      </c>
      <c r="B257" s="81" t="s">
        <v>330</v>
      </c>
      <c r="C257" s="82"/>
      <c r="D257" s="83">
        <f t="shared" si="38"/>
        <v>2.4648000000000003</v>
      </c>
      <c r="E257" s="83">
        <f t="shared" si="31"/>
        <v>2.37</v>
      </c>
      <c r="F257" s="83">
        <f t="shared" si="36"/>
        <v>2.11</v>
      </c>
      <c r="G257" s="83">
        <f t="shared" si="33"/>
        <v>1.9198170000000003</v>
      </c>
      <c r="H257" s="84">
        <f t="shared" si="35"/>
        <v>1.7613000000000001</v>
      </c>
      <c r="I257" s="85">
        <v>1.71</v>
      </c>
      <c r="J257" s="86" t="s">
        <v>1</v>
      </c>
      <c r="K257" s="87">
        <v>39</v>
      </c>
    </row>
    <row r="258" spans="1:13" s="38" customFormat="1" ht="15" customHeight="1">
      <c r="A258" s="80">
        <v>82932505</v>
      </c>
      <c r="B258" s="81" t="s">
        <v>331</v>
      </c>
      <c r="C258" s="82"/>
      <c r="D258" s="83">
        <f t="shared" si="38"/>
        <v>4.9400000000000004</v>
      </c>
      <c r="E258" s="83">
        <f t="shared" si="31"/>
        <v>4.75</v>
      </c>
      <c r="F258" s="83">
        <f t="shared" si="36"/>
        <v>4.2300000000000004</v>
      </c>
      <c r="G258" s="83">
        <f t="shared" si="33"/>
        <v>3.8508610000000005</v>
      </c>
      <c r="H258" s="84">
        <f t="shared" si="35"/>
        <v>3.5329000000000002</v>
      </c>
      <c r="I258" s="85">
        <v>3.43</v>
      </c>
      <c r="J258" s="86" t="s">
        <v>1</v>
      </c>
      <c r="K258" s="87">
        <v>39</v>
      </c>
      <c r="M258" s="39"/>
    </row>
    <row r="259" spans="1:13" s="38" customFormat="1" ht="15" customHeight="1">
      <c r="A259" s="80">
        <v>86740505</v>
      </c>
      <c r="B259" s="81" t="s">
        <v>332</v>
      </c>
      <c r="C259" s="82"/>
      <c r="D259" s="83">
        <f t="shared" si="38"/>
        <v>10.119200000000001</v>
      </c>
      <c r="E259" s="83">
        <f t="shared" si="31"/>
        <v>9.73</v>
      </c>
      <c r="F259" s="83">
        <f t="shared" si="36"/>
        <v>8.65</v>
      </c>
      <c r="G259" s="83">
        <f t="shared" si="33"/>
        <v>7.8701270000000001</v>
      </c>
      <c r="H259" s="84">
        <f t="shared" si="35"/>
        <v>7.2202999999999999</v>
      </c>
      <c r="I259" s="85">
        <v>7.01</v>
      </c>
      <c r="J259" s="86" t="s">
        <v>1</v>
      </c>
      <c r="K259" s="87">
        <v>39</v>
      </c>
      <c r="M259" s="39"/>
    </row>
    <row r="260" spans="1:13" s="38" customFormat="1" ht="15" customHeight="1">
      <c r="A260" s="80">
        <v>86750505</v>
      </c>
      <c r="B260" s="81" t="s">
        <v>333</v>
      </c>
      <c r="C260" s="82"/>
      <c r="D260" s="83">
        <f t="shared" si="38"/>
        <v>13.020799999999999</v>
      </c>
      <c r="E260" s="83">
        <f t="shared" si="31"/>
        <v>12.52</v>
      </c>
      <c r="F260" s="83">
        <f t="shared" si="36"/>
        <v>11.13</v>
      </c>
      <c r="G260" s="83">
        <f t="shared" si="33"/>
        <v>10.126428417</v>
      </c>
      <c r="H260" s="84">
        <f t="shared" si="35"/>
        <v>9.2903012999999994</v>
      </c>
      <c r="I260" s="85">
        <v>9.0197099999999999</v>
      </c>
      <c r="J260" s="86" t="s">
        <v>1</v>
      </c>
      <c r="K260" s="87">
        <v>39</v>
      </c>
      <c r="M260" s="39"/>
    </row>
    <row r="261" spans="1:13" s="38" customFormat="1" ht="15" customHeight="1">
      <c r="A261" s="80">
        <v>86763505</v>
      </c>
      <c r="B261" s="81" t="s">
        <v>334</v>
      </c>
      <c r="C261" s="82"/>
      <c r="D261" s="83">
        <f t="shared" si="38"/>
        <v>18.959200000000003</v>
      </c>
      <c r="E261" s="83">
        <f t="shared" si="31"/>
        <v>18.23</v>
      </c>
      <c r="F261" s="83">
        <f t="shared" si="36"/>
        <v>16.21</v>
      </c>
      <c r="G261" s="83">
        <f t="shared" si="33"/>
        <v>14.740388607000003</v>
      </c>
      <c r="H261" s="84">
        <f t="shared" si="35"/>
        <v>13.523292300000001</v>
      </c>
      <c r="I261" s="85">
        <v>13.129410000000002</v>
      </c>
      <c r="J261" s="86" t="s">
        <v>1</v>
      </c>
      <c r="K261" s="87">
        <v>39</v>
      </c>
    </row>
    <row r="262" spans="1:13" s="38" customFormat="1" ht="15" customHeight="1">
      <c r="A262" s="80">
        <v>86775505</v>
      </c>
      <c r="B262" s="81" t="s">
        <v>335</v>
      </c>
      <c r="C262" s="82"/>
      <c r="D262" s="83">
        <f t="shared" si="38"/>
        <v>24.315200000000001</v>
      </c>
      <c r="E262" s="83">
        <f t="shared" si="31"/>
        <v>23.38</v>
      </c>
      <c r="F262" s="83">
        <f t="shared" si="36"/>
        <v>20.79</v>
      </c>
      <c r="G262" s="83">
        <f t="shared" si="33"/>
        <v>18.905094778500004</v>
      </c>
      <c r="H262" s="84">
        <f t="shared" si="35"/>
        <v>17.344123650000004</v>
      </c>
      <c r="I262" s="85">
        <v>16.838955000000002</v>
      </c>
      <c r="J262" s="86" t="s">
        <v>1</v>
      </c>
      <c r="K262" s="87">
        <v>39</v>
      </c>
    </row>
    <row r="263" spans="1:13" s="38" customFormat="1" ht="15" customHeight="1">
      <c r="A263" s="80">
        <v>88316200</v>
      </c>
      <c r="B263" s="81" t="s">
        <v>336</v>
      </c>
      <c r="C263" s="82"/>
      <c r="D263" s="83">
        <f>+E263*1.04</f>
        <v>6.3648000000000007</v>
      </c>
      <c r="E263" s="83">
        <f>TRUNC(F263*1.08,2)</f>
        <v>6.12</v>
      </c>
      <c r="F263" s="83">
        <f t="shared" si="36"/>
        <v>5.67</v>
      </c>
      <c r="G263" s="83">
        <f t="shared" si="33"/>
        <v>5.1603502125000009</v>
      </c>
      <c r="H263" s="84">
        <f t="shared" si="35"/>
        <v>4.7342662500000001</v>
      </c>
      <c r="I263" s="85">
        <v>4.5963750000000001</v>
      </c>
      <c r="J263" s="86" t="s">
        <v>1</v>
      </c>
      <c r="K263" s="87">
        <v>42</v>
      </c>
    </row>
    <row r="264" spans="1:13" s="38" customFormat="1" ht="15" customHeight="1">
      <c r="A264" s="80">
        <v>88320200</v>
      </c>
      <c r="B264" s="81" t="s">
        <v>337</v>
      </c>
      <c r="C264" s="82"/>
      <c r="D264" s="83">
        <f t="shared" ref="D264:D327" si="39">+E264*1.04</f>
        <v>7.4256000000000002</v>
      </c>
      <c r="E264" s="83">
        <f t="shared" ref="E264:E265" si="40">TRUNC(F264*1.08,2)</f>
        <v>7.14</v>
      </c>
      <c r="F264" s="83">
        <f t="shared" si="36"/>
        <v>6.62</v>
      </c>
      <c r="G264" s="83">
        <f t="shared" si="33"/>
        <v>6.0224322480000021</v>
      </c>
      <c r="H264" s="84">
        <f t="shared" si="35"/>
        <v>5.5251672000000012</v>
      </c>
      <c r="I264" s="85">
        <v>5.3642400000000006</v>
      </c>
      <c r="J264" s="86" t="s">
        <v>1</v>
      </c>
      <c r="K264" s="87">
        <v>42</v>
      </c>
    </row>
    <row r="265" spans="1:13" s="38" customFormat="1" ht="15" customHeight="1">
      <c r="A265" s="80">
        <v>88326200</v>
      </c>
      <c r="B265" s="81" t="s">
        <v>338</v>
      </c>
      <c r="C265" s="82"/>
      <c r="D265" s="83">
        <f t="shared" si="39"/>
        <v>11.606400000000001</v>
      </c>
      <c r="E265" s="83">
        <f t="shared" si="40"/>
        <v>11.16</v>
      </c>
      <c r="F265" s="83">
        <f t="shared" si="36"/>
        <v>10.34</v>
      </c>
      <c r="G265" s="83">
        <f t="shared" si="33"/>
        <v>9.4013775300000013</v>
      </c>
      <c r="H265" s="84">
        <f t="shared" si="35"/>
        <v>8.6251170000000013</v>
      </c>
      <c r="I265" s="85">
        <v>8.3739000000000008</v>
      </c>
      <c r="J265" s="86" t="s">
        <v>1</v>
      </c>
      <c r="K265" s="87">
        <v>42</v>
      </c>
    </row>
    <row r="266" spans="1:13" s="38" customFormat="1" ht="15" customHeight="1">
      <c r="A266" s="80">
        <v>87316880</v>
      </c>
      <c r="B266" s="81" t="s">
        <v>439</v>
      </c>
      <c r="C266" s="82"/>
      <c r="D266" s="83">
        <f t="shared" si="39"/>
        <v>13.4472</v>
      </c>
      <c r="E266" s="83">
        <f t="shared" si="31"/>
        <v>12.93</v>
      </c>
      <c r="F266" s="83">
        <f t="shared" si="36"/>
        <v>11.5</v>
      </c>
      <c r="G266" s="83">
        <f t="shared" si="33"/>
        <v>10.463564000000002</v>
      </c>
      <c r="H266" s="84">
        <f t="shared" si="35"/>
        <v>9.5996000000000006</v>
      </c>
      <c r="I266" s="85">
        <v>9.32</v>
      </c>
      <c r="J266" s="86" t="s">
        <v>1</v>
      </c>
      <c r="K266" s="87">
        <v>42</v>
      </c>
    </row>
    <row r="267" spans="1:13" s="38" customFormat="1" ht="15" customHeight="1">
      <c r="A267" s="80">
        <v>87320880</v>
      </c>
      <c r="B267" s="81" t="s">
        <v>440</v>
      </c>
      <c r="C267" s="82"/>
      <c r="D267" s="83">
        <f t="shared" si="39"/>
        <v>17.711200000000002</v>
      </c>
      <c r="E267" s="83">
        <f t="shared" si="31"/>
        <v>17.03</v>
      </c>
      <c r="F267" s="83">
        <f t="shared" si="36"/>
        <v>15.14</v>
      </c>
      <c r="G267" s="83">
        <f t="shared" si="33"/>
        <v>13.764302000000002</v>
      </c>
      <c r="H267" s="84">
        <f t="shared" si="35"/>
        <v>12.627800000000001</v>
      </c>
      <c r="I267" s="85">
        <v>12.26</v>
      </c>
      <c r="J267" s="86" t="s">
        <v>1</v>
      </c>
      <c r="K267" s="87">
        <v>42</v>
      </c>
    </row>
    <row r="268" spans="1:13" s="38" customFormat="1" ht="15" customHeight="1">
      <c r="A268" s="80">
        <v>87316782</v>
      </c>
      <c r="B268" s="81" t="s">
        <v>339</v>
      </c>
      <c r="C268" s="82"/>
      <c r="D268" s="83">
        <f t="shared" si="39"/>
        <v>9.4535999999999998</v>
      </c>
      <c r="E268" s="83">
        <f t="shared" si="31"/>
        <v>9.09</v>
      </c>
      <c r="F268" s="83">
        <f t="shared" si="36"/>
        <v>8.08</v>
      </c>
      <c r="G268" s="83">
        <f t="shared" si="33"/>
        <v>7.3536850000000005</v>
      </c>
      <c r="H268" s="84">
        <f t="shared" si="35"/>
        <v>6.7465000000000002</v>
      </c>
      <c r="I268" s="85">
        <v>6.55</v>
      </c>
      <c r="J268" s="86" t="s">
        <v>1</v>
      </c>
      <c r="K268" s="87">
        <v>43</v>
      </c>
    </row>
    <row r="269" spans="1:13" s="38" customFormat="1" ht="15" customHeight="1">
      <c r="A269" s="80">
        <v>87320782</v>
      </c>
      <c r="B269" s="81" t="s">
        <v>340</v>
      </c>
      <c r="C269" s="82"/>
      <c r="D269" s="83">
        <f t="shared" si="39"/>
        <v>17.596800000000002</v>
      </c>
      <c r="E269" s="83">
        <f t="shared" si="31"/>
        <v>16.920000000000002</v>
      </c>
      <c r="F269" s="83">
        <f t="shared" si="36"/>
        <v>15.04</v>
      </c>
      <c r="G269" s="83">
        <f t="shared" si="33"/>
        <v>13.674486000000002</v>
      </c>
      <c r="H269" s="84">
        <f t="shared" si="35"/>
        <v>12.545400000000001</v>
      </c>
      <c r="I269" s="85">
        <v>12.18</v>
      </c>
      <c r="J269" s="86" t="s">
        <v>1</v>
      </c>
      <c r="K269" s="87">
        <v>43</v>
      </c>
    </row>
    <row r="270" spans="1:13" s="38" customFormat="1" ht="15" customHeight="1">
      <c r="A270" s="80">
        <v>87320783</v>
      </c>
      <c r="B270" s="81" t="s">
        <v>341</v>
      </c>
      <c r="C270" s="82"/>
      <c r="D270" s="83">
        <f t="shared" si="39"/>
        <v>18.8552</v>
      </c>
      <c r="E270" s="83">
        <f t="shared" si="31"/>
        <v>18.13</v>
      </c>
      <c r="F270" s="83">
        <f t="shared" si="36"/>
        <v>16.12</v>
      </c>
      <c r="G270" s="83">
        <f t="shared" si="33"/>
        <v>14.662462000000001</v>
      </c>
      <c r="H270" s="84">
        <f t="shared" si="35"/>
        <v>13.4518</v>
      </c>
      <c r="I270" s="85">
        <v>13.06</v>
      </c>
      <c r="J270" s="86" t="s">
        <v>1</v>
      </c>
      <c r="K270" s="87">
        <v>43</v>
      </c>
    </row>
    <row r="271" spans="1:13" ht="15" customHeight="1">
      <c r="A271" s="80">
        <v>87326783</v>
      </c>
      <c r="B271" s="81" t="s">
        <v>342</v>
      </c>
      <c r="C271" s="82"/>
      <c r="D271" s="83">
        <f t="shared" si="39"/>
        <v>21.3096</v>
      </c>
      <c r="E271" s="83">
        <f t="shared" si="31"/>
        <v>20.49</v>
      </c>
      <c r="F271" s="83">
        <f t="shared" si="36"/>
        <v>18.22</v>
      </c>
      <c r="G271" s="83">
        <f t="shared" si="33"/>
        <v>16.571052000000002</v>
      </c>
      <c r="H271" s="84">
        <f t="shared" si="35"/>
        <v>15.2028</v>
      </c>
      <c r="I271" s="85">
        <v>14.76</v>
      </c>
      <c r="J271" s="86" t="s">
        <v>1</v>
      </c>
      <c r="K271" s="87">
        <v>43</v>
      </c>
    </row>
    <row r="272" spans="1:13" ht="15" customHeight="1">
      <c r="A272" s="80">
        <v>87316792</v>
      </c>
      <c r="B272" s="81" t="s">
        <v>343</v>
      </c>
      <c r="C272" s="82"/>
      <c r="D272" s="83">
        <f t="shared" si="39"/>
        <v>8.6736000000000004</v>
      </c>
      <c r="E272" s="83">
        <f t="shared" si="31"/>
        <v>8.34</v>
      </c>
      <c r="F272" s="83">
        <f t="shared" si="36"/>
        <v>7.42</v>
      </c>
      <c r="G272" s="83">
        <f t="shared" si="33"/>
        <v>6.7474270000000001</v>
      </c>
      <c r="H272" s="84">
        <f t="shared" si="35"/>
        <v>6.1902999999999997</v>
      </c>
      <c r="I272" s="85">
        <v>6.01</v>
      </c>
      <c r="J272" s="86" t="s">
        <v>1</v>
      </c>
      <c r="K272" s="87">
        <v>43</v>
      </c>
    </row>
    <row r="273" spans="1:11" ht="15" customHeight="1">
      <c r="A273" s="80">
        <v>87320792</v>
      </c>
      <c r="B273" s="81" t="s">
        <v>344</v>
      </c>
      <c r="C273" s="82"/>
      <c r="D273" s="83">
        <f t="shared" si="39"/>
        <v>12.584</v>
      </c>
      <c r="E273" s="83">
        <f t="shared" si="31"/>
        <v>12.1</v>
      </c>
      <c r="F273" s="83">
        <f t="shared" si="36"/>
        <v>10.76</v>
      </c>
      <c r="G273" s="83">
        <f t="shared" si="33"/>
        <v>9.7899440000000002</v>
      </c>
      <c r="H273" s="84">
        <f t="shared" si="35"/>
        <v>8.9816000000000003</v>
      </c>
      <c r="I273" s="85">
        <v>8.7200000000000006</v>
      </c>
      <c r="J273" s="86" t="s">
        <v>1</v>
      </c>
      <c r="K273" s="87">
        <v>43</v>
      </c>
    </row>
    <row r="274" spans="1:11" ht="15" customHeight="1">
      <c r="A274" s="80">
        <v>87320793</v>
      </c>
      <c r="B274" s="81" t="s">
        <v>345</v>
      </c>
      <c r="C274" s="82"/>
      <c r="D274" s="83">
        <f t="shared" si="39"/>
        <v>13.301599999999999</v>
      </c>
      <c r="E274" s="83">
        <f t="shared" si="31"/>
        <v>12.79</v>
      </c>
      <c r="F274" s="83">
        <f t="shared" si="36"/>
        <v>11.37</v>
      </c>
      <c r="G274" s="83">
        <f t="shared" si="33"/>
        <v>10.340067000000003</v>
      </c>
      <c r="H274" s="84">
        <f t="shared" si="35"/>
        <v>9.4863000000000017</v>
      </c>
      <c r="I274" s="85">
        <v>9.2100000000000009</v>
      </c>
      <c r="J274" s="86" t="s">
        <v>1</v>
      </c>
      <c r="K274" s="87">
        <v>43</v>
      </c>
    </row>
    <row r="275" spans="1:11" ht="15" customHeight="1">
      <c r="A275" s="80">
        <v>87326793</v>
      </c>
      <c r="B275" s="81" t="s">
        <v>346</v>
      </c>
      <c r="C275" s="82"/>
      <c r="D275" s="83">
        <f t="shared" si="39"/>
        <v>21.112000000000002</v>
      </c>
      <c r="E275" s="83">
        <f t="shared" si="31"/>
        <v>20.3</v>
      </c>
      <c r="F275" s="83">
        <f t="shared" si="36"/>
        <v>18.05</v>
      </c>
      <c r="G275" s="83">
        <f t="shared" si="33"/>
        <v>16.413874</v>
      </c>
      <c r="H275" s="84">
        <f t="shared" si="35"/>
        <v>15.0586</v>
      </c>
      <c r="I275" s="85">
        <v>14.62</v>
      </c>
      <c r="J275" s="86" t="s">
        <v>1</v>
      </c>
      <c r="K275" s="87">
        <v>43</v>
      </c>
    </row>
    <row r="276" spans="1:11" ht="15" customHeight="1">
      <c r="A276" s="80">
        <v>88316300</v>
      </c>
      <c r="B276" s="81" t="s">
        <v>441</v>
      </c>
      <c r="C276" s="82"/>
      <c r="D276" s="83">
        <f t="shared" si="39"/>
        <v>8.8920000000000012</v>
      </c>
      <c r="E276" s="83">
        <f>TRUNC(F276*1.08,2)</f>
        <v>8.5500000000000007</v>
      </c>
      <c r="F276" s="83">
        <f t="shared" si="36"/>
        <v>7.92</v>
      </c>
      <c r="G276" s="83">
        <f t="shared" si="33"/>
        <v>7.2002062965000002</v>
      </c>
      <c r="H276" s="84">
        <f t="shared" si="35"/>
        <v>6.6056938499999998</v>
      </c>
      <c r="I276" s="85">
        <v>6.4132949999999997</v>
      </c>
      <c r="J276" s="86" t="s">
        <v>1</v>
      </c>
      <c r="K276" s="87">
        <v>44</v>
      </c>
    </row>
    <row r="277" spans="1:11" ht="15" customHeight="1">
      <c r="A277" s="80">
        <v>88320300</v>
      </c>
      <c r="B277" s="81" t="s">
        <v>442</v>
      </c>
      <c r="C277" s="82"/>
      <c r="D277" s="83">
        <f t="shared" si="39"/>
        <v>10.847200000000001</v>
      </c>
      <c r="E277" s="83">
        <f t="shared" ref="E277:E285" si="41">TRUNC(F277*1.08,2)</f>
        <v>10.43</v>
      </c>
      <c r="F277" s="83">
        <f t="shared" si="36"/>
        <v>9.66</v>
      </c>
      <c r="G277" s="83">
        <f t="shared" si="33"/>
        <v>8.7908083620000017</v>
      </c>
      <c r="H277" s="84">
        <f t="shared" si="35"/>
        <v>8.0649618000000007</v>
      </c>
      <c r="I277" s="85">
        <v>7.8300600000000005</v>
      </c>
      <c r="J277" s="86" t="s">
        <v>1</v>
      </c>
      <c r="K277" s="87">
        <v>44</v>
      </c>
    </row>
    <row r="278" spans="1:11" ht="15" customHeight="1">
      <c r="A278" s="80">
        <v>88326300</v>
      </c>
      <c r="B278" s="81" t="s">
        <v>443</v>
      </c>
      <c r="C278" s="82"/>
      <c r="D278" s="83">
        <f t="shared" si="39"/>
        <v>15.4648</v>
      </c>
      <c r="E278" s="83">
        <f t="shared" si="41"/>
        <v>14.87</v>
      </c>
      <c r="F278" s="83">
        <f t="shared" si="36"/>
        <v>13.77</v>
      </c>
      <c r="G278" s="83">
        <f t="shared" si="33"/>
        <v>12.52360623</v>
      </c>
      <c r="H278" s="84">
        <f t="shared" si="35"/>
        <v>11.489547</v>
      </c>
      <c r="I278" s="85">
        <v>11.1549</v>
      </c>
      <c r="J278" s="86" t="s">
        <v>1</v>
      </c>
      <c r="K278" s="87">
        <v>44</v>
      </c>
    </row>
    <row r="279" spans="1:11" ht="15" customHeight="1">
      <c r="A279" s="80">
        <v>88320333</v>
      </c>
      <c r="B279" s="81" t="s">
        <v>444</v>
      </c>
      <c r="C279" s="82"/>
      <c r="D279" s="83">
        <f t="shared" si="39"/>
        <v>11.6272</v>
      </c>
      <c r="E279" s="83">
        <f t="shared" si="41"/>
        <v>11.18</v>
      </c>
      <c r="F279" s="83">
        <f t="shared" si="36"/>
        <v>10.36</v>
      </c>
      <c r="G279" s="83">
        <f t="shared" si="33"/>
        <v>9.4221923880000027</v>
      </c>
      <c r="H279" s="84">
        <f t="shared" si="35"/>
        <v>8.6442132000000012</v>
      </c>
      <c r="I279" s="85">
        <v>8.3924400000000006</v>
      </c>
      <c r="J279" s="86" t="s">
        <v>1</v>
      </c>
      <c r="K279" s="87">
        <v>44</v>
      </c>
    </row>
    <row r="280" spans="1:11" ht="15" customHeight="1">
      <c r="A280" s="80">
        <v>88320330</v>
      </c>
      <c r="B280" s="81" t="s">
        <v>445</v>
      </c>
      <c r="C280" s="82"/>
      <c r="D280" s="83">
        <f t="shared" si="39"/>
        <v>11.6272</v>
      </c>
      <c r="E280" s="83">
        <f t="shared" si="41"/>
        <v>11.18</v>
      </c>
      <c r="F280" s="83">
        <f t="shared" si="36"/>
        <v>10.36</v>
      </c>
      <c r="G280" s="83">
        <f t="shared" si="33"/>
        <v>9.4221923880000027</v>
      </c>
      <c r="H280" s="84">
        <f t="shared" si="35"/>
        <v>8.6442132000000012</v>
      </c>
      <c r="I280" s="85">
        <v>8.3924400000000006</v>
      </c>
      <c r="J280" s="86" t="s">
        <v>1</v>
      </c>
      <c r="K280" s="87">
        <v>44</v>
      </c>
    </row>
    <row r="281" spans="1:11" ht="15" customHeight="1">
      <c r="A281" s="80">
        <v>88320303</v>
      </c>
      <c r="B281" s="81" t="s">
        <v>446</v>
      </c>
      <c r="C281" s="82"/>
      <c r="D281" s="83">
        <f t="shared" si="39"/>
        <v>11.804</v>
      </c>
      <c r="E281" s="83">
        <f t="shared" si="41"/>
        <v>11.35</v>
      </c>
      <c r="F281" s="83">
        <f t="shared" si="36"/>
        <v>10.51</v>
      </c>
      <c r="G281" s="83">
        <f t="shared" si="33"/>
        <v>9.5557543935000009</v>
      </c>
      <c r="H281" s="84">
        <f t="shared" ref="H281:H333" si="42">+I281*1.03</f>
        <v>8.7667471500000005</v>
      </c>
      <c r="I281" s="85">
        <v>8.5114049999999999</v>
      </c>
      <c r="J281" s="86" t="s">
        <v>1</v>
      </c>
      <c r="K281" s="87">
        <v>44</v>
      </c>
    </row>
    <row r="282" spans="1:11" ht="15" customHeight="1">
      <c r="A282" s="80">
        <v>88326335</v>
      </c>
      <c r="B282" s="81" t="s">
        <v>447</v>
      </c>
      <c r="C282" s="82"/>
      <c r="D282" s="83">
        <f t="shared" si="39"/>
        <v>15.974399999999999</v>
      </c>
      <c r="E282" s="83">
        <f t="shared" si="41"/>
        <v>15.36</v>
      </c>
      <c r="F282" s="83">
        <f t="shared" si="36"/>
        <v>14.23</v>
      </c>
      <c r="G282" s="83">
        <f t="shared" si="33"/>
        <v>12.939903390000003</v>
      </c>
      <c r="H282" s="84">
        <f t="shared" si="42"/>
        <v>11.871471000000001</v>
      </c>
      <c r="I282" s="85">
        <v>11.525700000000001</v>
      </c>
      <c r="J282" s="86" t="s">
        <v>1</v>
      </c>
      <c r="K282" s="87">
        <v>44</v>
      </c>
    </row>
    <row r="283" spans="1:11" ht="15" customHeight="1">
      <c r="A283" s="80">
        <v>88326330</v>
      </c>
      <c r="B283" s="81" t="s">
        <v>448</v>
      </c>
      <c r="C283" s="82"/>
      <c r="D283" s="83">
        <f t="shared" si="39"/>
        <v>16.3384</v>
      </c>
      <c r="E283" s="83">
        <f t="shared" si="41"/>
        <v>15.71</v>
      </c>
      <c r="F283" s="83">
        <f t="shared" si="36"/>
        <v>14.55</v>
      </c>
      <c r="G283" s="83">
        <f t="shared" si="33"/>
        <v>13.22899864</v>
      </c>
      <c r="H283" s="84">
        <f t="shared" si="42"/>
        <v>12.136695999999999</v>
      </c>
      <c r="I283" s="85">
        <v>11.783199999999999</v>
      </c>
      <c r="J283" s="86" t="s">
        <v>1</v>
      </c>
      <c r="K283" s="87">
        <v>44</v>
      </c>
    </row>
    <row r="284" spans="1:11" ht="15" customHeight="1">
      <c r="A284" s="80">
        <v>88326355</v>
      </c>
      <c r="B284" s="81" t="s">
        <v>449</v>
      </c>
      <c r="C284" s="82"/>
      <c r="D284" s="83">
        <f t="shared" si="39"/>
        <v>16.1616</v>
      </c>
      <c r="E284" s="83">
        <f t="shared" si="41"/>
        <v>15.54</v>
      </c>
      <c r="F284" s="83">
        <f t="shared" si="36"/>
        <v>14.39</v>
      </c>
      <c r="G284" s="83">
        <f t="shared" si="33"/>
        <v>13.090232920000002</v>
      </c>
      <c r="H284" s="84">
        <f t="shared" si="42"/>
        <v>12.009388000000001</v>
      </c>
      <c r="I284" s="85">
        <v>11.659600000000001</v>
      </c>
      <c r="J284" s="86" t="s">
        <v>1</v>
      </c>
      <c r="K284" s="87">
        <v>44</v>
      </c>
    </row>
    <row r="285" spans="1:11" ht="15" customHeight="1">
      <c r="A285" s="80">
        <v>88326350</v>
      </c>
      <c r="B285" s="81" t="s">
        <v>450</v>
      </c>
      <c r="C285" s="82"/>
      <c r="D285" s="83">
        <f t="shared" si="39"/>
        <v>16.494399999999999</v>
      </c>
      <c r="E285" s="83">
        <f t="shared" si="41"/>
        <v>15.86</v>
      </c>
      <c r="F285" s="83">
        <f t="shared" si="36"/>
        <v>14.69</v>
      </c>
      <c r="G285" s="83">
        <f t="shared" si="33"/>
        <v>13.356200550000002</v>
      </c>
      <c r="H285" s="84">
        <f t="shared" si="42"/>
        <v>12.253395000000001</v>
      </c>
      <c r="I285" s="85">
        <v>11.896500000000001</v>
      </c>
      <c r="J285" s="86" t="s">
        <v>1</v>
      </c>
      <c r="K285" s="87">
        <v>44</v>
      </c>
    </row>
    <row r="286" spans="1:11" ht="15" customHeight="1">
      <c r="A286" s="80">
        <v>87316742</v>
      </c>
      <c r="B286" s="81" t="s">
        <v>347</v>
      </c>
      <c r="C286" s="82"/>
      <c r="D286" s="83">
        <f t="shared" si="39"/>
        <v>15.132000000000001</v>
      </c>
      <c r="E286" s="83">
        <f t="shared" ref="E286:E345" si="43">TRUNC(F286*1.125,2)</f>
        <v>14.55</v>
      </c>
      <c r="F286" s="83">
        <f t="shared" si="36"/>
        <v>12.94</v>
      </c>
      <c r="G286" s="83">
        <f t="shared" si="33"/>
        <v>11.765896000000001</v>
      </c>
      <c r="H286" s="84">
        <f t="shared" si="42"/>
        <v>10.794400000000001</v>
      </c>
      <c r="I286" s="85">
        <v>10.48</v>
      </c>
      <c r="J286" s="86" t="s">
        <v>1</v>
      </c>
      <c r="K286" s="87">
        <v>45</v>
      </c>
    </row>
    <row r="287" spans="1:11" ht="15" customHeight="1">
      <c r="A287" s="80">
        <v>87320742</v>
      </c>
      <c r="B287" s="81" t="s">
        <v>348</v>
      </c>
      <c r="C287" s="82"/>
      <c r="D287" s="83">
        <f t="shared" si="39"/>
        <v>17.2744</v>
      </c>
      <c r="E287" s="83">
        <f t="shared" si="43"/>
        <v>16.61</v>
      </c>
      <c r="F287" s="83">
        <f t="shared" si="36"/>
        <v>14.77</v>
      </c>
      <c r="G287" s="83">
        <f t="shared" si="33"/>
        <v>13.427492000000003</v>
      </c>
      <c r="H287" s="84">
        <f t="shared" si="42"/>
        <v>12.318800000000001</v>
      </c>
      <c r="I287" s="85">
        <v>11.96</v>
      </c>
      <c r="J287" s="86" t="s">
        <v>1</v>
      </c>
      <c r="K287" s="87">
        <v>45</v>
      </c>
    </row>
    <row r="288" spans="1:11" ht="15" customHeight="1">
      <c r="A288" s="80">
        <v>87320743</v>
      </c>
      <c r="B288" s="81" t="s">
        <v>349</v>
      </c>
      <c r="C288" s="82"/>
      <c r="D288" s="83">
        <f t="shared" si="39"/>
        <v>19.292000000000002</v>
      </c>
      <c r="E288" s="83">
        <f t="shared" si="43"/>
        <v>18.55</v>
      </c>
      <c r="F288" s="83">
        <f t="shared" si="36"/>
        <v>16.489999999999998</v>
      </c>
      <c r="G288" s="83">
        <f t="shared" si="33"/>
        <v>14.999272000000001</v>
      </c>
      <c r="H288" s="84">
        <f t="shared" si="42"/>
        <v>13.7608</v>
      </c>
      <c r="I288" s="85">
        <v>13.36</v>
      </c>
      <c r="J288" s="86" t="s">
        <v>1</v>
      </c>
      <c r="K288" s="87">
        <v>45</v>
      </c>
    </row>
    <row r="289" spans="1:11" ht="15" customHeight="1">
      <c r="A289" s="80">
        <v>87326743</v>
      </c>
      <c r="B289" s="81" t="s">
        <v>350</v>
      </c>
      <c r="C289" s="82"/>
      <c r="D289" s="83">
        <f t="shared" si="39"/>
        <v>29.889599999999998</v>
      </c>
      <c r="E289" s="83">
        <f t="shared" si="43"/>
        <v>28.74</v>
      </c>
      <c r="F289" s="83">
        <f t="shared" si="36"/>
        <v>25.55</v>
      </c>
      <c r="G289" s="83">
        <f t="shared" si="33"/>
        <v>23.228663000000001</v>
      </c>
      <c r="H289" s="84">
        <f t="shared" si="42"/>
        <v>21.310700000000001</v>
      </c>
      <c r="I289" s="85">
        <v>20.69</v>
      </c>
      <c r="J289" s="86" t="s">
        <v>1</v>
      </c>
      <c r="K289" s="87">
        <v>45</v>
      </c>
    </row>
    <row r="290" spans="1:11" ht="15" customHeight="1">
      <c r="A290" s="80">
        <v>87316762</v>
      </c>
      <c r="B290" s="81" t="s">
        <v>428</v>
      </c>
      <c r="C290" s="82"/>
      <c r="D290" s="83">
        <f t="shared" si="39"/>
        <v>6.1880000000000006</v>
      </c>
      <c r="E290" s="83">
        <f t="shared" si="43"/>
        <v>5.95</v>
      </c>
      <c r="F290" s="83">
        <f t="shared" si="36"/>
        <v>5.29</v>
      </c>
      <c r="G290" s="83">
        <f t="shared" si="33"/>
        <v>4.816383000000001</v>
      </c>
      <c r="H290" s="84">
        <f t="shared" si="42"/>
        <v>4.4187000000000003</v>
      </c>
      <c r="I290" s="85">
        <v>4.29</v>
      </c>
      <c r="J290" s="86" t="s">
        <v>1</v>
      </c>
      <c r="K290" s="87">
        <v>45</v>
      </c>
    </row>
    <row r="291" spans="1:11" ht="15" customHeight="1">
      <c r="A291" s="80">
        <v>87320762</v>
      </c>
      <c r="B291" s="81" t="s">
        <v>429</v>
      </c>
      <c r="C291" s="82"/>
      <c r="D291" s="83">
        <f t="shared" si="39"/>
        <v>8.2992000000000008</v>
      </c>
      <c r="E291" s="83">
        <f t="shared" si="43"/>
        <v>7.98</v>
      </c>
      <c r="F291" s="83">
        <f t="shared" si="36"/>
        <v>7.1</v>
      </c>
      <c r="G291" s="83">
        <f t="shared" si="33"/>
        <v>6.4555250000000006</v>
      </c>
      <c r="H291" s="84">
        <f t="shared" si="42"/>
        <v>5.9225000000000003</v>
      </c>
      <c r="I291" s="85">
        <v>5.75</v>
      </c>
      <c r="J291" s="86" t="s">
        <v>1</v>
      </c>
      <c r="K291" s="87">
        <v>45</v>
      </c>
    </row>
    <row r="292" spans="1:11" ht="15" customHeight="1">
      <c r="A292" s="80">
        <v>87320763</v>
      </c>
      <c r="B292" s="81" t="s">
        <v>430</v>
      </c>
      <c r="C292" s="82"/>
      <c r="D292" s="83">
        <f t="shared" si="39"/>
        <v>8.6736000000000004</v>
      </c>
      <c r="E292" s="83">
        <f t="shared" si="43"/>
        <v>8.34</v>
      </c>
      <c r="F292" s="83">
        <f t="shared" si="36"/>
        <v>7.42</v>
      </c>
      <c r="G292" s="83">
        <f t="shared" si="33"/>
        <v>6.7474270000000001</v>
      </c>
      <c r="H292" s="84">
        <f t="shared" si="42"/>
        <v>6.1902999999999997</v>
      </c>
      <c r="I292" s="85">
        <v>6.01</v>
      </c>
      <c r="J292" s="86" t="s">
        <v>1</v>
      </c>
      <c r="K292" s="87">
        <v>45</v>
      </c>
    </row>
    <row r="293" spans="1:11" ht="15" customHeight="1">
      <c r="A293" s="80">
        <v>87326763</v>
      </c>
      <c r="B293" s="81" t="s">
        <v>431</v>
      </c>
      <c r="C293" s="82"/>
      <c r="D293" s="83">
        <f t="shared" si="39"/>
        <v>13.6448</v>
      </c>
      <c r="E293" s="83">
        <f t="shared" si="43"/>
        <v>13.12</v>
      </c>
      <c r="F293" s="83">
        <f t="shared" si="36"/>
        <v>11.67</v>
      </c>
      <c r="G293" s="83">
        <f t="shared" si="33"/>
        <v>10.609515</v>
      </c>
      <c r="H293" s="84">
        <f t="shared" si="42"/>
        <v>9.7334999999999994</v>
      </c>
      <c r="I293" s="85">
        <v>9.4499999999999993</v>
      </c>
      <c r="J293" s="86" t="s">
        <v>1</v>
      </c>
      <c r="K293" s="87">
        <v>45</v>
      </c>
    </row>
    <row r="294" spans="1:11" ht="15" customHeight="1">
      <c r="A294" s="80">
        <v>87326764</v>
      </c>
      <c r="B294" s="81" t="s">
        <v>432</v>
      </c>
      <c r="C294" s="82"/>
      <c r="D294" s="83">
        <f t="shared" si="39"/>
        <v>16.140799999999999</v>
      </c>
      <c r="E294" s="83">
        <f t="shared" si="43"/>
        <v>15.52</v>
      </c>
      <c r="F294" s="83">
        <f t="shared" si="36"/>
        <v>13.8</v>
      </c>
      <c r="G294" s="83">
        <f t="shared" si="33"/>
        <v>12.551786</v>
      </c>
      <c r="H294" s="84">
        <f t="shared" si="42"/>
        <v>11.5154</v>
      </c>
      <c r="I294" s="85">
        <v>11.18</v>
      </c>
      <c r="J294" s="86" t="s">
        <v>1</v>
      </c>
      <c r="K294" s="87">
        <v>45</v>
      </c>
    </row>
    <row r="295" spans="1:11" ht="15" customHeight="1">
      <c r="A295" s="80">
        <v>88316762</v>
      </c>
      <c r="B295" s="81" t="s">
        <v>1325</v>
      </c>
      <c r="C295" s="82"/>
      <c r="D295" s="83">
        <f t="shared" si="39"/>
        <v>7.8832000000000004</v>
      </c>
      <c r="E295" s="83">
        <f t="shared" si="43"/>
        <v>7.58</v>
      </c>
      <c r="F295" s="83">
        <f t="shared" si="36"/>
        <v>6.74</v>
      </c>
      <c r="G295" s="83">
        <f t="shared" si="33"/>
        <v>6.1299420000000007</v>
      </c>
      <c r="H295" s="84">
        <f t="shared" si="42"/>
        <v>5.6238000000000001</v>
      </c>
      <c r="I295" s="85">
        <v>5.46</v>
      </c>
      <c r="J295" s="86" t="s">
        <v>1</v>
      </c>
      <c r="K295" s="87">
        <v>46</v>
      </c>
    </row>
    <row r="296" spans="1:11" ht="15" customHeight="1">
      <c r="A296" s="80">
        <v>88320762</v>
      </c>
      <c r="B296" s="81" t="s">
        <v>351</v>
      </c>
      <c r="C296" s="82"/>
      <c r="D296" s="83">
        <f t="shared" si="39"/>
        <v>7.1239999999999997</v>
      </c>
      <c r="E296" s="83">
        <f t="shared" si="43"/>
        <v>6.85</v>
      </c>
      <c r="F296" s="83">
        <f t="shared" si="36"/>
        <v>6.09</v>
      </c>
      <c r="G296" s="83">
        <f t="shared" si="33"/>
        <v>5.5390649900000009</v>
      </c>
      <c r="H296" s="84">
        <f t="shared" si="42"/>
        <v>5.0817110000000003</v>
      </c>
      <c r="I296" s="85">
        <v>4.9337</v>
      </c>
      <c r="J296" s="86" t="s">
        <v>1</v>
      </c>
      <c r="K296" s="87">
        <v>46</v>
      </c>
    </row>
    <row r="297" spans="1:11" ht="15" customHeight="1">
      <c r="A297" s="80">
        <v>88320763</v>
      </c>
      <c r="B297" s="81" t="s">
        <v>352</v>
      </c>
      <c r="C297" s="82"/>
      <c r="D297" s="83">
        <f t="shared" si="39"/>
        <v>7.4672000000000001</v>
      </c>
      <c r="E297" s="83">
        <f t="shared" si="43"/>
        <v>7.18</v>
      </c>
      <c r="F297" s="83">
        <f t="shared" si="36"/>
        <v>6.39</v>
      </c>
      <c r="G297" s="83">
        <f t="shared" si="33"/>
        <v>5.8165964300000015</v>
      </c>
      <c r="H297" s="84">
        <f t="shared" si="42"/>
        <v>5.3363270000000007</v>
      </c>
      <c r="I297" s="85">
        <v>5.1809000000000003</v>
      </c>
      <c r="J297" s="86" t="s">
        <v>1</v>
      </c>
      <c r="K297" s="87">
        <v>46</v>
      </c>
    </row>
    <row r="298" spans="1:11" ht="15" customHeight="1">
      <c r="A298" s="80">
        <v>87316772</v>
      </c>
      <c r="B298" s="81" t="s">
        <v>434</v>
      </c>
      <c r="C298" s="82"/>
      <c r="D298" s="83">
        <f t="shared" si="39"/>
        <v>6.9680000000000009</v>
      </c>
      <c r="E298" s="83">
        <f t="shared" si="43"/>
        <v>6.7</v>
      </c>
      <c r="F298" s="83">
        <f t="shared" si="36"/>
        <v>5.96</v>
      </c>
      <c r="G298" s="83">
        <f t="shared" si="33"/>
        <v>5.4226410000000005</v>
      </c>
      <c r="H298" s="84">
        <f t="shared" si="42"/>
        <v>4.9748999999999999</v>
      </c>
      <c r="I298" s="85">
        <v>4.83</v>
      </c>
      <c r="J298" s="86" t="s">
        <v>1</v>
      </c>
      <c r="K298" s="87">
        <v>46</v>
      </c>
    </row>
    <row r="299" spans="1:11" ht="15" customHeight="1">
      <c r="A299" s="80">
        <v>87320772</v>
      </c>
      <c r="B299" s="81" t="s">
        <v>435</v>
      </c>
      <c r="C299" s="82"/>
      <c r="D299" s="83">
        <f t="shared" si="39"/>
        <v>10.701599999999999</v>
      </c>
      <c r="E299" s="83">
        <f t="shared" si="43"/>
        <v>10.29</v>
      </c>
      <c r="F299" s="83">
        <f t="shared" si="36"/>
        <v>9.15</v>
      </c>
      <c r="G299" s="83">
        <f t="shared" si="33"/>
        <v>8.3192070000000022</v>
      </c>
      <c r="H299" s="84">
        <f t="shared" si="42"/>
        <v>7.6323000000000008</v>
      </c>
      <c r="I299" s="85">
        <v>7.41</v>
      </c>
      <c r="J299" s="86" t="s">
        <v>1</v>
      </c>
      <c r="K299" s="87">
        <v>46</v>
      </c>
    </row>
    <row r="300" spans="1:11" ht="15" customHeight="1">
      <c r="A300" s="80">
        <v>87320773</v>
      </c>
      <c r="B300" s="81" t="s">
        <v>436</v>
      </c>
      <c r="C300" s="82"/>
      <c r="D300" s="83">
        <f t="shared" si="39"/>
        <v>10.233600000000001</v>
      </c>
      <c r="E300" s="83">
        <f t="shared" si="43"/>
        <v>9.84</v>
      </c>
      <c r="F300" s="83">
        <f t="shared" si="36"/>
        <v>8.75</v>
      </c>
      <c r="G300" s="83">
        <f t="shared" si="33"/>
        <v>7.959943</v>
      </c>
      <c r="H300" s="84">
        <f t="shared" si="42"/>
        <v>7.3026999999999997</v>
      </c>
      <c r="I300" s="85">
        <v>7.09</v>
      </c>
      <c r="J300" s="86" t="s">
        <v>1</v>
      </c>
      <c r="K300" s="87">
        <v>46</v>
      </c>
    </row>
    <row r="301" spans="1:11" ht="15" customHeight="1">
      <c r="A301" s="80">
        <v>87326773</v>
      </c>
      <c r="B301" s="81" t="s">
        <v>437</v>
      </c>
      <c r="C301" s="82"/>
      <c r="D301" s="83">
        <f t="shared" si="39"/>
        <v>17.055999999999997</v>
      </c>
      <c r="E301" s="83">
        <f t="shared" si="43"/>
        <v>16.399999999999999</v>
      </c>
      <c r="F301" s="83">
        <f t="shared" si="36"/>
        <v>14.58</v>
      </c>
      <c r="G301" s="83">
        <f t="shared" ref="G301:G368" si="44">H301*1.09</f>
        <v>13.259087000000001</v>
      </c>
      <c r="H301" s="84">
        <f t="shared" si="42"/>
        <v>12.164300000000001</v>
      </c>
      <c r="I301" s="85">
        <v>11.81</v>
      </c>
      <c r="J301" s="86" t="s">
        <v>1</v>
      </c>
      <c r="K301" s="87">
        <v>46</v>
      </c>
    </row>
    <row r="302" spans="1:11" ht="15" customHeight="1">
      <c r="A302" s="80">
        <v>87326774</v>
      </c>
      <c r="B302" s="81" t="s">
        <v>438</v>
      </c>
      <c r="C302" s="82"/>
      <c r="D302" s="83">
        <f t="shared" si="39"/>
        <v>19.427199999999999</v>
      </c>
      <c r="E302" s="83">
        <f t="shared" si="43"/>
        <v>18.68</v>
      </c>
      <c r="F302" s="83">
        <f t="shared" si="36"/>
        <v>16.61</v>
      </c>
      <c r="G302" s="83">
        <f t="shared" si="44"/>
        <v>15.100315000000002</v>
      </c>
      <c r="H302" s="84">
        <f t="shared" si="42"/>
        <v>13.8535</v>
      </c>
      <c r="I302" s="85">
        <v>13.45</v>
      </c>
      <c r="J302" s="86" t="s">
        <v>1</v>
      </c>
      <c r="K302" s="87">
        <v>46</v>
      </c>
    </row>
    <row r="303" spans="1:11" ht="15" customHeight="1">
      <c r="A303" s="80">
        <v>88316100</v>
      </c>
      <c r="B303" s="81" t="s">
        <v>353</v>
      </c>
      <c r="C303" s="82"/>
      <c r="D303" s="83">
        <f t="shared" si="39"/>
        <v>6.1255999999999995</v>
      </c>
      <c r="E303" s="83">
        <f>TRUNC(F303*1.08,2)</f>
        <v>5.89</v>
      </c>
      <c r="F303" s="83">
        <f t="shared" si="36"/>
        <v>5.46</v>
      </c>
      <c r="G303" s="83">
        <f t="shared" si="44"/>
        <v>4.9660782045000014</v>
      </c>
      <c r="H303" s="84">
        <f t="shared" si="42"/>
        <v>4.5560350500000011</v>
      </c>
      <c r="I303" s="85">
        <v>4.4233350000000007</v>
      </c>
      <c r="J303" s="86" t="s">
        <v>1</v>
      </c>
      <c r="K303" s="87">
        <v>47</v>
      </c>
    </row>
    <row r="304" spans="1:11" ht="15" customHeight="1">
      <c r="A304" s="80">
        <v>88320100</v>
      </c>
      <c r="B304" s="81" t="s">
        <v>354</v>
      </c>
      <c r="C304" s="82"/>
      <c r="D304" s="83">
        <f t="shared" si="39"/>
        <v>6.3648000000000007</v>
      </c>
      <c r="E304" s="83">
        <f t="shared" ref="E304:E309" si="45">TRUNC(F304*1.08,2)</f>
        <v>6.12</v>
      </c>
      <c r="F304" s="83">
        <f t="shared" si="36"/>
        <v>5.67</v>
      </c>
      <c r="G304" s="83">
        <f t="shared" si="44"/>
        <v>5.1603502125000009</v>
      </c>
      <c r="H304" s="84">
        <f t="shared" si="42"/>
        <v>4.7342662500000001</v>
      </c>
      <c r="I304" s="85">
        <v>4.5963750000000001</v>
      </c>
      <c r="J304" s="86" t="s">
        <v>1</v>
      </c>
      <c r="K304" s="87">
        <v>47</v>
      </c>
    </row>
    <row r="305" spans="1:11" ht="15" customHeight="1">
      <c r="A305" s="80">
        <v>88326100</v>
      </c>
      <c r="B305" s="81" t="s">
        <v>1283</v>
      </c>
      <c r="C305" s="82"/>
      <c r="D305" s="83">
        <f t="shared" si="39"/>
        <v>12.604799999999999</v>
      </c>
      <c r="E305" s="83">
        <f t="shared" si="45"/>
        <v>12.12</v>
      </c>
      <c r="F305" s="83">
        <f t="shared" si="36"/>
        <v>11.23</v>
      </c>
      <c r="G305" s="83">
        <f t="shared" si="44"/>
        <v>10.216570000000001</v>
      </c>
      <c r="H305" s="84">
        <f t="shared" si="42"/>
        <v>9.3729999999999993</v>
      </c>
      <c r="I305" s="85">
        <v>9.1</v>
      </c>
      <c r="J305" s="86" t="s">
        <v>1</v>
      </c>
      <c r="K305" s="87">
        <v>47</v>
      </c>
    </row>
    <row r="306" spans="1:11" ht="15" customHeight="1">
      <c r="A306" s="80">
        <v>88320130</v>
      </c>
      <c r="B306" s="81" t="s">
        <v>356</v>
      </c>
      <c r="C306" s="82"/>
      <c r="D306" s="83">
        <f t="shared" si="39"/>
        <v>6.3648000000000007</v>
      </c>
      <c r="E306" s="83">
        <f t="shared" si="45"/>
        <v>6.12</v>
      </c>
      <c r="F306" s="83">
        <f t="shared" si="36"/>
        <v>5.67</v>
      </c>
      <c r="G306" s="83">
        <f t="shared" si="44"/>
        <v>5.1603502125000009</v>
      </c>
      <c r="H306" s="84">
        <f t="shared" si="42"/>
        <v>4.7342662500000001</v>
      </c>
      <c r="I306" s="85">
        <v>4.5963750000000001</v>
      </c>
      <c r="J306" s="86" t="s">
        <v>1</v>
      </c>
      <c r="K306" s="87">
        <v>47</v>
      </c>
    </row>
    <row r="307" spans="1:11" ht="15" customHeight="1">
      <c r="A307" s="80">
        <v>88326130</v>
      </c>
      <c r="B307" s="81" t="s">
        <v>357</v>
      </c>
      <c r="C307" s="82"/>
      <c r="D307" s="83">
        <f t="shared" si="39"/>
        <v>8.4344000000000001</v>
      </c>
      <c r="E307" s="83">
        <f t="shared" si="45"/>
        <v>8.11</v>
      </c>
      <c r="F307" s="83">
        <f t="shared" si="36"/>
        <v>7.51</v>
      </c>
      <c r="G307" s="83">
        <f t="shared" si="44"/>
        <v>6.8342117099999999</v>
      </c>
      <c r="H307" s="84">
        <f t="shared" si="42"/>
        <v>6.2699189999999998</v>
      </c>
      <c r="I307" s="85">
        <v>6.0872999999999999</v>
      </c>
      <c r="J307" s="86" t="s">
        <v>1</v>
      </c>
      <c r="K307" s="87">
        <v>47</v>
      </c>
    </row>
    <row r="308" spans="1:11" ht="15" customHeight="1">
      <c r="A308" s="80">
        <v>88326150</v>
      </c>
      <c r="B308" s="81" t="s">
        <v>1284</v>
      </c>
      <c r="C308" s="82"/>
      <c r="D308" s="83">
        <f t="shared" si="39"/>
        <v>10.296000000000001</v>
      </c>
      <c r="E308" s="83">
        <f t="shared" si="45"/>
        <v>9.9</v>
      </c>
      <c r="F308" s="83">
        <f t="shared" si="36"/>
        <v>9.17</v>
      </c>
      <c r="G308" s="83">
        <f t="shared" si="44"/>
        <v>8.3375070100000013</v>
      </c>
      <c r="H308" s="84">
        <f t="shared" si="42"/>
        <v>7.6490890000000009</v>
      </c>
      <c r="I308" s="85">
        <v>7.4263000000000003</v>
      </c>
      <c r="J308" s="86" t="s">
        <v>1</v>
      </c>
      <c r="K308" s="87">
        <v>47</v>
      </c>
    </row>
    <row r="309" spans="1:11" ht="15" customHeight="1">
      <c r="A309" s="80">
        <v>88316820</v>
      </c>
      <c r="B309" s="81" t="s">
        <v>359</v>
      </c>
      <c r="C309" s="82"/>
      <c r="D309" s="83">
        <f t="shared" si="39"/>
        <v>4.0351999999999997</v>
      </c>
      <c r="E309" s="83">
        <f t="shared" si="45"/>
        <v>3.88</v>
      </c>
      <c r="F309" s="83">
        <f t="shared" ref="F309:F323" si="46">TRUNC(G309*1.1,2)</f>
        <v>3.6</v>
      </c>
      <c r="G309" s="83">
        <f t="shared" si="44"/>
        <v>3.278340135000001</v>
      </c>
      <c r="H309" s="84">
        <f t="shared" si="42"/>
        <v>3.0076515000000006</v>
      </c>
      <c r="I309" s="85">
        <v>2.9200500000000007</v>
      </c>
      <c r="J309" s="86" t="s">
        <v>1</v>
      </c>
      <c r="K309" s="87">
        <v>48</v>
      </c>
    </row>
    <row r="310" spans="1:11" ht="15" customHeight="1">
      <c r="A310" s="80">
        <v>87316672</v>
      </c>
      <c r="B310" s="81" t="s">
        <v>360</v>
      </c>
      <c r="C310" s="82"/>
      <c r="D310" s="83">
        <f t="shared" si="39"/>
        <v>9.8384000000000018</v>
      </c>
      <c r="E310" s="83">
        <f t="shared" si="43"/>
        <v>9.4600000000000009</v>
      </c>
      <c r="F310" s="83">
        <f t="shared" si="46"/>
        <v>8.41</v>
      </c>
      <c r="G310" s="83">
        <f t="shared" si="44"/>
        <v>7.6455869999999999</v>
      </c>
      <c r="H310" s="84">
        <f t="shared" si="42"/>
        <v>7.0142999999999995</v>
      </c>
      <c r="I310" s="85">
        <v>6.81</v>
      </c>
      <c r="J310" s="86" t="s">
        <v>1</v>
      </c>
      <c r="K310" s="87">
        <v>48</v>
      </c>
    </row>
    <row r="311" spans="1:11" ht="15" customHeight="1">
      <c r="A311" s="80">
        <v>87316673</v>
      </c>
      <c r="B311" s="81" t="s">
        <v>1285</v>
      </c>
      <c r="C311" s="82"/>
      <c r="D311" s="83">
        <f t="shared" si="39"/>
        <v>10.347999999999999</v>
      </c>
      <c r="E311" s="83">
        <f t="shared" si="43"/>
        <v>9.9499999999999993</v>
      </c>
      <c r="F311" s="83">
        <f t="shared" si="46"/>
        <v>8.85</v>
      </c>
      <c r="G311" s="83">
        <f t="shared" si="44"/>
        <v>8.0497590000000017</v>
      </c>
      <c r="H311" s="84">
        <f t="shared" si="42"/>
        <v>7.3851000000000004</v>
      </c>
      <c r="I311" s="85">
        <v>7.17</v>
      </c>
      <c r="J311" s="86" t="s">
        <v>1</v>
      </c>
      <c r="K311" s="87">
        <v>48</v>
      </c>
    </row>
    <row r="312" spans="1:11" ht="15" customHeight="1">
      <c r="A312" s="80">
        <v>87320672</v>
      </c>
      <c r="B312" s="81" t="s">
        <v>1286</v>
      </c>
      <c r="C312" s="82"/>
      <c r="D312" s="83">
        <f t="shared" si="39"/>
        <v>11.5336</v>
      </c>
      <c r="E312" s="83">
        <f t="shared" si="43"/>
        <v>11.09</v>
      </c>
      <c r="F312" s="83">
        <f t="shared" si="46"/>
        <v>9.86</v>
      </c>
      <c r="G312" s="83">
        <f t="shared" si="44"/>
        <v>8.9703730000000022</v>
      </c>
      <c r="H312" s="84">
        <f t="shared" si="42"/>
        <v>8.2297000000000011</v>
      </c>
      <c r="I312" s="85">
        <v>7.99</v>
      </c>
      <c r="J312" s="86" t="s">
        <v>1</v>
      </c>
      <c r="K312" s="87">
        <v>48</v>
      </c>
    </row>
    <row r="313" spans="1:11" ht="15" customHeight="1">
      <c r="A313" s="80">
        <v>87320673</v>
      </c>
      <c r="B313" s="81" t="s">
        <v>363</v>
      </c>
      <c r="C313" s="82"/>
      <c r="D313" s="83">
        <f t="shared" si="39"/>
        <v>11.0032</v>
      </c>
      <c r="E313" s="83">
        <f t="shared" si="43"/>
        <v>10.58</v>
      </c>
      <c r="F313" s="83">
        <f t="shared" si="46"/>
        <v>9.41</v>
      </c>
      <c r="G313" s="83">
        <f t="shared" si="44"/>
        <v>8.5549740000000014</v>
      </c>
      <c r="H313" s="84">
        <f t="shared" si="42"/>
        <v>7.8486000000000002</v>
      </c>
      <c r="I313" s="85">
        <v>7.62</v>
      </c>
      <c r="J313" s="86" t="s">
        <v>1</v>
      </c>
      <c r="K313" s="87">
        <v>48</v>
      </c>
    </row>
    <row r="314" spans="1:11" ht="15" customHeight="1">
      <c r="A314" s="80">
        <v>87326674</v>
      </c>
      <c r="B314" s="81" t="s">
        <v>1287</v>
      </c>
      <c r="C314" s="82"/>
      <c r="D314" s="83">
        <f t="shared" si="39"/>
        <v>18.397600000000001</v>
      </c>
      <c r="E314" s="83">
        <f t="shared" si="43"/>
        <v>17.690000000000001</v>
      </c>
      <c r="F314" s="83">
        <f t="shared" si="46"/>
        <v>15.73</v>
      </c>
      <c r="G314" s="83">
        <f t="shared" si="44"/>
        <v>14.303198000000002</v>
      </c>
      <c r="H314" s="84">
        <f t="shared" si="42"/>
        <v>13.122200000000001</v>
      </c>
      <c r="I314" s="85">
        <v>12.74</v>
      </c>
      <c r="J314" s="86" t="s">
        <v>1</v>
      </c>
      <c r="K314" s="87">
        <v>48</v>
      </c>
    </row>
    <row r="315" spans="1:11" ht="15" customHeight="1">
      <c r="A315" s="80">
        <v>85900932</v>
      </c>
      <c r="B315" s="81" t="s">
        <v>314</v>
      </c>
      <c r="C315" s="82"/>
      <c r="D315" s="83">
        <f t="shared" si="39"/>
        <v>19.635200000000001</v>
      </c>
      <c r="E315" s="83">
        <f t="shared" si="43"/>
        <v>18.88</v>
      </c>
      <c r="F315" s="83">
        <f t="shared" si="46"/>
        <v>16.79</v>
      </c>
      <c r="G315" s="83">
        <f t="shared" si="44"/>
        <v>15.26872</v>
      </c>
      <c r="H315" s="84">
        <f t="shared" si="42"/>
        <v>14.007999999999999</v>
      </c>
      <c r="I315" s="85">
        <v>13.6</v>
      </c>
      <c r="J315" s="86" t="s">
        <v>1</v>
      </c>
      <c r="K315" s="87">
        <v>49</v>
      </c>
    </row>
    <row r="316" spans="1:11" ht="15" customHeight="1">
      <c r="A316" s="80">
        <v>85900943</v>
      </c>
      <c r="B316" s="81" t="s">
        <v>317</v>
      </c>
      <c r="C316" s="82"/>
      <c r="D316" s="83">
        <f t="shared" si="39"/>
        <v>19.635200000000001</v>
      </c>
      <c r="E316" s="83">
        <f t="shared" si="43"/>
        <v>18.88</v>
      </c>
      <c r="F316" s="83">
        <f t="shared" si="46"/>
        <v>16.79</v>
      </c>
      <c r="G316" s="83">
        <f t="shared" si="44"/>
        <v>15.26872</v>
      </c>
      <c r="H316" s="84">
        <f t="shared" si="42"/>
        <v>14.007999999999999</v>
      </c>
      <c r="I316" s="85">
        <v>13.6</v>
      </c>
      <c r="J316" s="86" t="s">
        <v>1</v>
      </c>
      <c r="K316" s="87">
        <v>49</v>
      </c>
    </row>
    <row r="317" spans="1:11" ht="15" customHeight="1">
      <c r="A317" s="80">
        <v>88316710</v>
      </c>
      <c r="B317" s="81" t="s">
        <v>365</v>
      </c>
      <c r="C317" s="82"/>
      <c r="D317" s="83">
        <f t="shared" si="39"/>
        <v>8.4344000000000001</v>
      </c>
      <c r="E317" s="83">
        <f t="shared" si="43"/>
        <v>8.11</v>
      </c>
      <c r="F317" s="83">
        <f t="shared" si="46"/>
        <v>7.21</v>
      </c>
      <c r="G317" s="83">
        <f t="shared" si="44"/>
        <v>6.5565680000000004</v>
      </c>
      <c r="H317" s="84">
        <f t="shared" si="42"/>
        <v>6.0152000000000001</v>
      </c>
      <c r="I317" s="85">
        <v>5.84</v>
      </c>
      <c r="J317" s="86" t="s">
        <v>1</v>
      </c>
      <c r="K317" s="87">
        <v>49</v>
      </c>
    </row>
    <row r="318" spans="1:11" ht="15" customHeight="1">
      <c r="A318" s="80">
        <v>87316736</v>
      </c>
      <c r="B318" s="81" t="s">
        <v>1288</v>
      </c>
      <c r="C318" s="82"/>
      <c r="D318" s="83">
        <f t="shared" si="39"/>
        <v>9.6928000000000001</v>
      </c>
      <c r="E318" s="83">
        <f t="shared" si="43"/>
        <v>9.32</v>
      </c>
      <c r="F318" s="83">
        <f t="shared" si="46"/>
        <v>8.2899999999999991</v>
      </c>
      <c r="G318" s="83">
        <f t="shared" si="44"/>
        <v>7.5445440000000001</v>
      </c>
      <c r="H318" s="84">
        <f t="shared" si="42"/>
        <v>6.9215999999999998</v>
      </c>
      <c r="I318" s="85">
        <v>6.72</v>
      </c>
      <c r="J318" s="86" t="s">
        <v>1</v>
      </c>
      <c r="K318" s="87">
        <v>50</v>
      </c>
    </row>
    <row r="319" spans="1:11" ht="15" customHeight="1">
      <c r="A319" s="80">
        <v>87320737</v>
      </c>
      <c r="B319" s="81" t="s">
        <v>1289</v>
      </c>
      <c r="C319" s="82"/>
      <c r="D319" s="83">
        <f t="shared" si="39"/>
        <v>12.927200000000001</v>
      </c>
      <c r="E319" s="83">
        <f t="shared" si="43"/>
        <v>12.43</v>
      </c>
      <c r="F319" s="83">
        <f t="shared" si="46"/>
        <v>11.05</v>
      </c>
      <c r="G319" s="83">
        <f t="shared" si="44"/>
        <v>10.048164999999999</v>
      </c>
      <c r="H319" s="84">
        <f t="shared" si="42"/>
        <v>9.2184999999999988</v>
      </c>
      <c r="I319" s="85">
        <v>8.9499999999999993</v>
      </c>
      <c r="J319" s="86" t="s">
        <v>1</v>
      </c>
      <c r="K319" s="87">
        <v>50</v>
      </c>
    </row>
    <row r="320" spans="1:11" ht="15" customHeight="1">
      <c r="A320" s="80">
        <v>87326736</v>
      </c>
      <c r="B320" s="81" t="s">
        <v>1290</v>
      </c>
      <c r="C320" s="82"/>
      <c r="D320" s="83">
        <f t="shared" si="39"/>
        <v>17.690400000000004</v>
      </c>
      <c r="E320" s="83">
        <f t="shared" si="43"/>
        <v>17.010000000000002</v>
      </c>
      <c r="F320" s="83">
        <f t="shared" si="46"/>
        <v>15.12</v>
      </c>
      <c r="G320" s="83">
        <f t="shared" si="44"/>
        <v>13.753075000000001</v>
      </c>
      <c r="H320" s="84">
        <f t="shared" si="42"/>
        <v>12.6175</v>
      </c>
      <c r="I320" s="85">
        <v>12.25</v>
      </c>
      <c r="J320" s="86" t="s">
        <v>1</v>
      </c>
      <c r="K320" s="87">
        <v>50</v>
      </c>
    </row>
    <row r="321" spans="1:11" ht="15" customHeight="1">
      <c r="A321" s="80">
        <v>87316720</v>
      </c>
      <c r="B321" s="81" t="s">
        <v>1291</v>
      </c>
      <c r="C321" s="82"/>
      <c r="D321" s="83">
        <f t="shared" si="39"/>
        <v>14.185600000000001</v>
      </c>
      <c r="E321" s="83">
        <f t="shared" si="43"/>
        <v>13.64</v>
      </c>
      <c r="F321" s="83">
        <f t="shared" si="46"/>
        <v>12.13</v>
      </c>
      <c r="G321" s="83">
        <f t="shared" si="44"/>
        <v>11.036141000000001</v>
      </c>
      <c r="H321" s="84">
        <f t="shared" si="42"/>
        <v>10.1249</v>
      </c>
      <c r="I321" s="85">
        <v>9.83</v>
      </c>
      <c r="J321" s="86" t="s">
        <v>1</v>
      </c>
      <c r="K321" s="87">
        <v>50</v>
      </c>
    </row>
    <row r="322" spans="1:11" ht="15" customHeight="1">
      <c r="A322" s="80">
        <v>87320720</v>
      </c>
      <c r="B322" s="81" t="s">
        <v>1292</v>
      </c>
      <c r="C322" s="82"/>
      <c r="D322" s="83">
        <f t="shared" si="39"/>
        <v>23.327200000000001</v>
      </c>
      <c r="E322" s="83">
        <f t="shared" si="43"/>
        <v>22.43</v>
      </c>
      <c r="F322" s="83">
        <f t="shared" si="46"/>
        <v>19.940000000000001</v>
      </c>
      <c r="G322" s="83">
        <f t="shared" si="44"/>
        <v>18.131605</v>
      </c>
      <c r="H322" s="84">
        <f t="shared" si="42"/>
        <v>16.634499999999999</v>
      </c>
      <c r="I322" s="85">
        <v>16.149999999999999</v>
      </c>
      <c r="J322" s="86" t="s">
        <v>1</v>
      </c>
      <c r="K322" s="87">
        <v>50</v>
      </c>
    </row>
    <row r="323" spans="1:11" ht="15" customHeight="1">
      <c r="A323" s="80">
        <v>87320723</v>
      </c>
      <c r="B323" s="81" t="s">
        <v>1293</v>
      </c>
      <c r="C323" s="82"/>
      <c r="D323" s="83">
        <f t="shared" si="39"/>
        <v>24.273600000000002</v>
      </c>
      <c r="E323" s="83">
        <f t="shared" si="43"/>
        <v>23.34</v>
      </c>
      <c r="F323" s="83">
        <f t="shared" si="46"/>
        <v>20.75</v>
      </c>
      <c r="G323" s="83">
        <f t="shared" si="44"/>
        <v>18.872586999999999</v>
      </c>
      <c r="H323" s="84">
        <f t="shared" si="42"/>
        <v>17.314299999999999</v>
      </c>
      <c r="I323" s="85">
        <v>16.809999999999999</v>
      </c>
      <c r="J323" s="86" t="s">
        <v>1</v>
      </c>
      <c r="K323" s="87">
        <v>50</v>
      </c>
    </row>
    <row r="324" spans="1:11" ht="15" customHeight="1">
      <c r="A324" s="80">
        <v>84916315</v>
      </c>
      <c r="B324" s="81" t="s">
        <v>614</v>
      </c>
      <c r="C324" s="82"/>
      <c r="D324" s="83">
        <f t="shared" si="39"/>
        <v>8.7256</v>
      </c>
      <c r="E324" s="83">
        <f t="shared" si="43"/>
        <v>8.39</v>
      </c>
      <c r="F324" s="83">
        <v>7.46</v>
      </c>
      <c r="G324" s="83"/>
      <c r="H324" s="84"/>
      <c r="I324" s="85"/>
      <c r="J324" s="86" t="s">
        <v>188</v>
      </c>
      <c r="K324" s="87">
        <v>51</v>
      </c>
    </row>
    <row r="325" spans="1:11" ht="15" customHeight="1">
      <c r="A325" s="80">
        <v>84926315</v>
      </c>
      <c r="B325" s="81" t="s">
        <v>615</v>
      </c>
      <c r="C325" s="82"/>
      <c r="D325" s="83">
        <f t="shared" si="39"/>
        <v>10.5768</v>
      </c>
      <c r="E325" s="83">
        <f t="shared" si="43"/>
        <v>10.17</v>
      </c>
      <c r="F325" s="83">
        <v>9.0399999999999991</v>
      </c>
      <c r="G325" s="83"/>
      <c r="H325" s="84"/>
      <c r="I325" s="85"/>
      <c r="J325" s="86" t="s">
        <v>188</v>
      </c>
      <c r="K325" s="87">
        <v>51</v>
      </c>
    </row>
    <row r="326" spans="1:11" ht="15" customHeight="1">
      <c r="A326" s="80">
        <v>87316749</v>
      </c>
      <c r="B326" s="81" t="s">
        <v>373</v>
      </c>
      <c r="C326" s="82"/>
      <c r="D326" s="83">
        <f t="shared" si="39"/>
        <v>48.308000000000007</v>
      </c>
      <c r="E326" s="83">
        <f t="shared" si="43"/>
        <v>46.45</v>
      </c>
      <c r="F326" s="83">
        <f t="shared" ref="F326:F327" si="47">TRUNC(G326*1.1,2)</f>
        <v>41.29</v>
      </c>
      <c r="G326" s="83">
        <f t="shared" si="44"/>
        <v>37.543087999999997</v>
      </c>
      <c r="H326" s="84">
        <f t="shared" si="42"/>
        <v>34.443199999999997</v>
      </c>
      <c r="I326" s="85">
        <v>33.44</v>
      </c>
      <c r="J326" s="86" t="s">
        <v>1</v>
      </c>
      <c r="K326" s="87">
        <v>51</v>
      </c>
    </row>
    <row r="327" spans="1:11" ht="15" customHeight="1">
      <c r="A327" s="80">
        <v>87320749</v>
      </c>
      <c r="B327" s="81" t="s">
        <v>374</v>
      </c>
      <c r="C327" s="82"/>
      <c r="D327" s="83">
        <f t="shared" si="39"/>
        <v>55.858400000000003</v>
      </c>
      <c r="E327" s="83">
        <f t="shared" si="43"/>
        <v>53.71</v>
      </c>
      <c r="F327" s="83">
        <f t="shared" si="47"/>
        <v>47.75</v>
      </c>
      <c r="G327" s="83">
        <f t="shared" si="44"/>
        <v>43.414809000000005</v>
      </c>
      <c r="H327" s="84">
        <f t="shared" si="42"/>
        <v>39.830100000000002</v>
      </c>
      <c r="I327" s="85">
        <v>38.67</v>
      </c>
      <c r="J327" s="86" t="s">
        <v>1</v>
      </c>
      <c r="K327" s="87">
        <v>51</v>
      </c>
    </row>
    <row r="328" spans="1:11" ht="15" customHeight="1">
      <c r="A328" s="80">
        <v>84916316</v>
      </c>
      <c r="B328" s="81" t="s">
        <v>622</v>
      </c>
      <c r="C328" s="82"/>
      <c r="D328" s="83">
        <f t="shared" ref="D328:D335" si="48">+E328*1.04</f>
        <v>10.1088</v>
      </c>
      <c r="E328" s="83">
        <f t="shared" si="43"/>
        <v>9.7200000000000006</v>
      </c>
      <c r="F328" s="83">
        <v>8.64</v>
      </c>
      <c r="G328" s="83"/>
      <c r="H328" s="84"/>
      <c r="I328" s="85"/>
      <c r="J328" s="86" t="s">
        <v>188</v>
      </c>
      <c r="K328" s="87">
        <v>52</v>
      </c>
    </row>
    <row r="329" spans="1:11" ht="15" customHeight="1">
      <c r="A329" s="80">
        <v>84900315</v>
      </c>
      <c r="B329" s="81" t="s">
        <v>616</v>
      </c>
      <c r="C329" s="82"/>
      <c r="D329" s="83">
        <f t="shared" si="48"/>
        <v>1.56</v>
      </c>
      <c r="E329" s="83">
        <f t="shared" si="43"/>
        <v>1.5</v>
      </c>
      <c r="F329" s="83">
        <v>1.34</v>
      </c>
      <c r="G329" s="83"/>
      <c r="H329" s="84"/>
      <c r="I329" s="85"/>
      <c r="J329" s="86" t="s">
        <v>188</v>
      </c>
      <c r="K329" s="87">
        <v>52</v>
      </c>
    </row>
    <row r="330" spans="1:11" ht="15" customHeight="1">
      <c r="A330" s="80">
        <v>87316724</v>
      </c>
      <c r="B330" s="81" t="s">
        <v>372</v>
      </c>
      <c r="C330" s="82"/>
      <c r="D330" s="83">
        <f t="shared" si="48"/>
        <v>19.0944</v>
      </c>
      <c r="E330" s="83">
        <f t="shared" si="43"/>
        <v>18.36</v>
      </c>
      <c r="F330" s="83">
        <f>TRUNC(G330*1.1,2)</f>
        <v>16.32</v>
      </c>
      <c r="G330" s="83">
        <f>H330*1.09</f>
        <v>14.842094000000003</v>
      </c>
      <c r="H330" s="84">
        <f>+I330*1.03</f>
        <v>13.616600000000002</v>
      </c>
      <c r="I330" s="85">
        <v>13.22</v>
      </c>
      <c r="J330" s="86" t="s">
        <v>1</v>
      </c>
      <c r="K330" s="87">
        <v>53</v>
      </c>
    </row>
    <row r="331" spans="1:11" ht="15" customHeight="1">
      <c r="A331" s="80">
        <v>89516707</v>
      </c>
      <c r="B331" s="81" t="s">
        <v>619</v>
      </c>
      <c r="C331" s="82"/>
      <c r="D331" s="83">
        <f t="shared" si="48"/>
        <v>8.2680000000000007</v>
      </c>
      <c r="E331" s="83">
        <f t="shared" si="43"/>
        <v>7.95</v>
      </c>
      <c r="F331" s="83">
        <v>7.07</v>
      </c>
      <c r="G331" s="83"/>
      <c r="H331" s="84"/>
      <c r="I331" s="85"/>
      <c r="J331" s="86" t="s">
        <v>188</v>
      </c>
      <c r="K331" s="87">
        <v>54</v>
      </c>
    </row>
    <row r="332" spans="1:11" ht="15" customHeight="1">
      <c r="A332" s="80">
        <v>89516706</v>
      </c>
      <c r="B332" s="81" t="s">
        <v>620</v>
      </c>
      <c r="C332" s="82"/>
      <c r="D332" s="83">
        <f t="shared" si="48"/>
        <v>6.8848000000000003</v>
      </c>
      <c r="E332" s="83">
        <f t="shared" si="43"/>
        <v>6.62</v>
      </c>
      <c r="F332" s="83">
        <v>5.89</v>
      </c>
      <c r="G332" s="83"/>
      <c r="H332" s="84"/>
      <c r="I332" s="85"/>
      <c r="J332" s="86" t="s">
        <v>188</v>
      </c>
      <c r="K332" s="87">
        <v>54</v>
      </c>
    </row>
    <row r="333" spans="1:11" ht="15" customHeight="1">
      <c r="A333" s="80">
        <v>87316850</v>
      </c>
      <c r="B333" s="81" t="s">
        <v>375</v>
      </c>
      <c r="C333" s="82"/>
      <c r="D333" s="83">
        <f t="shared" si="48"/>
        <v>18.636800000000001</v>
      </c>
      <c r="E333" s="83">
        <f t="shared" si="43"/>
        <v>17.920000000000002</v>
      </c>
      <c r="F333" s="83">
        <f t="shared" ref="F333:F371" si="49">TRUNC(G333*1.1,2)</f>
        <v>15.93</v>
      </c>
      <c r="G333" s="83">
        <f t="shared" si="44"/>
        <v>14.482830000000002</v>
      </c>
      <c r="H333" s="84">
        <f t="shared" si="42"/>
        <v>13.287000000000001</v>
      </c>
      <c r="I333" s="85">
        <v>12.9</v>
      </c>
      <c r="J333" s="86" t="s">
        <v>1</v>
      </c>
      <c r="K333" s="87">
        <v>55</v>
      </c>
    </row>
    <row r="334" spans="1:11" ht="15" customHeight="1">
      <c r="A334" s="80">
        <v>88316900</v>
      </c>
      <c r="B334" s="81" t="s">
        <v>376</v>
      </c>
      <c r="C334" s="82"/>
      <c r="D334" s="83">
        <f t="shared" si="48"/>
        <v>27.6432</v>
      </c>
      <c r="E334" s="83">
        <f t="shared" si="43"/>
        <v>26.58</v>
      </c>
      <c r="F334" s="83">
        <f t="shared" si="49"/>
        <v>23.63</v>
      </c>
      <c r="G334" s="83">
        <f t="shared" si="44"/>
        <v>21.488478000000004</v>
      </c>
      <c r="H334" s="84">
        <f t="shared" ref="H334:H335" si="50">+I334*1.03</f>
        <v>19.714200000000002</v>
      </c>
      <c r="I334" s="85">
        <v>19.14</v>
      </c>
      <c r="J334" s="86" t="s">
        <v>1</v>
      </c>
      <c r="K334" s="87">
        <v>55</v>
      </c>
    </row>
    <row r="335" spans="1:11" ht="15" customHeight="1">
      <c r="A335" s="80">
        <v>88320900</v>
      </c>
      <c r="B335" s="81" t="s">
        <v>377</v>
      </c>
      <c r="C335" s="82"/>
      <c r="D335" s="83">
        <f t="shared" si="48"/>
        <v>29.494399999999999</v>
      </c>
      <c r="E335" s="83">
        <f t="shared" si="43"/>
        <v>28.36</v>
      </c>
      <c r="F335" s="83">
        <f t="shared" si="49"/>
        <v>25.21</v>
      </c>
      <c r="G335" s="83">
        <f t="shared" si="44"/>
        <v>22.925534000000003</v>
      </c>
      <c r="H335" s="84">
        <f t="shared" si="50"/>
        <v>21.032600000000002</v>
      </c>
      <c r="I335" s="85">
        <v>20.420000000000002</v>
      </c>
      <c r="J335" s="86" t="s">
        <v>1</v>
      </c>
      <c r="K335" s="87">
        <v>55</v>
      </c>
    </row>
    <row r="336" spans="1:11" ht="15" customHeight="1">
      <c r="A336" s="80">
        <v>79016600</v>
      </c>
      <c r="B336" s="81" t="s">
        <v>561</v>
      </c>
      <c r="C336" s="82"/>
      <c r="D336" s="83">
        <f t="shared" ref="D336:D384" si="51">+E336</f>
        <v>175.74</v>
      </c>
      <c r="E336" s="83">
        <f t="shared" si="43"/>
        <v>175.74</v>
      </c>
      <c r="F336" s="83">
        <f t="shared" si="49"/>
        <v>156.22</v>
      </c>
      <c r="G336" s="83">
        <f t="shared" si="44"/>
        <v>142.02604080000003</v>
      </c>
      <c r="H336" s="84">
        <f>+I336</f>
        <v>130.29912000000002</v>
      </c>
      <c r="I336" s="85">
        <v>130.29912000000002</v>
      </c>
      <c r="J336" s="86" t="s">
        <v>1</v>
      </c>
      <c r="K336" s="87">
        <v>58</v>
      </c>
    </row>
    <row r="337" spans="1:11" ht="15" customHeight="1">
      <c r="A337" s="80">
        <v>79020600</v>
      </c>
      <c r="B337" s="81" t="s">
        <v>554</v>
      </c>
      <c r="C337" s="82"/>
      <c r="D337" s="83">
        <f t="shared" si="51"/>
        <v>175.74</v>
      </c>
      <c r="E337" s="83">
        <f t="shared" si="43"/>
        <v>175.74</v>
      </c>
      <c r="F337" s="83">
        <f t="shared" si="49"/>
        <v>156.22</v>
      </c>
      <c r="G337" s="83">
        <f t="shared" si="44"/>
        <v>142.02604080000003</v>
      </c>
      <c r="H337" s="84">
        <f t="shared" ref="H337:H375" si="52">+I337</f>
        <v>130.29912000000002</v>
      </c>
      <c r="I337" s="85">
        <v>130.29912000000002</v>
      </c>
      <c r="J337" s="86" t="s">
        <v>1</v>
      </c>
      <c r="K337" s="87">
        <v>58</v>
      </c>
    </row>
    <row r="338" spans="1:11" ht="15" customHeight="1">
      <c r="A338" s="80">
        <v>79026600</v>
      </c>
      <c r="B338" s="81" t="s">
        <v>555</v>
      </c>
      <c r="C338" s="82"/>
      <c r="D338" s="83">
        <f t="shared" si="51"/>
        <v>197.62</v>
      </c>
      <c r="E338" s="83">
        <f t="shared" si="43"/>
        <v>197.62</v>
      </c>
      <c r="F338" s="83">
        <f t="shared" si="49"/>
        <v>175.67</v>
      </c>
      <c r="G338" s="83">
        <f t="shared" si="44"/>
        <v>159.7085658</v>
      </c>
      <c r="H338" s="84">
        <f t="shared" si="52"/>
        <v>146.52161999999998</v>
      </c>
      <c r="I338" s="85">
        <v>146.52161999999998</v>
      </c>
      <c r="J338" s="86" t="s">
        <v>1</v>
      </c>
      <c r="K338" s="87">
        <v>58</v>
      </c>
    </row>
    <row r="339" spans="1:11" ht="15" customHeight="1">
      <c r="A339" s="80">
        <v>79032600</v>
      </c>
      <c r="B339" s="81" t="s">
        <v>556</v>
      </c>
      <c r="C339" s="82"/>
      <c r="D339" s="83">
        <f t="shared" si="51"/>
        <v>197.62</v>
      </c>
      <c r="E339" s="83">
        <f t="shared" si="43"/>
        <v>197.62</v>
      </c>
      <c r="F339" s="83">
        <f t="shared" si="49"/>
        <v>175.67</v>
      </c>
      <c r="G339" s="83">
        <f t="shared" si="44"/>
        <v>159.7085658</v>
      </c>
      <c r="H339" s="84">
        <f t="shared" si="52"/>
        <v>146.52161999999998</v>
      </c>
      <c r="I339" s="85">
        <v>146.52161999999998</v>
      </c>
      <c r="J339" s="86" t="s">
        <v>1</v>
      </c>
      <c r="K339" s="87">
        <v>58</v>
      </c>
    </row>
    <row r="340" spans="1:11" ht="15" customHeight="1">
      <c r="A340" s="80">
        <v>79040500</v>
      </c>
      <c r="B340" s="81" t="s">
        <v>557</v>
      </c>
      <c r="C340" s="82"/>
      <c r="D340" s="83">
        <f t="shared" si="51"/>
        <v>313.5</v>
      </c>
      <c r="E340" s="83">
        <f t="shared" si="43"/>
        <v>313.5</v>
      </c>
      <c r="F340" s="83">
        <f t="shared" si="49"/>
        <v>278.67</v>
      </c>
      <c r="G340" s="83">
        <v>253.34</v>
      </c>
      <c r="H340" s="84"/>
      <c r="I340" s="85">
        <v>42</v>
      </c>
      <c r="J340" s="86" t="s">
        <v>1</v>
      </c>
      <c r="K340" s="87">
        <v>58</v>
      </c>
    </row>
    <row r="341" spans="1:11" ht="15" customHeight="1">
      <c r="A341" s="80">
        <v>79050500</v>
      </c>
      <c r="B341" s="81" t="s">
        <v>558</v>
      </c>
      <c r="C341" s="82"/>
      <c r="D341" s="83">
        <f t="shared" si="51"/>
        <v>313.5</v>
      </c>
      <c r="E341" s="83">
        <f t="shared" si="43"/>
        <v>313.5</v>
      </c>
      <c r="F341" s="83">
        <f t="shared" si="49"/>
        <v>278.67</v>
      </c>
      <c r="G341" s="83">
        <f t="shared" si="44"/>
        <v>253.34164705882358</v>
      </c>
      <c r="H341" s="84">
        <f t="shared" si="52"/>
        <v>232.42352941176475</v>
      </c>
      <c r="I341" s="85">
        <v>232.42352941176475</v>
      </c>
      <c r="J341" s="86" t="s">
        <v>1</v>
      </c>
      <c r="K341" s="87">
        <v>58</v>
      </c>
    </row>
    <row r="342" spans="1:11" ht="15" customHeight="1">
      <c r="A342" s="80">
        <v>79063500</v>
      </c>
      <c r="B342" s="81" t="s">
        <v>559</v>
      </c>
      <c r="C342" s="82"/>
      <c r="D342" s="83">
        <f t="shared" si="51"/>
        <v>588.76</v>
      </c>
      <c r="E342" s="83">
        <f t="shared" si="43"/>
        <v>588.76</v>
      </c>
      <c r="F342" s="83">
        <f t="shared" si="49"/>
        <v>523.35</v>
      </c>
      <c r="G342" s="83">
        <f t="shared" si="44"/>
        <v>475.78056108597292</v>
      </c>
      <c r="H342" s="84">
        <f t="shared" si="52"/>
        <v>436.49592760180997</v>
      </c>
      <c r="I342" s="85">
        <v>436.49592760180997</v>
      </c>
      <c r="J342" s="86" t="s">
        <v>1</v>
      </c>
      <c r="K342" s="87">
        <v>58</v>
      </c>
    </row>
    <row r="343" spans="1:11" ht="15" customHeight="1">
      <c r="A343" s="80">
        <v>79075500</v>
      </c>
      <c r="B343" s="81" t="s">
        <v>560</v>
      </c>
      <c r="C343" s="82"/>
      <c r="D343" s="83">
        <f t="shared" si="51"/>
        <v>1369.62</v>
      </c>
      <c r="E343" s="83">
        <f t="shared" si="43"/>
        <v>1369.62</v>
      </c>
      <c r="F343" s="83">
        <f t="shared" si="49"/>
        <v>1217.44</v>
      </c>
      <c r="G343" s="83">
        <f t="shared" si="44"/>
        <v>1106.7692307692309</v>
      </c>
      <c r="H343" s="84">
        <f t="shared" si="52"/>
        <v>1015.3846153846155</v>
      </c>
      <c r="I343" s="85">
        <v>1015.3846153846155</v>
      </c>
      <c r="J343" s="86" t="s">
        <v>1</v>
      </c>
      <c r="K343" s="87">
        <v>58</v>
      </c>
    </row>
    <row r="344" spans="1:11" ht="15" customHeight="1">
      <c r="A344" s="80">
        <v>79016620</v>
      </c>
      <c r="B344" s="81" t="s">
        <v>562</v>
      </c>
      <c r="C344" s="82"/>
      <c r="D344" s="83">
        <f t="shared" si="51"/>
        <v>150.13999999999999</v>
      </c>
      <c r="E344" s="83">
        <f t="shared" si="43"/>
        <v>150.13999999999999</v>
      </c>
      <c r="F344" s="83">
        <f t="shared" si="49"/>
        <v>133.46</v>
      </c>
      <c r="G344" s="83">
        <f t="shared" si="44"/>
        <v>121.33031674208145</v>
      </c>
      <c r="H344" s="84">
        <f t="shared" si="52"/>
        <v>111.31221719457012</v>
      </c>
      <c r="I344" s="85">
        <v>111.31221719457012</v>
      </c>
      <c r="J344" s="86" t="s">
        <v>1</v>
      </c>
      <c r="K344" s="87">
        <v>58</v>
      </c>
    </row>
    <row r="345" spans="1:11" ht="15" customHeight="1">
      <c r="A345" s="80">
        <v>79020620</v>
      </c>
      <c r="B345" s="81" t="s">
        <v>563</v>
      </c>
      <c r="C345" s="82"/>
      <c r="D345" s="83">
        <f t="shared" si="51"/>
        <v>150.13999999999999</v>
      </c>
      <c r="E345" s="83">
        <f t="shared" si="43"/>
        <v>150.13999999999999</v>
      </c>
      <c r="F345" s="83">
        <f t="shared" si="49"/>
        <v>133.46</v>
      </c>
      <c r="G345" s="83">
        <f t="shared" si="44"/>
        <v>121.33031674208145</v>
      </c>
      <c r="H345" s="84">
        <f t="shared" si="52"/>
        <v>111.31221719457012</v>
      </c>
      <c r="I345" s="85">
        <v>111.31221719457012</v>
      </c>
      <c r="J345" s="86" t="s">
        <v>1</v>
      </c>
      <c r="K345" s="87">
        <v>58</v>
      </c>
    </row>
    <row r="346" spans="1:11" ht="15" customHeight="1">
      <c r="A346" s="80">
        <v>79026620</v>
      </c>
      <c r="B346" s="81" t="s">
        <v>564</v>
      </c>
      <c r="C346" s="82"/>
      <c r="D346" s="83">
        <f t="shared" si="51"/>
        <v>121.39</v>
      </c>
      <c r="E346" s="83">
        <f t="shared" ref="E346:E384" si="53">TRUNC(F346*1.125,2)</f>
        <v>121.39</v>
      </c>
      <c r="F346" s="83">
        <f t="shared" si="49"/>
        <v>107.91</v>
      </c>
      <c r="G346" s="83">
        <f t="shared" si="44"/>
        <v>98.100000000000009</v>
      </c>
      <c r="H346" s="84">
        <f t="shared" si="52"/>
        <v>90</v>
      </c>
      <c r="I346" s="85">
        <v>90</v>
      </c>
      <c r="J346" s="86" t="s">
        <v>1</v>
      </c>
      <c r="K346" s="87">
        <v>58</v>
      </c>
    </row>
    <row r="347" spans="1:11" ht="15" customHeight="1">
      <c r="A347" s="80">
        <v>79032620</v>
      </c>
      <c r="B347" s="81" t="s">
        <v>1294</v>
      </c>
      <c r="C347" s="82"/>
      <c r="D347" s="83">
        <f t="shared" si="51"/>
        <v>128.13</v>
      </c>
      <c r="E347" s="83">
        <f t="shared" si="53"/>
        <v>128.13</v>
      </c>
      <c r="F347" s="83">
        <f t="shared" si="49"/>
        <v>113.9</v>
      </c>
      <c r="G347" s="83">
        <f t="shared" si="44"/>
        <v>103.55000000000001</v>
      </c>
      <c r="H347" s="84">
        <f t="shared" si="52"/>
        <v>95</v>
      </c>
      <c r="I347" s="85">
        <v>95</v>
      </c>
      <c r="J347" s="86" t="s">
        <v>1</v>
      </c>
      <c r="K347" s="87">
        <v>58</v>
      </c>
    </row>
    <row r="348" spans="1:11" ht="15" customHeight="1">
      <c r="A348" s="80">
        <v>79040620</v>
      </c>
      <c r="B348" s="81" t="s">
        <v>1295</v>
      </c>
      <c r="C348" s="82"/>
      <c r="D348" s="83">
        <f t="shared" si="51"/>
        <v>255.24</v>
      </c>
      <c r="E348" s="83">
        <f t="shared" si="53"/>
        <v>255.24</v>
      </c>
      <c r="F348" s="83">
        <f t="shared" si="49"/>
        <v>226.88</v>
      </c>
      <c r="G348" s="83">
        <f t="shared" si="44"/>
        <v>206.26153846153846</v>
      </c>
      <c r="H348" s="84">
        <f t="shared" si="52"/>
        <v>189.23076923076923</v>
      </c>
      <c r="I348" s="85">
        <v>189.23076923076923</v>
      </c>
      <c r="J348" s="86" t="s">
        <v>1</v>
      </c>
      <c r="K348" s="87">
        <v>58</v>
      </c>
    </row>
    <row r="349" spans="1:11" ht="15" customHeight="1">
      <c r="A349" s="80">
        <v>79002208</v>
      </c>
      <c r="B349" s="81" t="s">
        <v>599</v>
      </c>
      <c r="C349" s="82"/>
      <c r="D349" s="83">
        <f t="shared" si="51"/>
        <v>38.299999999999997</v>
      </c>
      <c r="E349" s="83">
        <f t="shared" si="53"/>
        <v>38.299999999999997</v>
      </c>
      <c r="F349" s="83">
        <f t="shared" si="49"/>
        <v>34.049999999999997</v>
      </c>
      <c r="G349" s="83">
        <f t="shared" si="44"/>
        <v>30.960735171261494</v>
      </c>
      <c r="H349" s="84">
        <f t="shared" si="52"/>
        <v>28.404344193817881</v>
      </c>
      <c r="I349" s="85">
        <v>28.404344193817881</v>
      </c>
      <c r="J349" s="86" t="s">
        <v>188</v>
      </c>
      <c r="K349" s="87">
        <v>58</v>
      </c>
    </row>
    <row r="350" spans="1:11" ht="15" customHeight="1">
      <c r="A350" s="80">
        <v>79002211</v>
      </c>
      <c r="B350" s="81" t="s">
        <v>600</v>
      </c>
      <c r="C350" s="82"/>
      <c r="D350" s="83">
        <f t="shared" si="51"/>
        <v>65.73</v>
      </c>
      <c r="E350" s="83">
        <f t="shared" si="53"/>
        <v>65.73</v>
      </c>
      <c r="F350" s="83">
        <f t="shared" si="49"/>
        <v>58.43</v>
      </c>
      <c r="G350" s="83">
        <f t="shared" si="44"/>
        <v>53.124923076923075</v>
      </c>
      <c r="H350" s="84">
        <f t="shared" si="52"/>
        <v>48.738461538461536</v>
      </c>
      <c r="I350" s="85">
        <v>48.738461538461536</v>
      </c>
      <c r="J350" s="86" t="s">
        <v>1</v>
      </c>
      <c r="K350" s="87">
        <v>58</v>
      </c>
    </row>
    <row r="351" spans="1:11" ht="15" customHeight="1">
      <c r="A351" s="80">
        <v>79002213</v>
      </c>
      <c r="B351" s="81" t="s">
        <v>565</v>
      </c>
      <c r="C351" s="82"/>
      <c r="D351" s="83">
        <f t="shared" si="51"/>
        <v>65.64</v>
      </c>
      <c r="E351" s="83">
        <f t="shared" si="53"/>
        <v>65.64</v>
      </c>
      <c r="F351" s="83">
        <f t="shared" si="49"/>
        <v>58.35</v>
      </c>
      <c r="G351" s="83">
        <f t="shared" si="44"/>
        <v>53.047575000000009</v>
      </c>
      <c r="H351" s="84">
        <f t="shared" si="52"/>
        <v>48.667500000000004</v>
      </c>
      <c r="I351" s="85">
        <v>48.667500000000004</v>
      </c>
      <c r="J351" s="86" t="s">
        <v>1</v>
      </c>
      <c r="K351" s="87">
        <v>58</v>
      </c>
    </row>
    <row r="352" spans="1:11" ht="15" customHeight="1">
      <c r="A352" s="80">
        <v>79040218</v>
      </c>
      <c r="B352" s="81" t="s">
        <v>566</v>
      </c>
      <c r="C352" s="82"/>
      <c r="D352" s="83">
        <f t="shared" si="51"/>
        <v>75.34</v>
      </c>
      <c r="E352" s="83">
        <f t="shared" si="53"/>
        <v>75.34</v>
      </c>
      <c r="F352" s="83">
        <f t="shared" si="49"/>
        <v>66.97</v>
      </c>
      <c r="G352" s="83">
        <f t="shared" si="44"/>
        <v>60.886827750000009</v>
      </c>
      <c r="H352" s="84">
        <f t="shared" si="52"/>
        <v>55.859475000000003</v>
      </c>
      <c r="I352" s="85">
        <v>55.859475000000003</v>
      </c>
      <c r="J352" s="86" t="s">
        <v>1</v>
      </c>
      <c r="K352" s="87">
        <v>59</v>
      </c>
    </row>
    <row r="353" spans="1:11" ht="15" customHeight="1">
      <c r="A353" s="80">
        <v>79050218</v>
      </c>
      <c r="B353" s="81" t="s">
        <v>567</v>
      </c>
      <c r="C353" s="82"/>
      <c r="D353" s="83">
        <f t="shared" si="51"/>
        <v>95.82</v>
      </c>
      <c r="E353" s="83">
        <f t="shared" si="53"/>
        <v>95.82</v>
      </c>
      <c r="F353" s="83">
        <f t="shared" si="49"/>
        <v>85.18</v>
      </c>
      <c r="G353" s="83">
        <f t="shared" si="44"/>
        <v>77.437671150000014</v>
      </c>
      <c r="H353" s="84">
        <f t="shared" si="52"/>
        <v>71.043735000000012</v>
      </c>
      <c r="I353" s="85">
        <v>71.043735000000012</v>
      </c>
      <c r="J353" s="86" t="s">
        <v>1</v>
      </c>
      <c r="K353" s="87">
        <v>59</v>
      </c>
    </row>
    <row r="354" spans="1:11" ht="15" customHeight="1">
      <c r="A354" s="80">
        <v>79063218</v>
      </c>
      <c r="B354" s="81" t="s">
        <v>568</v>
      </c>
      <c r="C354" s="82"/>
      <c r="D354" s="83">
        <f t="shared" si="51"/>
        <v>110.8</v>
      </c>
      <c r="E354" s="83">
        <f t="shared" si="53"/>
        <v>110.8</v>
      </c>
      <c r="F354" s="83">
        <f t="shared" si="49"/>
        <v>98.49</v>
      </c>
      <c r="G354" s="83">
        <f t="shared" si="44"/>
        <v>89.544306599999999</v>
      </c>
      <c r="H354" s="84">
        <f t="shared" si="52"/>
        <v>82.150739999999999</v>
      </c>
      <c r="I354" s="85">
        <v>82.150739999999999</v>
      </c>
      <c r="J354" s="86" t="s">
        <v>1</v>
      </c>
      <c r="K354" s="87">
        <v>59</v>
      </c>
    </row>
    <row r="355" spans="1:11" ht="15" customHeight="1">
      <c r="A355" s="80">
        <v>79075218</v>
      </c>
      <c r="B355" s="81" t="s">
        <v>569</v>
      </c>
      <c r="C355" s="82"/>
      <c r="D355" s="83">
        <f t="shared" si="51"/>
        <v>209.37</v>
      </c>
      <c r="E355" s="83">
        <f t="shared" si="53"/>
        <v>209.37</v>
      </c>
      <c r="F355" s="83">
        <f t="shared" si="49"/>
        <v>186.11</v>
      </c>
      <c r="G355" s="83">
        <f t="shared" si="44"/>
        <v>169.19818755000003</v>
      </c>
      <c r="H355" s="84">
        <f t="shared" si="52"/>
        <v>155.22769500000001</v>
      </c>
      <c r="I355" s="85">
        <v>155.22769500000001</v>
      </c>
      <c r="J355" s="86" t="s">
        <v>1</v>
      </c>
      <c r="K355" s="87">
        <v>59</v>
      </c>
    </row>
    <row r="356" spans="1:11" ht="15" customHeight="1">
      <c r="A356" s="80">
        <v>79002250</v>
      </c>
      <c r="B356" s="81" t="s">
        <v>570</v>
      </c>
      <c r="C356" s="82"/>
      <c r="D356" s="83">
        <f t="shared" si="51"/>
        <v>174.11</v>
      </c>
      <c r="E356" s="83">
        <f t="shared" si="53"/>
        <v>174.11</v>
      </c>
      <c r="F356" s="83">
        <f t="shared" si="49"/>
        <v>154.77000000000001</v>
      </c>
      <c r="G356" s="83">
        <f t="shared" si="44"/>
        <v>140.7057456</v>
      </c>
      <c r="H356" s="84">
        <f t="shared" si="52"/>
        <v>129.08784</v>
      </c>
      <c r="I356" s="85">
        <v>129.08784</v>
      </c>
      <c r="J356" s="86" t="s">
        <v>1</v>
      </c>
      <c r="K356" s="87">
        <v>59</v>
      </c>
    </row>
    <row r="357" spans="1:11" ht="15" customHeight="1">
      <c r="A357" s="80">
        <v>79016250</v>
      </c>
      <c r="B357" s="81" t="s">
        <v>572</v>
      </c>
      <c r="C357" s="82"/>
      <c r="D357" s="83">
        <f t="shared" si="51"/>
        <v>44.7</v>
      </c>
      <c r="E357" s="83">
        <f t="shared" si="53"/>
        <v>44.7</v>
      </c>
      <c r="F357" s="83">
        <f t="shared" si="49"/>
        <v>39.74</v>
      </c>
      <c r="G357" s="83">
        <f t="shared" si="44"/>
        <v>36.13129275</v>
      </c>
      <c r="H357" s="84">
        <f t="shared" si="52"/>
        <v>33.147974999999995</v>
      </c>
      <c r="I357" s="85">
        <v>33.147974999999995</v>
      </c>
      <c r="J357" s="86" t="s">
        <v>1</v>
      </c>
      <c r="K357" s="87">
        <v>59</v>
      </c>
    </row>
    <row r="358" spans="1:11" ht="15" customHeight="1">
      <c r="A358" s="80">
        <v>79032250</v>
      </c>
      <c r="B358" s="81" t="s">
        <v>571</v>
      </c>
      <c r="C358" s="82"/>
      <c r="D358" s="83">
        <f t="shared" si="51"/>
        <v>59.94</v>
      </c>
      <c r="E358" s="83">
        <f t="shared" si="53"/>
        <v>59.94</v>
      </c>
      <c r="F358" s="83">
        <f t="shared" si="49"/>
        <v>53.28</v>
      </c>
      <c r="G358" s="83">
        <f t="shared" si="44"/>
        <v>48.438330150000013</v>
      </c>
      <c r="H358" s="84">
        <f t="shared" si="52"/>
        <v>44.438835000000012</v>
      </c>
      <c r="I358" s="85">
        <v>44.438835000000012</v>
      </c>
      <c r="J358" s="86" t="s">
        <v>1</v>
      </c>
      <c r="K358" s="87">
        <v>59</v>
      </c>
    </row>
    <row r="359" spans="1:11" ht="15" customHeight="1">
      <c r="A359" s="80">
        <v>79020250</v>
      </c>
      <c r="B359" s="81" t="s">
        <v>573</v>
      </c>
      <c r="C359" s="82"/>
      <c r="D359" s="83">
        <f t="shared" si="51"/>
        <v>44.7</v>
      </c>
      <c r="E359" s="83">
        <f t="shared" si="53"/>
        <v>44.7</v>
      </c>
      <c r="F359" s="83">
        <f t="shared" si="49"/>
        <v>39.74</v>
      </c>
      <c r="G359" s="83">
        <f t="shared" si="44"/>
        <v>36.13129275</v>
      </c>
      <c r="H359" s="84">
        <f t="shared" si="52"/>
        <v>33.147974999999995</v>
      </c>
      <c r="I359" s="85">
        <v>33.147974999999995</v>
      </c>
      <c r="J359" s="86" t="s">
        <v>1</v>
      </c>
      <c r="K359" s="87">
        <v>59</v>
      </c>
    </row>
    <row r="360" spans="1:11" ht="15" customHeight="1">
      <c r="A360" s="80">
        <v>79026250</v>
      </c>
      <c r="B360" s="81" t="s">
        <v>574</v>
      </c>
      <c r="C360" s="82"/>
      <c r="D360" s="83">
        <f t="shared" si="51"/>
        <v>47.7</v>
      </c>
      <c r="E360" s="83">
        <f t="shared" si="53"/>
        <v>47.7</v>
      </c>
      <c r="F360" s="83">
        <f t="shared" si="49"/>
        <v>42.4</v>
      </c>
      <c r="G360" s="83">
        <f t="shared" si="44"/>
        <v>38.547904500000016</v>
      </c>
      <c r="H360" s="84">
        <f t="shared" si="52"/>
        <v>35.365050000000011</v>
      </c>
      <c r="I360" s="85">
        <v>35.365050000000011</v>
      </c>
      <c r="J360" s="86" t="s">
        <v>1</v>
      </c>
      <c r="K360" s="87">
        <v>59</v>
      </c>
    </row>
    <row r="361" spans="1:11" ht="15" customHeight="1">
      <c r="A361" s="80">
        <v>79000251</v>
      </c>
      <c r="B361" s="81" t="s">
        <v>575</v>
      </c>
      <c r="C361" s="82"/>
      <c r="D361" s="83">
        <f t="shared" si="51"/>
        <v>25.96</v>
      </c>
      <c r="E361" s="83">
        <f t="shared" si="53"/>
        <v>25.96</v>
      </c>
      <c r="F361" s="83">
        <f t="shared" si="49"/>
        <v>23.08</v>
      </c>
      <c r="G361" s="83">
        <f t="shared" si="44"/>
        <v>20.983263000000004</v>
      </c>
      <c r="H361" s="84">
        <f t="shared" si="52"/>
        <v>19.250700000000002</v>
      </c>
      <c r="I361" s="85">
        <v>19.250700000000002</v>
      </c>
      <c r="J361" s="86" t="s">
        <v>1</v>
      </c>
      <c r="K361" s="87">
        <v>59</v>
      </c>
    </row>
    <row r="362" spans="1:11" ht="15" customHeight="1">
      <c r="A362" s="80">
        <v>79000225</v>
      </c>
      <c r="B362" s="81" t="s">
        <v>378</v>
      </c>
      <c r="C362" s="82"/>
      <c r="D362" s="83">
        <f t="shared" si="51"/>
        <v>26.97</v>
      </c>
      <c r="E362" s="83">
        <f t="shared" si="53"/>
        <v>26.97</v>
      </c>
      <c r="F362" s="83">
        <f t="shared" si="49"/>
        <v>23.98</v>
      </c>
      <c r="G362" s="83">
        <f t="shared" si="44"/>
        <v>21.8</v>
      </c>
      <c r="H362" s="84">
        <f t="shared" si="52"/>
        <v>20</v>
      </c>
      <c r="I362" s="85">
        <v>20</v>
      </c>
      <c r="J362" s="86" t="s">
        <v>1</v>
      </c>
      <c r="K362" s="87">
        <v>59</v>
      </c>
    </row>
    <row r="363" spans="1:11" ht="15" customHeight="1">
      <c r="A363" s="80">
        <v>79000228</v>
      </c>
      <c r="B363" s="81" t="s">
        <v>379</v>
      </c>
      <c r="C363" s="82"/>
      <c r="D363" s="83">
        <f t="shared" si="51"/>
        <v>134.88</v>
      </c>
      <c r="E363" s="83">
        <f t="shared" si="53"/>
        <v>134.88</v>
      </c>
      <c r="F363" s="83">
        <f t="shared" si="49"/>
        <v>119.9</v>
      </c>
      <c r="G363" s="83">
        <f t="shared" si="44"/>
        <v>109.00000000000001</v>
      </c>
      <c r="H363" s="84">
        <f t="shared" si="52"/>
        <v>100</v>
      </c>
      <c r="I363" s="85">
        <v>100</v>
      </c>
      <c r="J363" s="86" t="s">
        <v>1</v>
      </c>
      <c r="K363" s="87">
        <v>59</v>
      </c>
    </row>
    <row r="364" spans="1:11" ht="15" customHeight="1">
      <c r="A364" s="80">
        <v>79000227</v>
      </c>
      <c r="B364" s="81" t="s">
        <v>380</v>
      </c>
      <c r="C364" s="82"/>
      <c r="D364" s="83">
        <f t="shared" si="51"/>
        <v>6.73</v>
      </c>
      <c r="E364" s="83">
        <f t="shared" si="53"/>
        <v>6.73</v>
      </c>
      <c r="F364" s="83">
        <f t="shared" si="49"/>
        <v>5.99</v>
      </c>
      <c r="G364" s="83">
        <f t="shared" si="44"/>
        <v>5.45</v>
      </c>
      <c r="H364" s="84">
        <f t="shared" si="52"/>
        <v>5</v>
      </c>
      <c r="I364" s="85">
        <v>5</v>
      </c>
      <c r="J364" s="86" t="s">
        <v>1</v>
      </c>
      <c r="K364" s="87">
        <v>59</v>
      </c>
    </row>
    <row r="365" spans="1:11" ht="15" customHeight="1">
      <c r="A365" s="80">
        <v>79000229</v>
      </c>
      <c r="B365" s="81" t="s">
        <v>381</v>
      </c>
      <c r="C365" s="82"/>
      <c r="D365" s="83">
        <f t="shared" si="51"/>
        <v>13.48</v>
      </c>
      <c r="E365" s="83">
        <f t="shared" si="53"/>
        <v>13.48</v>
      </c>
      <c r="F365" s="83">
        <f t="shared" si="49"/>
        <v>11.99</v>
      </c>
      <c r="G365" s="83">
        <f t="shared" si="44"/>
        <v>10.9</v>
      </c>
      <c r="H365" s="84">
        <f t="shared" si="52"/>
        <v>10</v>
      </c>
      <c r="I365" s="85">
        <v>10</v>
      </c>
      <c r="J365" s="86" t="s">
        <v>1</v>
      </c>
      <c r="K365" s="87">
        <v>59</v>
      </c>
    </row>
    <row r="366" spans="1:11" ht="15" customHeight="1">
      <c r="A366" s="80">
        <v>79000223</v>
      </c>
      <c r="B366" s="81" t="s">
        <v>382</v>
      </c>
      <c r="C366" s="82"/>
      <c r="D366" s="83">
        <f t="shared" si="51"/>
        <v>69</v>
      </c>
      <c r="E366" s="83">
        <f t="shared" si="53"/>
        <v>69</v>
      </c>
      <c r="F366" s="83">
        <f t="shared" si="49"/>
        <v>61.34</v>
      </c>
      <c r="G366" s="83">
        <f t="shared" si="44"/>
        <v>55.764400000000002</v>
      </c>
      <c r="H366" s="84">
        <f t="shared" si="52"/>
        <v>51.16</v>
      </c>
      <c r="I366" s="85">
        <v>51.16</v>
      </c>
      <c r="J366" s="86" t="s">
        <v>1</v>
      </c>
      <c r="K366" s="87">
        <v>60</v>
      </c>
    </row>
    <row r="367" spans="1:11" ht="15" customHeight="1">
      <c r="A367" s="80">
        <v>79000221</v>
      </c>
      <c r="B367" s="81" t="s">
        <v>383</v>
      </c>
      <c r="C367" s="82"/>
      <c r="D367" s="83">
        <f t="shared" si="51"/>
        <v>17.579999999999998</v>
      </c>
      <c r="E367" s="83">
        <f t="shared" si="53"/>
        <v>17.579999999999998</v>
      </c>
      <c r="F367" s="83">
        <f t="shared" si="49"/>
        <v>15.63</v>
      </c>
      <c r="G367" s="83">
        <f t="shared" si="44"/>
        <v>14.214389140271495</v>
      </c>
      <c r="H367" s="84">
        <f t="shared" si="52"/>
        <v>13.040723981900452</v>
      </c>
      <c r="I367" s="85">
        <v>13.040723981900452</v>
      </c>
      <c r="J367" s="86" t="s">
        <v>1</v>
      </c>
      <c r="K367" s="87">
        <v>60</v>
      </c>
    </row>
    <row r="368" spans="1:11" ht="15" customHeight="1">
      <c r="A368" s="80">
        <v>79116850</v>
      </c>
      <c r="B368" s="81" t="s">
        <v>582</v>
      </c>
      <c r="C368" s="82"/>
      <c r="D368" s="83">
        <f t="shared" si="51"/>
        <v>19.940000000000001</v>
      </c>
      <c r="E368" s="83">
        <f t="shared" si="53"/>
        <v>19.940000000000001</v>
      </c>
      <c r="F368" s="83">
        <f t="shared" si="49"/>
        <v>17.73</v>
      </c>
      <c r="G368" s="83">
        <f t="shared" si="44"/>
        <v>16.120344085000003</v>
      </c>
      <c r="H368" s="84">
        <f t="shared" si="52"/>
        <v>14.7893065</v>
      </c>
      <c r="I368" s="85">
        <v>14.7893065</v>
      </c>
      <c r="J368" s="86" t="s">
        <v>1</v>
      </c>
      <c r="K368" s="87">
        <v>60</v>
      </c>
    </row>
    <row r="369" spans="1:11" ht="15" customHeight="1">
      <c r="A369" s="80">
        <v>79120850</v>
      </c>
      <c r="B369" s="81" t="s">
        <v>583</v>
      </c>
      <c r="C369" s="82"/>
      <c r="D369" s="83">
        <f t="shared" si="51"/>
        <v>19.940000000000001</v>
      </c>
      <c r="E369" s="83">
        <v>19.940000000000001</v>
      </c>
      <c r="F369" s="83">
        <f t="shared" si="49"/>
        <v>17.54</v>
      </c>
      <c r="G369" s="83">
        <f t="shared" ref="G369:G381" si="54">H369*1.09</f>
        <v>15.954521295000003</v>
      </c>
      <c r="H369" s="84">
        <f t="shared" si="52"/>
        <v>14.637175500000001</v>
      </c>
      <c r="I369" s="85">
        <v>14.637175500000001</v>
      </c>
      <c r="J369" s="86" t="s">
        <v>1</v>
      </c>
      <c r="K369" s="87">
        <v>60</v>
      </c>
    </row>
    <row r="370" spans="1:11" ht="15" customHeight="1">
      <c r="A370" s="80">
        <v>79116640</v>
      </c>
      <c r="B370" s="81" t="s">
        <v>584</v>
      </c>
      <c r="C370" s="82"/>
      <c r="D370" s="83">
        <f t="shared" si="51"/>
        <v>11.37</v>
      </c>
      <c r="E370" s="83">
        <f t="shared" si="53"/>
        <v>11.37</v>
      </c>
      <c r="F370" s="83">
        <f t="shared" si="49"/>
        <v>10.11</v>
      </c>
      <c r="G370" s="83">
        <f t="shared" si="54"/>
        <v>9.1913203600000006</v>
      </c>
      <c r="H370" s="84">
        <f t="shared" si="52"/>
        <v>8.432404</v>
      </c>
      <c r="I370" s="85">
        <v>8.432404</v>
      </c>
      <c r="J370" s="86" t="s">
        <v>1</v>
      </c>
      <c r="K370" s="87">
        <v>60</v>
      </c>
    </row>
    <row r="371" spans="1:11" ht="15" customHeight="1">
      <c r="A371" s="80">
        <v>79120640</v>
      </c>
      <c r="B371" s="81" t="s">
        <v>585</v>
      </c>
      <c r="C371" s="82"/>
      <c r="D371" s="83">
        <f t="shared" si="51"/>
        <v>11.37</v>
      </c>
      <c r="E371" s="83">
        <f t="shared" si="53"/>
        <v>11.37</v>
      </c>
      <c r="F371" s="83">
        <f t="shared" si="49"/>
        <v>10.11</v>
      </c>
      <c r="G371" s="83">
        <f t="shared" si="54"/>
        <v>9.1913203600000006</v>
      </c>
      <c r="H371" s="84">
        <f t="shared" si="52"/>
        <v>8.432404</v>
      </c>
      <c r="I371" s="85">
        <v>8.432404</v>
      </c>
      <c r="J371" s="86" t="s">
        <v>1</v>
      </c>
      <c r="K371" s="87">
        <v>60</v>
      </c>
    </row>
    <row r="372" spans="1:11" ht="15" customHeight="1">
      <c r="A372" s="80">
        <v>79100630</v>
      </c>
      <c r="B372" s="81" t="s">
        <v>601</v>
      </c>
      <c r="C372" s="82"/>
      <c r="D372" s="83">
        <f t="shared" si="51"/>
        <v>461.05</v>
      </c>
      <c r="E372" s="83">
        <f t="shared" si="53"/>
        <v>461.05</v>
      </c>
      <c r="F372" s="83">
        <v>409.83</v>
      </c>
      <c r="G372" s="83"/>
      <c r="H372" s="84"/>
      <c r="I372" s="85"/>
      <c r="J372" s="86" t="s">
        <v>188</v>
      </c>
      <c r="K372" s="87">
        <v>60</v>
      </c>
    </row>
    <row r="373" spans="1:11" ht="15" customHeight="1">
      <c r="A373" s="80">
        <v>79200810</v>
      </c>
      <c r="B373" s="81" t="s">
        <v>1050</v>
      </c>
      <c r="C373" s="82"/>
      <c r="D373" s="83">
        <f t="shared" si="51"/>
        <v>0</v>
      </c>
      <c r="E373" s="83"/>
      <c r="F373" s="83"/>
      <c r="G373" s="83"/>
      <c r="H373" s="84"/>
      <c r="I373" s="85"/>
      <c r="J373" s="86" t="s">
        <v>1</v>
      </c>
      <c r="K373" s="87">
        <v>60</v>
      </c>
    </row>
    <row r="374" spans="1:11" ht="15" hidden="1" customHeight="1">
      <c r="A374" s="80">
        <v>79200800</v>
      </c>
      <c r="B374" s="81" t="s">
        <v>384</v>
      </c>
      <c r="C374" s="82"/>
      <c r="D374" s="83">
        <f t="shared" si="51"/>
        <v>404.66</v>
      </c>
      <c r="E374" s="83">
        <f>TRUNC(F374*1.125,2)</f>
        <v>404.66</v>
      </c>
      <c r="F374" s="83">
        <f>TRUNC(G374*1.1,2)</f>
        <v>359.7</v>
      </c>
      <c r="G374" s="83">
        <f>H374*1.09</f>
        <v>327</v>
      </c>
      <c r="H374" s="84">
        <f>+I374</f>
        <v>300</v>
      </c>
      <c r="I374" s="85">
        <v>300</v>
      </c>
      <c r="J374" s="86" t="s">
        <v>1</v>
      </c>
      <c r="K374" s="87">
        <v>59</v>
      </c>
    </row>
    <row r="375" spans="1:11" ht="15" customHeight="1">
      <c r="A375" s="80">
        <v>79200900</v>
      </c>
      <c r="B375" s="81" t="s">
        <v>385</v>
      </c>
      <c r="C375" s="82"/>
      <c r="D375" s="83">
        <f t="shared" si="51"/>
        <v>512.57000000000005</v>
      </c>
      <c r="E375" s="83">
        <f t="shared" si="53"/>
        <v>512.57000000000005</v>
      </c>
      <c r="F375" s="83">
        <f t="shared" ref="F375:F381" si="55">TRUNC(G375*1.1,2)</f>
        <v>455.62</v>
      </c>
      <c r="G375" s="83">
        <f t="shared" si="54"/>
        <v>414.20000000000005</v>
      </c>
      <c r="H375" s="84">
        <f t="shared" si="52"/>
        <v>380</v>
      </c>
      <c r="I375" s="85">
        <v>380</v>
      </c>
      <c r="J375" s="86" t="s">
        <v>1</v>
      </c>
      <c r="K375" s="87">
        <v>61</v>
      </c>
    </row>
    <row r="376" spans="1:11" ht="15" customHeight="1">
      <c r="A376" s="80">
        <v>79116001</v>
      </c>
      <c r="B376" s="81" t="s">
        <v>576</v>
      </c>
      <c r="C376" s="82"/>
      <c r="D376" s="83">
        <f t="shared" si="51"/>
        <v>13.19</v>
      </c>
      <c r="E376" s="83">
        <f t="shared" si="53"/>
        <v>13.19</v>
      </c>
      <c r="F376" s="83">
        <f t="shared" si="55"/>
        <v>11.73</v>
      </c>
      <c r="G376" s="83">
        <f t="shared" si="54"/>
        <v>10.665650000000001</v>
      </c>
      <c r="H376" s="84">
        <f>+I376*1.03</f>
        <v>9.7850000000000001</v>
      </c>
      <c r="I376" s="85">
        <v>9.5</v>
      </c>
      <c r="J376" s="86" t="s">
        <v>1</v>
      </c>
      <c r="K376" s="87">
        <v>61</v>
      </c>
    </row>
    <row r="377" spans="1:11" ht="15" customHeight="1">
      <c r="A377" s="80">
        <v>79120001</v>
      </c>
      <c r="B377" s="81" t="s">
        <v>577</v>
      </c>
      <c r="C377" s="82"/>
      <c r="D377" s="83">
        <f t="shared" si="51"/>
        <v>13.27</v>
      </c>
      <c r="E377" s="83">
        <f t="shared" si="53"/>
        <v>13.27</v>
      </c>
      <c r="F377" s="83">
        <f t="shared" si="55"/>
        <v>11.8</v>
      </c>
      <c r="G377" s="83">
        <f t="shared" si="54"/>
        <v>10.733012</v>
      </c>
      <c r="H377" s="84">
        <f t="shared" ref="H377:H381" si="56">+I377*1.03</f>
        <v>9.8468</v>
      </c>
      <c r="I377" s="85">
        <v>9.56</v>
      </c>
      <c r="J377" s="86" t="s">
        <v>1</v>
      </c>
      <c r="K377" s="87">
        <v>61</v>
      </c>
    </row>
    <row r="378" spans="1:11" ht="15" customHeight="1">
      <c r="A378" s="80">
        <v>79116000</v>
      </c>
      <c r="B378" s="81" t="s">
        <v>578</v>
      </c>
      <c r="C378" s="82"/>
      <c r="D378" s="83">
        <f t="shared" si="51"/>
        <v>80.5</v>
      </c>
      <c r="E378" s="83">
        <f t="shared" si="53"/>
        <v>80.5</v>
      </c>
      <c r="F378" s="83">
        <f t="shared" si="55"/>
        <v>71.56</v>
      </c>
      <c r="G378" s="83">
        <f t="shared" si="54"/>
        <v>65.060465000000008</v>
      </c>
      <c r="H378" s="84">
        <f t="shared" si="56"/>
        <v>59.688500000000005</v>
      </c>
      <c r="I378" s="85">
        <v>57.95</v>
      </c>
      <c r="J378" s="86" t="s">
        <v>1</v>
      </c>
      <c r="K378" s="87">
        <v>61</v>
      </c>
    </row>
    <row r="379" spans="1:11" ht="15" customHeight="1">
      <c r="A379" s="80">
        <v>79120000</v>
      </c>
      <c r="B379" s="81" t="s">
        <v>579</v>
      </c>
      <c r="C379" s="82"/>
      <c r="D379" s="83">
        <f t="shared" si="51"/>
        <v>81.31</v>
      </c>
      <c r="E379" s="83">
        <f t="shared" si="53"/>
        <v>81.31</v>
      </c>
      <c r="F379" s="83">
        <f t="shared" si="55"/>
        <v>72.28</v>
      </c>
      <c r="G379" s="83">
        <f t="shared" si="54"/>
        <v>65.711631000000011</v>
      </c>
      <c r="H379" s="84">
        <f t="shared" si="56"/>
        <v>60.285900000000005</v>
      </c>
      <c r="I379" s="85">
        <v>58.53</v>
      </c>
      <c r="J379" s="86" t="s">
        <v>1</v>
      </c>
      <c r="K379" s="87">
        <v>61</v>
      </c>
    </row>
    <row r="380" spans="1:11" ht="15" customHeight="1">
      <c r="A380" s="80">
        <v>79126000</v>
      </c>
      <c r="B380" s="81" t="s">
        <v>580</v>
      </c>
      <c r="C380" s="82"/>
      <c r="D380" s="83">
        <f t="shared" si="51"/>
        <v>84.6</v>
      </c>
      <c r="E380" s="83">
        <f t="shared" si="53"/>
        <v>84.6</v>
      </c>
      <c r="F380" s="83">
        <f t="shared" si="55"/>
        <v>75.2</v>
      </c>
      <c r="G380" s="83">
        <f t="shared" si="54"/>
        <v>68.372430000000008</v>
      </c>
      <c r="H380" s="84">
        <f t="shared" si="56"/>
        <v>62.726999999999997</v>
      </c>
      <c r="I380" s="85">
        <v>60.9</v>
      </c>
      <c r="J380" s="86" t="s">
        <v>1</v>
      </c>
      <c r="K380" s="87">
        <v>61</v>
      </c>
    </row>
    <row r="381" spans="1:11" ht="15" customHeight="1">
      <c r="A381" s="80">
        <v>79132000</v>
      </c>
      <c r="B381" s="81" t="s">
        <v>581</v>
      </c>
      <c r="C381" s="82"/>
      <c r="D381" s="83">
        <f t="shared" si="51"/>
        <v>90</v>
      </c>
      <c r="E381" s="83">
        <f t="shared" si="53"/>
        <v>90</v>
      </c>
      <c r="F381" s="83">
        <f t="shared" si="55"/>
        <v>80</v>
      </c>
      <c r="G381" s="83">
        <f t="shared" si="54"/>
        <v>72.72850600000001</v>
      </c>
      <c r="H381" s="84">
        <f t="shared" si="56"/>
        <v>66.723399999999998</v>
      </c>
      <c r="I381" s="85">
        <v>64.78</v>
      </c>
      <c r="J381" s="86" t="s">
        <v>1</v>
      </c>
      <c r="K381" s="87">
        <v>61</v>
      </c>
    </row>
    <row r="382" spans="1:11" ht="15" customHeight="1">
      <c r="A382" s="80">
        <v>90025013</v>
      </c>
      <c r="B382" s="81" t="s">
        <v>638</v>
      </c>
      <c r="C382" s="82"/>
      <c r="D382" s="83">
        <f t="shared" si="51"/>
        <v>1294.3399999999999</v>
      </c>
      <c r="E382" s="83">
        <f t="shared" si="53"/>
        <v>1294.3399999999999</v>
      </c>
      <c r="F382" s="83">
        <v>1150.53</v>
      </c>
      <c r="G382" s="83"/>
      <c r="H382" s="84"/>
      <c r="I382" s="85"/>
      <c r="J382" s="86" t="s">
        <v>1</v>
      </c>
      <c r="K382" s="87"/>
    </row>
    <row r="383" spans="1:11" ht="15" customHeight="1">
      <c r="A383" s="80">
        <v>79000525</v>
      </c>
      <c r="B383" s="81" t="s">
        <v>639</v>
      </c>
      <c r="C383" s="82"/>
      <c r="D383" s="83">
        <f t="shared" si="51"/>
        <v>1422.63</v>
      </c>
      <c r="E383" s="83">
        <f t="shared" si="53"/>
        <v>1422.63</v>
      </c>
      <c r="F383" s="83">
        <v>1264.56</v>
      </c>
      <c r="G383" s="83"/>
      <c r="H383" s="84"/>
      <c r="I383" s="85"/>
      <c r="J383" s="86" t="s">
        <v>1</v>
      </c>
      <c r="K383" s="87"/>
    </row>
    <row r="384" spans="1:11" ht="15" customHeight="1">
      <c r="A384" s="80">
        <v>79000530</v>
      </c>
      <c r="B384" s="81" t="s">
        <v>640</v>
      </c>
      <c r="C384" s="82"/>
      <c r="D384" s="83">
        <f t="shared" si="51"/>
        <v>1894.5</v>
      </c>
      <c r="E384" s="83">
        <f t="shared" si="53"/>
        <v>1894.5</v>
      </c>
      <c r="F384" s="83">
        <v>1684</v>
      </c>
      <c r="G384" s="83"/>
      <c r="H384" s="84"/>
      <c r="I384" s="85"/>
      <c r="J384" s="86" t="s">
        <v>1</v>
      </c>
      <c r="K384" s="87"/>
    </row>
    <row r="385" spans="1:11" ht="15" customHeight="1">
      <c r="A385" s="80">
        <v>79200701</v>
      </c>
      <c r="B385" s="81" t="s">
        <v>1368</v>
      </c>
      <c r="C385" s="82"/>
      <c r="D385" s="83">
        <v>500</v>
      </c>
      <c r="E385" s="83"/>
      <c r="F385" s="83"/>
      <c r="G385" s="83"/>
      <c r="H385" s="84"/>
      <c r="I385" s="85"/>
      <c r="J385" s="86" t="s">
        <v>1</v>
      </c>
      <c r="K385" s="87"/>
    </row>
    <row r="386" spans="1:11" ht="15" customHeight="1"/>
    <row r="388" spans="1:11">
      <c r="I388" s="21"/>
    </row>
    <row r="389" spans="1:11">
      <c r="I389" s="21"/>
    </row>
    <row r="390" spans="1:11">
      <c r="I390" s="21"/>
    </row>
    <row r="391" spans="1:11">
      <c r="I391" s="21"/>
    </row>
    <row r="392" spans="1:11">
      <c r="I392" s="21"/>
    </row>
    <row r="393" spans="1:11">
      <c r="I393" s="21"/>
    </row>
    <row r="394" spans="1:11">
      <c r="I394" s="21"/>
    </row>
    <row r="395" spans="1:11">
      <c r="I395" s="21"/>
    </row>
    <row r="396" spans="1:11">
      <c r="I396" s="21"/>
    </row>
    <row r="397" spans="1:11">
      <c r="I397" s="21"/>
    </row>
    <row r="398" spans="1:11">
      <c r="I398" s="21"/>
    </row>
    <row r="399" spans="1:11">
      <c r="I399" s="21"/>
    </row>
    <row r="400" spans="1:11">
      <c r="I400" s="21"/>
    </row>
    <row r="401" spans="9:9">
      <c r="I401" s="21"/>
    </row>
    <row r="402" spans="9:9">
      <c r="I402" s="21"/>
    </row>
    <row r="403" spans="9:9">
      <c r="I403" s="21"/>
    </row>
    <row r="404" spans="9:9">
      <c r="I404" s="21"/>
    </row>
    <row r="405" spans="9:9">
      <c r="I405" s="21"/>
    </row>
    <row r="406" spans="9:9">
      <c r="I406" s="21"/>
    </row>
    <row r="407" spans="9:9">
      <c r="I407" s="21"/>
    </row>
    <row r="408" spans="9:9">
      <c r="I408" s="21"/>
    </row>
    <row r="409" spans="9:9">
      <c r="I409" s="21"/>
    </row>
    <row r="410" spans="9:9">
      <c r="I410" s="21"/>
    </row>
    <row r="411" spans="9:9">
      <c r="I411" s="21"/>
    </row>
    <row r="412" spans="9:9">
      <c r="I412" s="21"/>
    </row>
    <row r="413" spans="9:9">
      <c r="I413" s="21"/>
    </row>
    <row r="414" spans="9:9">
      <c r="I414" s="21"/>
    </row>
    <row r="415" spans="9:9">
      <c r="I415" s="21"/>
    </row>
    <row r="416" spans="9:9">
      <c r="I416" s="21"/>
    </row>
    <row r="417" spans="9:9">
      <c r="I417" s="21"/>
    </row>
    <row r="418" spans="9:9">
      <c r="I418" s="21"/>
    </row>
    <row r="419" spans="9:9">
      <c r="I419" s="21"/>
    </row>
    <row r="420" spans="9:9">
      <c r="I420" s="21"/>
    </row>
    <row r="421" spans="9:9">
      <c r="I421" s="21"/>
    </row>
    <row r="422" spans="9:9">
      <c r="I422" s="21"/>
    </row>
    <row r="423" spans="9:9">
      <c r="I423" s="21"/>
    </row>
    <row r="424" spans="9:9">
      <c r="I424" s="21"/>
    </row>
    <row r="425" spans="9:9">
      <c r="I425" s="21"/>
    </row>
    <row r="426" spans="9:9">
      <c r="I426" s="21"/>
    </row>
    <row r="427" spans="9:9">
      <c r="I427" s="21"/>
    </row>
    <row r="428" spans="9:9">
      <c r="I428" s="21"/>
    </row>
    <row r="429" spans="9:9">
      <c r="I429" s="21"/>
    </row>
    <row r="430" spans="9:9">
      <c r="I430" s="21"/>
    </row>
    <row r="431" spans="9:9">
      <c r="I431" s="21"/>
    </row>
    <row r="432" spans="9:9">
      <c r="I432" s="21"/>
    </row>
    <row r="433" spans="9:9">
      <c r="I433" s="21"/>
    </row>
    <row r="434" spans="9:9">
      <c r="I434" s="21"/>
    </row>
    <row r="435" spans="9:9">
      <c r="I435" s="21"/>
    </row>
    <row r="436" spans="9:9">
      <c r="I436" s="21"/>
    </row>
    <row r="437" spans="9:9">
      <c r="I437" s="21"/>
    </row>
    <row r="438" spans="9:9">
      <c r="I438" s="21"/>
    </row>
    <row r="439" spans="9:9">
      <c r="I439" s="21"/>
    </row>
    <row r="440" spans="9:9">
      <c r="I440" s="21"/>
    </row>
    <row r="441" spans="9:9">
      <c r="I441" s="21"/>
    </row>
    <row r="442" spans="9:9">
      <c r="I442" s="21"/>
    </row>
    <row r="443" spans="9:9">
      <c r="I443" s="21"/>
    </row>
    <row r="444" spans="9:9">
      <c r="I444" s="21"/>
    </row>
    <row r="445" spans="9:9">
      <c r="I445" s="21"/>
    </row>
    <row r="446" spans="9:9">
      <c r="I446" s="21"/>
    </row>
    <row r="447" spans="9:9">
      <c r="I447" s="21"/>
    </row>
    <row r="448" spans="9:9">
      <c r="I448" s="21"/>
    </row>
    <row r="449" spans="9:9">
      <c r="I449" s="21"/>
    </row>
    <row r="450" spans="9:9">
      <c r="I450" s="21"/>
    </row>
    <row r="451" spans="9:9">
      <c r="I451" s="21"/>
    </row>
    <row r="452" spans="9:9">
      <c r="I452" s="21"/>
    </row>
    <row r="453" spans="9:9">
      <c r="I453" s="21"/>
    </row>
    <row r="454" spans="9:9">
      <c r="I454" s="21"/>
    </row>
    <row r="455" spans="9:9">
      <c r="I455" s="21"/>
    </row>
    <row r="456" spans="9:9">
      <c r="I456" s="21"/>
    </row>
    <row r="457" spans="9:9">
      <c r="I457" s="21"/>
    </row>
    <row r="458" spans="9:9">
      <c r="I458" s="21"/>
    </row>
    <row r="459" spans="9:9">
      <c r="I459" s="21"/>
    </row>
    <row r="460" spans="9:9">
      <c r="I460" s="21"/>
    </row>
    <row r="461" spans="9:9">
      <c r="I461" s="21"/>
    </row>
    <row r="462" spans="9:9">
      <c r="I462" s="21"/>
    </row>
    <row r="463" spans="9:9">
      <c r="I463" s="21"/>
    </row>
    <row r="464" spans="9:9">
      <c r="I464" s="21"/>
    </row>
    <row r="465" spans="9:9">
      <c r="I465" s="21"/>
    </row>
    <row r="466" spans="9:9">
      <c r="I466" s="21"/>
    </row>
    <row r="467" spans="9:9">
      <c r="I467" s="21"/>
    </row>
    <row r="468" spans="9:9">
      <c r="I468" s="21"/>
    </row>
    <row r="469" spans="9:9">
      <c r="I469" s="21"/>
    </row>
    <row r="470" spans="9:9">
      <c r="I470" s="21"/>
    </row>
    <row r="471" spans="9:9">
      <c r="I471" s="21"/>
    </row>
    <row r="472" spans="9:9">
      <c r="I472" s="21"/>
    </row>
    <row r="473" spans="9:9">
      <c r="I473" s="21"/>
    </row>
    <row r="474" spans="9:9">
      <c r="I474" s="21"/>
    </row>
    <row r="475" spans="9:9">
      <c r="I475" s="21"/>
    </row>
    <row r="476" spans="9:9">
      <c r="I476" s="21"/>
    </row>
    <row r="477" spans="9:9">
      <c r="I477" s="21"/>
    </row>
    <row r="478" spans="9:9">
      <c r="I478" s="21"/>
    </row>
    <row r="479" spans="9:9">
      <c r="I479" s="21"/>
    </row>
    <row r="480" spans="9:9">
      <c r="I480" s="21"/>
    </row>
    <row r="481" spans="9:9">
      <c r="I481" s="21"/>
    </row>
    <row r="482" spans="9:9">
      <c r="I482" s="21"/>
    </row>
    <row r="483" spans="9:9">
      <c r="I483" s="21"/>
    </row>
    <row r="484" spans="9:9">
      <c r="I484" s="21"/>
    </row>
    <row r="485" spans="9:9">
      <c r="I485" s="21"/>
    </row>
    <row r="486" spans="9:9">
      <c r="I486" s="21"/>
    </row>
    <row r="487" spans="9:9">
      <c r="I487" s="21"/>
    </row>
    <row r="488" spans="9:9">
      <c r="I488" s="21"/>
    </row>
    <row r="489" spans="9:9">
      <c r="I489" s="21"/>
    </row>
    <row r="490" spans="9:9">
      <c r="I490" s="21"/>
    </row>
    <row r="491" spans="9:9">
      <c r="I491" s="21"/>
    </row>
    <row r="492" spans="9:9">
      <c r="I492" s="21"/>
    </row>
    <row r="493" spans="9:9">
      <c r="I493" s="21"/>
    </row>
    <row r="494" spans="9:9">
      <c r="I494" s="21"/>
    </row>
    <row r="495" spans="9:9">
      <c r="I495" s="21"/>
    </row>
    <row r="496" spans="9:9">
      <c r="I496" s="21"/>
    </row>
    <row r="497" spans="9:9">
      <c r="I497" s="21"/>
    </row>
    <row r="498" spans="9:9">
      <c r="I498" s="21"/>
    </row>
    <row r="499" spans="9:9">
      <c r="I499" s="21"/>
    </row>
    <row r="500" spans="9:9">
      <c r="I500" s="21"/>
    </row>
    <row r="501" spans="9:9">
      <c r="I501" s="21"/>
    </row>
    <row r="502" spans="9:9">
      <c r="I502" s="21"/>
    </row>
    <row r="503" spans="9:9">
      <c r="I503" s="21"/>
    </row>
    <row r="504" spans="9:9">
      <c r="I504" s="21"/>
    </row>
  </sheetData>
  <autoFilter ref="A5:J384" xr:uid="{F72D1445-38E5-4968-A488-DF0D6D4F67C4}"/>
  <mergeCells count="2">
    <mergeCell ref="A1:I1"/>
    <mergeCell ref="A3:I3"/>
  </mergeCells>
  <pageMargins left="0.78740157480314965" right="0.35433070866141736" top="1.4173228346456694" bottom="1.299212598425197" header="0.6692913385826772" footer="0.35433070866141736"/>
  <pageSetup paperSize="9" scale="87" fitToWidth="0" orientation="portrait" r:id="rId1"/>
  <headerFooter scaleWithDoc="0">
    <oddHeader>&amp;R&amp;G</oddHeader>
    <oddFooter>&amp;L&amp;G    &amp;"Univers 65,Regular"&amp;6 15&amp;K5A5A5A.02.2024   |  lista precios Fränkische Ibérica &amp;R&amp;6&amp;K5A5A5A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3A6C4-71C8-461D-9C69-82F8F632DCC2}">
  <dimension ref="A1:K479"/>
  <sheetViews>
    <sheetView view="pageLayout" topLeftCell="A212" zoomScaleNormal="100" workbookViewId="0">
      <selection activeCell="D212" sqref="D211:D212"/>
    </sheetView>
  </sheetViews>
  <sheetFormatPr defaultColWidth="49.44140625" defaultRowHeight="15"/>
  <cols>
    <col min="1" max="1" width="7.5546875" style="5" customWidth="1"/>
    <col min="2" max="2" width="52.109375" style="18" hidden="1" customWidth="1"/>
    <col min="3" max="3" width="53.44140625" style="53" customWidth="1"/>
    <col min="4" max="4" width="7.109375" style="53" customWidth="1"/>
    <col min="5" max="5" width="7.33203125" style="53" hidden="1" customWidth="1"/>
    <col min="6" max="6" width="8.77734375" style="6" hidden="1" customWidth="1"/>
    <col min="7" max="7" width="9.21875" style="6" hidden="1" customWidth="1"/>
    <col min="8" max="8" width="6.6640625" style="7" hidden="1" customWidth="1"/>
    <col min="9" max="9" width="3.33203125" style="4" customWidth="1"/>
    <col min="10" max="10" width="3.6640625" style="4" customWidth="1"/>
    <col min="11" max="11" width="15.77734375" customWidth="1"/>
    <col min="12" max="12" width="25.109375" customWidth="1"/>
  </cols>
  <sheetData>
    <row r="1" spans="1:10" ht="23.25">
      <c r="A1" s="261" t="s">
        <v>1238</v>
      </c>
      <c r="B1" s="262"/>
      <c r="C1" s="262"/>
      <c r="D1" s="262"/>
      <c r="E1" s="262"/>
      <c r="F1" s="262"/>
      <c r="G1" s="262"/>
      <c r="H1" s="262"/>
      <c r="I1" s="262"/>
      <c r="J1"/>
    </row>
    <row r="2" spans="1:10" ht="23.25">
      <c r="A2" s="26"/>
      <c r="B2" s="27"/>
      <c r="C2" s="52"/>
      <c r="D2" s="52"/>
      <c r="E2" s="52"/>
      <c r="F2" s="48"/>
      <c r="G2" s="41"/>
      <c r="H2" s="27"/>
      <c r="I2" s="27"/>
      <c r="J2" s="49"/>
    </row>
    <row r="3" spans="1:10" ht="18">
      <c r="A3" s="263" t="s">
        <v>553</v>
      </c>
      <c r="B3" s="263"/>
      <c r="C3" s="263"/>
      <c r="D3" s="263"/>
      <c r="E3" s="263"/>
      <c r="F3" s="263"/>
      <c r="G3" s="263"/>
      <c r="H3" s="263"/>
      <c r="I3" s="263"/>
      <c r="J3"/>
    </row>
    <row r="4" spans="1:10">
      <c r="A4"/>
      <c r="B4"/>
      <c r="C4" s="21"/>
      <c r="D4" s="21"/>
      <c r="E4" s="21"/>
      <c r="F4"/>
      <c r="G4"/>
      <c r="H4"/>
      <c r="I4"/>
      <c r="J4"/>
    </row>
    <row r="5" spans="1:10">
      <c r="A5" s="72" t="s">
        <v>654</v>
      </c>
      <c r="B5" s="24" t="s">
        <v>458</v>
      </c>
      <c r="C5" s="24" t="s">
        <v>457</v>
      </c>
      <c r="D5" s="42">
        <v>45323</v>
      </c>
      <c r="E5" s="42">
        <v>44927</v>
      </c>
      <c r="F5" s="42">
        <v>44652</v>
      </c>
      <c r="G5" s="42">
        <v>44562</v>
      </c>
      <c r="H5" s="24" t="s">
        <v>55</v>
      </c>
      <c r="I5" s="25" t="s">
        <v>53</v>
      </c>
      <c r="J5" s="71" t="s">
        <v>653</v>
      </c>
    </row>
    <row r="6" spans="1:10" ht="85.5">
      <c r="A6" s="73">
        <v>78313202</v>
      </c>
      <c r="B6" s="73" t="str">
        <f>LEFT(C6,44)</f>
        <v xml:space="preserve">profi-air tunnel conducto 132x52mm en rollo
</v>
      </c>
      <c r="C6" s="28" t="s">
        <v>648</v>
      </c>
      <c r="D6" s="238">
        <f>+E6</f>
        <v>16.36</v>
      </c>
      <c r="E6" s="29">
        <f>TRUNC(F6*1.05,2)</f>
        <v>16.36</v>
      </c>
      <c r="F6" s="95">
        <f>TRUNC(G6*1.1,2)</f>
        <v>15.59</v>
      </c>
      <c r="G6" s="50">
        <f>H6*1.05</f>
        <v>14.175000000000001</v>
      </c>
      <c r="H6" s="29">
        <v>13.5</v>
      </c>
      <c r="I6" s="40" t="s">
        <v>0</v>
      </c>
      <c r="J6" s="66">
        <v>6</v>
      </c>
    </row>
    <row r="7" spans="1:10" ht="84">
      <c r="A7" s="73">
        <v>78313201</v>
      </c>
      <c r="B7" s="73" t="str">
        <f>LEFT(C7,45)</f>
        <v xml:space="preserve">profi-air tunnel conducto 132x52mm en barras </v>
      </c>
      <c r="C7" s="28" t="s">
        <v>56</v>
      </c>
      <c r="D7" s="238">
        <f t="shared" ref="D7:D79" si="0">+E7</f>
        <v>30.18</v>
      </c>
      <c r="E7" s="29">
        <f t="shared" ref="E7" si="1">TRUNC(F7*1.05,2)</f>
        <v>30.18</v>
      </c>
      <c r="F7" s="29">
        <f t="shared" ref="F7:F86" si="2">TRUNC(G7*1.1,2)</f>
        <v>28.75</v>
      </c>
      <c r="G7" s="50">
        <f t="shared" ref="G7:G86" si="3">H7*1.05</f>
        <v>26.145</v>
      </c>
      <c r="H7" s="29">
        <v>24.9</v>
      </c>
      <c r="I7" s="40" t="s">
        <v>0</v>
      </c>
      <c r="J7" s="66">
        <v>6</v>
      </c>
    </row>
    <row r="8" spans="1:10" ht="48">
      <c r="A8" s="73">
        <v>78313210</v>
      </c>
      <c r="B8" s="73" t="str">
        <f>LEFT(C8,47)</f>
        <v xml:space="preserve">profi-air tunnel elemento de conexión 132x52mm
</v>
      </c>
      <c r="C8" s="28" t="s">
        <v>57</v>
      </c>
      <c r="D8" s="238">
        <f t="shared" si="0"/>
        <v>5.76</v>
      </c>
      <c r="E8" s="29">
        <f>TRUNC(F8*1.02,2)</f>
        <v>5.76</v>
      </c>
      <c r="F8" s="29">
        <f t="shared" si="2"/>
        <v>5.65</v>
      </c>
      <c r="G8" s="50">
        <f t="shared" si="3"/>
        <v>5.1450000000000005</v>
      </c>
      <c r="H8" s="29">
        <v>4.9000000000000004</v>
      </c>
      <c r="I8" s="40" t="s">
        <v>1</v>
      </c>
      <c r="J8" s="66">
        <v>7</v>
      </c>
    </row>
    <row r="9" spans="1:10" ht="60">
      <c r="A9" s="73">
        <v>78313222</v>
      </c>
      <c r="B9" s="73" t="str">
        <f>LEFT(C9,50)</f>
        <v xml:space="preserve">profi-air tunnel elemento de conexión girado 180°
</v>
      </c>
      <c r="C9" s="28" t="s">
        <v>649</v>
      </c>
      <c r="D9" s="238">
        <f t="shared" si="0"/>
        <v>9.06</v>
      </c>
      <c r="E9" s="29">
        <f t="shared" ref="E9:E19" si="4">TRUNC(F9*1.02,2)</f>
        <v>9.06</v>
      </c>
      <c r="F9" s="29">
        <f t="shared" si="2"/>
        <v>8.89</v>
      </c>
      <c r="G9" s="50">
        <f t="shared" si="3"/>
        <v>8.0850000000000009</v>
      </c>
      <c r="H9" s="29">
        <v>7.7</v>
      </c>
      <c r="I9" s="40" t="s">
        <v>1</v>
      </c>
      <c r="J9" s="66">
        <v>7</v>
      </c>
    </row>
    <row r="10" spans="1:10" ht="48">
      <c r="A10" s="73">
        <v>78313213</v>
      </c>
      <c r="B10" s="73" t="str">
        <f>LEFT(C10,45)</f>
        <v xml:space="preserve">profi-air tunnel pinza de fijación 132x52 mm
</v>
      </c>
      <c r="C10" s="28" t="s">
        <v>58</v>
      </c>
      <c r="D10" s="238">
        <f t="shared" si="0"/>
        <v>2.7</v>
      </c>
      <c r="E10" s="29">
        <f t="shared" si="4"/>
        <v>2.7</v>
      </c>
      <c r="F10" s="29">
        <f t="shared" si="2"/>
        <v>2.65</v>
      </c>
      <c r="G10" s="50">
        <f t="shared" si="3"/>
        <v>2.415</v>
      </c>
      <c r="H10" s="29">
        <v>2.2999999999999998</v>
      </c>
      <c r="I10" s="40" t="s">
        <v>1</v>
      </c>
      <c r="J10" s="66">
        <v>8</v>
      </c>
    </row>
    <row r="11" spans="1:10" ht="36">
      <c r="A11" s="73">
        <v>78313240</v>
      </c>
      <c r="B11" s="73" t="str">
        <f>LEFT(C11,44)</f>
        <v xml:space="preserve">profi-air tunnel codo 90º vertical 132x52mm
</v>
      </c>
      <c r="C11" s="28" t="s">
        <v>59</v>
      </c>
      <c r="D11" s="238">
        <f t="shared" si="0"/>
        <v>13.65</v>
      </c>
      <c r="E11" s="29">
        <f t="shared" si="4"/>
        <v>13.65</v>
      </c>
      <c r="F11" s="29">
        <f t="shared" si="2"/>
        <v>13.39</v>
      </c>
      <c r="G11" s="50">
        <f t="shared" si="3"/>
        <v>12.18</v>
      </c>
      <c r="H11" s="29">
        <v>11.6</v>
      </c>
      <c r="I11" s="40" t="s">
        <v>1</v>
      </c>
      <c r="J11" s="66">
        <v>8</v>
      </c>
    </row>
    <row r="12" spans="1:10" ht="36">
      <c r="A12" s="73">
        <v>78313241</v>
      </c>
      <c r="B12" s="73" t="str">
        <f>LEFT(C12,44)</f>
        <v>profi-air tunnel codo 90° horizontal 132x52m</v>
      </c>
      <c r="C12" s="28" t="s">
        <v>60</v>
      </c>
      <c r="D12" s="238">
        <f t="shared" si="0"/>
        <v>9.06</v>
      </c>
      <c r="E12" s="29">
        <f t="shared" si="4"/>
        <v>9.06</v>
      </c>
      <c r="F12" s="29">
        <f t="shared" si="2"/>
        <v>8.89</v>
      </c>
      <c r="G12" s="50">
        <f t="shared" si="3"/>
        <v>8.0850000000000009</v>
      </c>
      <c r="H12" s="29">
        <v>7.7</v>
      </c>
      <c r="I12" s="40" t="s">
        <v>1</v>
      </c>
      <c r="J12" s="66">
        <v>9</v>
      </c>
    </row>
    <row r="13" spans="1:10" ht="24">
      <c r="A13" s="73">
        <v>78313270</v>
      </c>
      <c r="B13" s="73" t="str">
        <f>LEFT(C13,30)</f>
        <v>profi-air tunnel tapa 132x52mm</v>
      </c>
      <c r="C13" s="28" t="s">
        <v>61</v>
      </c>
      <c r="D13" s="238">
        <f t="shared" si="0"/>
        <v>5.76</v>
      </c>
      <c r="E13" s="29">
        <f t="shared" si="4"/>
        <v>5.76</v>
      </c>
      <c r="F13" s="29">
        <f t="shared" si="2"/>
        <v>5.65</v>
      </c>
      <c r="G13" s="50">
        <f t="shared" si="3"/>
        <v>5.1450000000000005</v>
      </c>
      <c r="H13" s="29">
        <v>4.9000000000000004</v>
      </c>
      <c r="I13" s="40" t="s">
        <v>1</v>
      </c>
      <c r="J13" s="66">
        <v>9</v>
      </c>
    </row>
    <row r="14" spans="1:10" ht="96">
      <c r="A14" s="73">
        <v>78313286</v>
      </c>
      <c r="B14" s="73" t="str">
        <f>LEFT(C14,45)</f>
        <v xml:space="preserve">Caja de difusor de aire 90º profi-air tunnel
</v>
      </c>
      <c r="C14" s="28" t="s">
        <v>623</v>
      </c>
      <c r="D14" s="238">
        <f t="shared" si="0"/>
        <v>31.47</v>
      </c>
      <c r="E14" s="29">
        <f t="shared" si="4"/>
        <v>31.47</v>
      </c>
      <c r="F14" s="29">
        <v>30.86</v>
      </c>
      <c r="G14" s="50"/>
      <c r="H14" s="29"/>
      <c r="I14" s="40" t="s">
        <v>1</v>
      </c>
      <c r="J14" s="66">
        <v>10</v>
      </c>
    </row>
    <row r="15" spans="1:10" ht="60">
      <c r="A15" s="73">
        <v>78300086</v>
      </c>
      <c r="B15" s="73" t="str">
        <f>LEFT(C15,48)</f>
        <v>Extensión profi-air para caja de difusor de aire</v>
      </c>
      <c r="C15" s="28" t="s">
        <v>624</v>
      </c>
      <c r="D15" s="238">
        <f t="shared" si="0"/>
        <v>28.47</v>
      </c>
      <c r="E15" s="29">
        <f t="shared" si="4"/>
        <v>28.47</v>
      </c>
      <c r="F15" s="29">
        <v>27.92</v>
      </c>
      <c r="G15" s="50"/>
      <c r="H15" s="29"/>
      <c r="I15" s="40" t="s">
        <v>1</v>
      </c>
      <c r="J15" s="66">
        <v>11</v>
      </c>
    </row>
    <row r="16" spans="1:10" ht="84">
      <c r="A16" s="73">
        <v>78300007</v>
      </c>
      <c r="B16" s="73" t="str">
        <f>LEFT(C16,48)</f>
        <v>Regulador profi-air para caja de difusor de aire</v>
      </c>
      <c r="C16" s="28" t="s">
        <v>625</v>
      </c>
      <c r="D16" s="238">
        <v>24.9</v>
      </c>
      <c r="E16" s="29">
        <f t="shared" si="4"/>
        <v>17.61</v>
      </c>
      <c r="F16" s="29">
        <v>17.27</v>
      </c>
      <c r="G16" s="50"/>
      <c r="H16" s="29"/>
      <c r="I16" s="40" t="s">
        <v>1</v>
      </c>
      <c r="J16" s="66">
        <v>12</v>
      </c>
    </row>
    <row r="17" spans="1:10" ht="48">
      <c r="A17" s="73">
        <v>78313280</v>
      </c>
      <c r="B17" s="73" t="str">
        <f>LEFT(C17,52)</f>
        <v>profi-air tunnel difusor de aire 90º DN 125 132x52mm</v>
      </c>
      <c r="C17" s="28" t="s">
        <v>62</v>
      </c>
      <c r="D17" s="238">
        <f t="shared" si="0"/>
        <v>31.68</v>
      </c>
      <c r="E17" s="29">
        <f t="shared" si="4"/>
        <v>31.68</v>
      </c>
      <c r="F17" s="29">
        <f t="shared" si="2"/>
        <v>31.06</v>
      </c>
      <c r="G17" s="50">
        <f t="shared" si="3"/>
        <v>28.245000000000001</v>
      </c>
      <c r="H17" s="29">
        <v>26.9</v>
      </c>
      <c r="I17" s="40" t="s">
        <v>1</v>
      </c>
      <c r="J17" s="66">
        <v>13</v>
      </c>
    </row>
    <row r="18" spans="1:10" ht="48">
      <c r="A18" s="73">
        <v>78313282</v>
      </c>
      <c r="B18" s="73" t="str">
        <f>LEFT(C18,57)</f>
        <v xml:space="preserve">profi-air tunnel difusor de aire 90º DN 125 2 x 132x52mm
</v>
      </c>
      <c r="C18" s="28" t="s">
        <v>63</v>
      </c>
      <c r="D18" s="238">
        <f t="shared" si="0"/>
        <v>35.22</v>
      </c>
      <c r="E18" s="29">
        <f t="shared" si="4"/>
        <v>35.22</v>
      </c>
      <c r="F18" s="29">
        <f t="shared" si="2"/>
        <v>34.53</v>
      </c>
      <c r="G18" s="50">
        <f t="shared" si="3"/>
        <v>31.395</v>
      </c>
      <c r="H18" s="29">
        <v>29.9</v>
      </c>
      <c r="I18" s="40" t="s">
        <v>1</v>
      </c>
      <c r="J18" s="66">
        <v>14</v>
      </c>
    </row>
    <row r="19" spans="1:10" ht="36">
      <c r="A19" s="73">
        <v>78313281</v>
      </c>
      <c r="B19" s="73" t="str">
        <f>LEFT(C19,54)</f>
        <v>profi-air tunnel difusor de aire recto DN 125 132x52mm</v>
      </c>
      <c r="C19" s="28" t="s">
        <v>64</v>
      </c>
      <c r="D19" s="238">
        <v>23.9</v>
      </c>
      <c r="E19" s="29">
        <f t="shared" si="4"/>
        <v>17.54</v>
      </c>
      <c r="F19" s="29">
        <f t="shared" si="2"/>
        <v>17.2</v>
      </c>
      <c r="G19" s="50">
        <f t="shared" si="3"/>
        <v>15.645000000000001</v>
      </c>
      <c r="H19" s="29">
        <v>14.9</v>
      </c>
      <c r="I19" s="40" t="s">
        <v>1</v>
      </c>
      <c r="J19" s="66">
        <v>15</v>
      </c>
    </row>
    <row r="20" spans="1:10" ht="216">
      <c r="A20" s="73">
        <v>78363305</v>
      </c>
      <c r="B20" s="73" t="str">
        <f>LEFT(C20,47)</f>
        <v>profi-air classic blanco conducto en rollo DN63</v>
      </c>
      <c r="C20" s="28" t="s">
        <v>1239</v>
      </c>
      <c r="D20" s="238">
        <f t="shared" si="0"/>
        <v>5.64</v>
      </c>
      <c r="E20" s="29">
        <f>TRUNC(F20*1.02,2)</f>
        <v>5.64</v>
      </c>
      <c r="F20" s="29">
        <v>5.53</v>
      </c>
      <c r="G20" s="50">
        <f t="shared" si="3"/>
        <v>4.2525000000000004</v>
      </c>
      <c r="H20" s="29">
        <v>4.05</v>
      </c>
      <c r="I20" s="40" t="s">
        <v>0</v>
      </c>
      <c r="J20" s="66">
        <v>16</v>
      </c>
    </row>
    <row r="21" spans="1:10" ht="216">
      <c r="A21" s="73">
        <v>78375302</v>
      </c>
      <c r="B21" s="73" t="str">
        <f>LEFT(C21,47)</f>
        <v>profi-air classic blanco conducto en rollo DN75</v>
      </c>
      <c r="C21" s="28" t="s">
        <v>1240</v>
      </c>
      <c r="D21" s="238">
        <f t="shared" si="0"/>
        <v>6.88</v>
      </c>
      <c r="E21" s="29">
        <f t="shared" ref="E21:E95" si="5">TRUNC(F21*1.02,2)</f>
        <v>6.88</v>
      </c>
      <c r="F21" s="29">
        <f t="shared" si="2"/>
        <v>6.75</v>
      </c>
      <c r="G21" s="50">
        <f t="shared" si="3"/>
        <v>6.1425000000000001</v>
      </c>
      <c r="H21" s="29">
        <v>5.85</v>
      </c>
      <c r="I21" s="40" t="s">
        <v>0</v>
      </c>
      <c r="J21" s="66">
        <v>16</v>
      </c>
    </row>
    <row r="22" spans="1:10" ht="216">
      <c r="A22" s="73">
        <v>78375305</v>
      </c>
      <c r="B22" s="73" t="str">
        <f>LEFT(C22,47)</f>
        <v xml:space="preserve">profi-air classic blancoconducto en rollo DN75 </v>
      </c>
      <c r="C22" s="28" t="s">
        <v>1241</v>
      </c>
      <c r="D22" s="238">
        <f t="shared" si="0"/>
        <v>6.88</v>
      </c>
      <c r="E22" s="29">
        <f t="shared" si="5"/>
        <v>6.88</v>
      </c>
      <c r="F22" s="29">
        <f t="shared" si="2"/>
        <v>6.75</v>
      </c>
      <c r="G22" s="50">
        <f t="shared" si="3"/>
        <v>6.1425000000000001</v>
      </c>
      <c r="H22" s="29">
        <v>5.85</v>
      </c>
      <c r="I22" s="40" t="s">
        <v>0</v>
      </c>
      <c r="J22" s="66">
        <v>16</v>
      </c>
    </row>
    <row r="23" spans="1:10" ht="216">
      <c r="A23" s="73">
        <v>78390302</v>
      </c>
      <c r="B23" s="73" t="str">
        <f>LEFT(C23,47)</f>
        <v>profi-air classic blanco conducto en rollo DN90</v>
      </c>
      <c r="C23" s="28" t="s">
        <v>1242</v>
      </c>
      <c r="D23" s="238">
        <f t="shared" si="0"/>
        <v>8.5299999999999994</v>
      </c>
      <c r="E23" s="29">
        <f t="shared" si="5"/>
        <v>8.5299999999999994</v>
      </c>
      <c r="F23" s="29">
        <f t="shared" si="2"/>
        <v>8.3699999999999992</v>
      </c>
      <c r="G23" s="50">
        <f t="shared" si="3"/>
        <v>7.6125000000000007</v>
      </c>
      <c r="H23" s="29">
        <v>7.25</v>
      </c>
      <c r="I23" s="40" t="s">
        <v>0</v>
      </c>
      <c r="J23" s="66">
        <v>16</v>
      </c>
    </row>
    <row r="24" spans="1:10" ht="216">
      <c r="A24" s="73">
        <v>78390305</v>
      </c>
      <c r="B24" s="73" t="str">
        <f t="shared" ref="B24:B86" si="6">LEFT(C24,52)</f>
        <v>profi-air classic blanco conducto en rollo DN90 - 50</v>
      </c>
      <c r="C24" s="28" t="s">
        <v>1243</v>
      </c>
      <c r="D24" s="238">
        <f t="shared" si="0"/>
        <v>8.5299999999999994</v>
      </c>
      <c r="E24" s="29">
        <f t="shared" si="5"/>
        <v>8.5299999999999994</v>
      </c>
      <c r="F24" s="29">
        <f t="shared" si="2"/>
        <v>8.3699999999999992</v>
      </c>
      <c r="G24" s="50">
        <f t="shared" si="3"/>
        <v>7.6125000000000007</v>
      </c>
      <c r="H24" s="29">
        <v>7.25</v>
      </c>
      <c r="I24" s="40" t="s">
        <v>0</v>
      </c>
      <c r="J24" s="66">
        <v>16</v>
      </c>
    </row>
    <row r="25" spans="1:10" ht="204">
      <c r="A25" s="73">
        <v>78363805</v>
      </c>
      <c r="B25" s="73" t="str">
        <f>LEFT(C25,52)</f>
        <v xml:space="preserve">profi-air classic conducto gris en rollo DN63 - 50m
</v>
      </c>
      <c r="C25" s="28" t="s">
        <v>1011</v>
      </c>
      <c r="D25" s="238">
        <f t="shared" si="0"/>
        <v>4.59</v>
      </c>
      <c r="E25" s="29">
        <v>4.59</v>
      </c>
      <c r="I25" s="4" t="s">
        <v>0</v>
      </c>
      <c r="J25" s="66">
        <v>17</v>
      </c>
    </row>
    <row r="26" spans="1:10" ht="204">
      <c r="A26" s="73">
        <v>78375805</v>
      </c>
      <c r="B26" s="73" t="str">
        <f>LEFT(C26,52)</f>
        <v xml:space="preserve">profi-air classic conducto gris en rollo DN75 - 50m
</v>
      </c>
      <c r="C26" s="28" t="s">
        <v>1120</v>
      </c>
      <c r="D26" s="238">
        <f t="shared" si="0"/>
        <v>5.27</v>
      </c>
      <c r="E26" s="29">
        <v>5.27</v>
      </c>
      <c r="I26" s="4" t="s">
        <v>0</v>
      </c>
      <c r="J26" s="66">
        <v>17</v>
      </c>
    </row>
    <row r="27" spans="1:10" ht="204">
      <c r="A27" s="73">
        <v>78390805</v>
      </c>
      <c r="B27" s="73" t="str">
        <f t="shared" ref="B27" si="7">LEFT(C27,52)</f>
        <v xml:space="preserve">profi-air classic conducto gris en rollo DN90 - 50m
</v>
      </c>
      <c r="C27" s="28" t="s">
        <v>1012</v>
      </c>
      <c r="D27" s="238">
        <f t="shared" si="0"/>
        <v>6.98</v>
      </c>
      <c r="E27" s="29">
        <v>6.98</v>
      </c>
      <c r="I27" s="4" t="s">
        <v>0</v>
      </c>
      <c r="J27" s="66">
        <v>17</v>
      </c>
    </row>
    <row r="28" spans="1:10" ht="204">
      <c r="A28" s="73">
        <v>78363505</v>
      </c>
      <c r="B28" s="73" t="str">
        <f t="shared" si="6"/>
        <v>profi-air classic conducto negro en rollo DN63 - 50m</v>
      </c>
      <c r="C28" s="28" t="s">
        <v>673</v>
      </c>
      <c r="D28" s="238">
        <f t="shared" si="0"/>
        <v>3.49</v>
      </c>
      <c r="E28" s="29">
        <f>TRUNC(F28*1.04,2)</f>
        <v>3.49</v>
      </c>
      <c r="F28" s="29">
        <f>TRUNC(G28*1.05,2)</f>
        <v>3.36</v>
      </c>
      <c r="G28" s="50">
        <f>+H28</f>
        <v>3.2</v>
      </c>
      <c r="H28" s="29">
        <v>3.2</v>
      </c>
      <c r="I28" s="40" t="s">
        <v>0</v>
      </c>
      <c r="J28" s="66">
        <v>18</v>
      </c>
    </row>
    <row r="29" spans="1:10" ht="204">
      <c r="A29" s="73">
        <v>78375505</v>
      </c>
      <c r="B29" s="73" t="str">
        <f t="shared" si="6"/>
        <v>profi-air classic conducto negro en rollo DN75 - 50m</v>
      </c>
      <c r="C29" s="28" t="s">
        <v>675</v>
      </c>
      <c r="D29" s="238">
        <f t="shared" si="0"/>
        <v>4.1399999999999997</v>
      </c>
      <c r="E29" s="29">
        <f t="shared" ref="E29:E30" si="8">TRUNC(F29*1.04,2)</f>
        <v>4.1399999999999997</v>
      </c>
      <c r="F29" s="29">
        <f>TRUNC(G29*1.05,2)</f>
        <v>3.99</v>
      </c>
      <c r="G29" s="50">
        <f>+H29</f>
        <v>3.8</v>
      </c>
      <c r="H29" s="29">
        <v>3.8</v>
      </c>
      <c r="I29" s="40" t="s">
        <v>0</v>
      </c>
      <c r="J29" s="66">
        <v>18</v>
      </c>
    </row>
    <row r="30" spans="1:10" ht="204">
      <c r="A30" s="73">
        <v>78390505</v>
      </c>
      <c r="B30" s="73" t="str">
        <f t="shared" si="6"/>
        <v>profi-air classic conducto negro en rollo DN90 - 50m</v>
      </c>
      <c r="C30" s="28" t="s">
        <v>674</v>
      </c>
      <c r="D30" s="238">
        <f t="shared" si="0"/>
        <v>5.39</v>
      </c>
      <c r="E30" s="29">
        <f t="shared" si="8"/>
        <v>5.39</v>
      </c>
      <c r="F30" s="29">
        <f>TRUNC(G30*1.05,2)</f>
        <v>5.19</v>
      </c>
      <c r="G30" s="50">
        <f>+H30</f>
        <v>4.95</v>
      </c>
      <c r="H30" s="29">
        <v>4.95</v>
      </c>
      <c r="I30" s="40" t="s">
        <v>0</v>
      </c>
      <c r="J30" s="66">
        <v>18</v>
      </c>
    </row>
    <row r="31" spans="1:10" ht="48">
      <c r="A31" s="73">
        <v>78363375</v>
      </c>
      <c r="B31" s="73" t="str">
        <f>LEFT(C31,45)</f>
        <v xml:space="preserve">profi-air classic junta de estanqueidad DN63
</v>
      </c>
      <c r="C31" s="28" t="s">
        <v>66</v>
      </c>
      <c r="D31" s="238">
        <f t="shared" si="0"/>
        <v>1.99</v>
      </c>
      <c r="E31" s="29">
        <f t="shared" si="5"/>
        <v>1.99</v>
      </c>
      <c r="F31" s="29">
        <f t="shared" si="2"/>
        <v>1.96</v>
      </c>
      <c r="G31" s="50">
        <f t="shared" si="3"/>
        <v>1.7849999999999999</v>
      </c>
      <c r="H31" s="29">
        <v>1.7</v>
      </c>
      <c r="I31" s="40" t="s">
        <v>1</v>
      </c>
      <c r="J31" s="66">
        <v>19</v>
      </c>
    </row>
    <row r="32" spans="1:10" ht="48">
      <c r="A32" s="73">
        <v>78375375</v>
      </c>
      <c r="B32" s="73" t="str">
        <f t="shared" ref="B32:B33" si="9">LEFT(C32,45)</f>
        <v xml:space="preserve">profi-air classic junta de estanqueidad DN75
</v>
      </c>
      <c r="C32" s="28" t="s">
        <v>67</v>
      </c>
      <c r="D32" s="238">
        <f t="shared" si="0"/>
        <v>2.23</v>
      </c>
      <c r="E32" s="29">
        <f t="shared" si="5"/>
        <v>2.23</v>
      </c>
      <c r="F32" s="29">
        <f t="shared" si="2"/>
        <v>2.19</v>
      </c>
      <c r="G32" s="50">
        <f t="shared" si="3"/>
        <v>1.9949999999999999</v>
      </c>
      <c r="H32" s="29">
        <v>1.9</v>
      </c>
      <c r="I32" s="40" t="s">
        <v>1</v>
      </c>
      <c r="J32" s="66">
        <v>19</v>
      </c>
    </row>
    <row r="33" spans="1:10" ht="48">
      <c r="A33" s="73">
        <v>78390375</v>
      </c>
      <c r="B33" s="73" t="str">
        <f t="shared" si="9"/>
        <v xml:space="preserve">profi-air classic junta de estanqueidad DN90
</v>
      </c>
      <c r="C33" s="28" t="s">
        <v>68</v>
      </c>
      <c r="D33" s="238">
        <f t="shared" si="0"/>
        <v>2.46</v>
      </c>
      <c r="E33" s="29">
        <f t="shared" si="5"/>
        <v>2.46</v>
      </c>
      <c r="F33" s="29">
        <f t="shared" si="2"/>
        <v>2.42</v>
      </c>
      <c r="G33" s="50">
        <f t="shared" si="3"/>
        <v>2.2050000000000001</v>
      </c>
      <c r="H33" s="29">
        <v>2.1</v>
      </c>
      <c r="I33" s="40" t="s">
        <v>1</v>
      </c>
      <c r="J33" s="66">
        <v>19</v>
      </c>
    </row>
    <row r="34" spans="1:10" ht="48">
      <c r="A34" s="73">
        <v>78363341</v>
      </c>
      <c r="B34" s="73" t="str">
        <f>LEFT(C34,31)</f>
        <v>profi-air classic codo 90º DN63</v>
      </c>
      <c r="C34" s="28" t="s">
        <v>641</v>
      </c>
      <c r="D34" s="238">
        <f t="shared" si="0"/>
        <v>16.72</v>
      </c>
      <c r="E34" s="29">
        <f t="shared" si="5"/>
        <v>16.72</v>
      </c>
      <c r="F34" s="29">
        <f t="shared" si="2"/>
        <v>16.399999999999999</v>
      </c>
      <c r="G34" s="50">
        <f t="shared" si="3"/>
        <v>14.91</v>
      </c>
      <c r="H34" s="29">
        <v>14.2</v>
      </c>
      <c r="I34" s="40" t="s">
        <v>1</v>
      </c>
      <c r="J34" s="66">
        <v>20</v>
      </c>
    </row>
    <row r="35" spans="1:10" ht="48">
      <c r="A35" s="73">
        <v>78375341</v>
      </c>
      <c r="B35" s="73" t="str">
        <f t="shared" ref="B35:B36" si="10">LEFT(C35,31)</f>
        <v>profi-air classic codo 90º DN75</v>
      </c>
      <c r="C35" s="28" t="s">
        <v>642</v>
      </c>
      <c r="D35" s="238">
        <f t="shared" si="0"/>
        <v>17.66</v>
      </c>
      <c r="E35" s="29">
        <f t="shared" si="5"/>
        <v>17.66</v>
      </c>
      <c r="F35" s="29">
        <f t="shared" si="2"/>
        <v>17.32</v>
      </c>
      <c r="G35" s="50">
        <f t="shared" si="3"/>
        <v>15.75</v>
      </c>
      <c r="H35" s="29">
        <v>15</v>
      </c>
      <c r="I35" s="40" t="s">
        <v>1</v>
      </c>
      <c r="J35" s="66">
        <v>20</v>
      </c>
    </row>
    <row r="36" spans="1:10" ht="48">
      <c r="A36" s="73">
        <v>78390341</v>
      </c>
      <c r="B36" s="73" t="str">
        <f t="shared" si="10"/>
        <v>profi-air classic codo 90º DN90</v>
      </c>
      <c r="C36" s="28" t="s">
        <v>643</v>
      </c>
      <c r="D36" s="238">
        <f t="shared" si="0"/>
        <v>19.899999999999999</v>
      </c>
      <c r="E36" s="29">
        <f t="shared" si="5"/>
        <v>19.899999999999999</v>
      </c>
      <c r="F36" s="29">
        <f t="shared" si="2"/>
        <v>19.510000000000002</v>
      </c>
      <c r="G36" s="50">
        <f t="shared" si="3"/>
        <v>17.745000000000001</v>
      </c>
      <c r="H36" s="29">
        <v>16.899999999999999</v>
      </c>
      <c r="I36" s="40" t="s">
        <v>1</v>
      </c>
      <c r="J36" s="66">
        <v>20</v>
      </c>
    </row>
    <row r="37" spans="1:10" ht="48">
      <c r="A37" s="73">
        <v>78363310</v>
      </c>
      <c r="B37" s="73" t="str">
        <f>LEFT(C37,38)</f>
        <v xml:space="preserve">profi-air classic manguito recto DN63
</v>
      </c>
      <c r="C37" s="28" t="s">
        <v>72</v>
      </c>
      <c r="D37" s="238">
        <f t="shared" si="0"/>
        <v>5.41</v>
      </c>
      <c r="E37" s="29">
        <f t="shared" si="5"/>
        <v>5.41</v>
      </c>
      <c r="F37" s="29">
        <f t="shared" si="2"/>
        <v>5.31</v>
      </c>
      <c r="G37" s="50">
        <f t="shared" si="3"/>
        <v>4.83</v>
      </c>
      <c r="H37" s="29">
        <v>4.5999999999999996</v>
      </c>
      <c r="I37" s="40" t="s">
        <v>1</v>
      </c>
      <c r="J37" s="66">
        <v>21</v>
      </c>
    </row>
    <row r="38" spans="1:10" ht="48">
      <c r="A38" s="73">
        <v>78375310</v>
      </c>
      <c r="B38" s="73" t="str">
        <f t="shared" ref="B38:B39" si="11">LEFT(C38,38)</f>
        <v xml:space="preserve">profi-air classic manguito recto DN75
</v>
      </c>
      <c r="C38" s="28" t="s">
        <v>73</v>
      </c>
      <c r="D38" s="238">
        <f t="shared" si="0"/>
        <v>6.35</v>
      </c>
      <c r="E38" s="29">
        <f t="shared" si="5"/>
        <v>6.35</v>
      </c>
      <c r="F38" s="29">
        <f t="shared" si="2"/>
        <v>6.23</v>
      </c>
      <c r="G38" s="50">
        <f t="shared" si="3"/>
        <v>5.6700000000000008</v>
      </c>
      <c r="H38" s="29">
        <v>5.4</v>
      </c>
      <c r="I38" s="40" t="s">
        <v>1</v>
      </c>
      <c r="J38" s="66">
        <v>21</v>
      </c>
    </row>
    <row r="39" spans="1:10" ht="48">
      <c r="A39" s="73">
        <v>78390310</v>
      </c>
      <c r="B39" s="73" t="str">
        <f t="shared" si="11"/>
        <v xml:space="preserve">profi-air classic manguito recto DN90
</v>
      </c>
      <c r="C39" s="28" t="s">
        <v>74</v>
      </c>
      <c r="D39" s="238">
        <f t="shared" si="0"/>
        <v>9.06</v>
      </c>
      <c r="E39" s="29">
        <f t="shared" si="5"/>
        <v>9.06</v>
      </c>
      <c r="F39" s="29">
        <f t="shared" si="2"/>
        <v>8.89</v>
      </c>
      <c r="G39" s="50">
        <f t="shared" si="3"/>
        <v>8.0850000000000009</v>
      </c>
      <c r="H39" s="29">
        <v>7.7</v>
      </c>
      <c r="I39" s="40" t="s">
        <v>1</v>
      </c>
      <c r="J39" s="66">
        <v>21</v>
      </c>
    </row>
    <row r="40" spans="1:10" ht="24">
      <c r="A40" s="73">
        <v>78363371</v>
      </c>
      <c r="B40" s="73" t="str">
        <f>LEFT(C40,28)</f>
        <v xml:space="preserve">Tapa profi-air classic DN63
</v>
      </c>
      <c r="C40" s="28" t="s">
        <v>626</v>
      </c>
      <c r="D40" s="238">
        <f t="shared" si="0"/>
        <v>4.45</v>
      </c>
      <c r="E40" s="29">
        <f t="shared" si="5"/>
        <v>4.45</v>
      </c>
      <c r="F40" s="29">
        <v>4.37</v>
      </c>
      <c r="G40" s="50"/>
      <c r="H40" s="29"/>
      <c r="I40" s="40" t="s">
        <v>1</v>
      </c>
      <c r="J40" s="66">
        <v>21</v>
      </c>
    </row>
    <row r="41" spans="1:10" ht="24">
      <c r="A41" s="73">
        <v>78375371</v>
      </c>
      <c r="B41" s="73" t="str">
        <f t="shared" ref="B41:B43" si="12">LEFT(C41,28)</f>
        <v>Tapa profi-air classic DN 75</v>
      </c>
      <c r="C41" s="28" t="s">
        <v>627</v>
      </c>
      <c r="D41" s="238">
        <f t="shared" si="0"/>
        <v>4.6100000000000003</v>
      </c>
      <c r="E41" s="29">
        <f t="shared" si="5"/>
        <v>4.6100000000000003</v>
      </c>
      <c r="F41" s="29">
        <v>4.5199999999999996</v>
      </c>
      <c r="G41" s="50"/>
      <c r="H41" s="29"/>
      <c r="I41" s="40" t="s">
        <v>1</v>
      </c>
      <c r="J41" s="66">
        <v>21</v>
      </c>
    </row>
    <row r="42" spans="1:10" ht="24">
      <c r="A42" s="73">
        <v>78390371</v>
      </c>
      <c r="B42" s="73" t="str">
        <f t="shared" si="12"/>
        <v>Tapa profi-air classic DN 90</v>
      </c>
      <c r="C42" s="28" t="s">
        <v>628</v>
      </c>
      <c r="D42" s="238">
        <f t="shared" si="0"/>
        <v>5.32</v>
      </c>
      <c r="E42" s="29">
        <f t="shared" si="5"/>
        <v>5.32</v>
      </c>
      <c r="F42" s="29">
        <v>5.22</v>
      </c>
      <c r="G42" s="50"/>
      <c r="H42" s="29"/>
      <c r="I42" s="40" t="s">
        <v>1</v>
      </c>
      <c r="J42" s="66">
        <v>21</v>
      </c>
    </row>
    <row r="43" spans="1:10" ht="96">
      <c r="A43" s="73">
        <v>78300386</v>
      </c>
      <c r="B43" s="73" t="str">
        <f t="shared" si="12"/>
        <v xml:space="preserve">Caja de difusor de aire 90º </v>
      </c>
      <c r="C43" s="28" t="s">
        <v>629</v>
      </c>
      <c r="D43" s="238">
        <f t="shared" si="0"/>
        <v>38.21</v>
      </c>
      <c r="E43" s="29">
        <f t="shared" si="5"/>
        <v>38.21</v>
      </c>
      <c r="F43" s="29">
        <v>37.47</v>
      </c>
      <c r="G43" s="50"/>
      <c r="H43" s="29"/>
      <c r="I43" s="40" t="s">
        <v>1</v>
      </c>
      <c r="J43" s="66">
        <v>22</v>
      </c>
    </row>
    <row r="44" spans="1:10" ht="60">
      <c r="A44" s="73">
        <v>78300086</v>
      </c>
      <c r="B44" s="73" t="str">
        <f>LEFT(C44,49)</f>
        <v>Extensión  profi-air para caja de difusor de aire</v>
      </c>
      <c r="C44" s="28" t="s">
        <v>630</v>
      </c>
      <c r="D44" s="238">
        <f t="shared" si="0"/>
        <v>28.47</v>
      </c>
      <c r="E44" s="29">
        <v>28.47</v>
      </c>
      <c r="F44" s="29">
        <v>21.67</v>
      </c>
      <c r="G44" s="50"/>
      <c r="H44" s="29"/>
      <c r="I44" s="40" t="s">
        <v>1</v>
      </c>
      <c r="J44" s="66">
        <v>23</v>
      </c>
    </row>
    <row r="45" spans="1:10" ht="60">
      <c r="A45" s="73">
        <v>78300007</v>
      </c>
      <c r="B45" s="73" t="str">
        <f>LEFT(C45,49)</f>
        <v xml:space="preserve">Regulador profi-air para caja de difusor de aire
</v>
      </c>
      <c r="C45" s="28" t="s">
        <v>631</v>
      </c>
      <c r="D45" s="238">
        <v>24.9</v>
      </c>
      <c r="E45" s="29">
        <v>17.61</v>
      </c>
      <c r="F45" s="29"/>
      <c r="G45" s="50"/>
      <c r="H45" s="29"/>
      <c r="I45" s="40" t="s">
        <v>1</v>
      </c>
      <c r="J45" s="66">
        <v>24</v>
      </c>
    </row>
    <row r="46" spans="1:10" ht="72">
      <c r="A46" s="73">
        <v>78363381</v>
      </c>
      <c r="B46" s="73" t="str">
        <f t="shared" si="6"/>
        <v>profi-air classic difusor de aire 90º DN125 - 3xDN63</v>
      </c>
      <c r="C46" s="28" t="s">
        <v>77</v>
      </c>
      <c r="D46" s="238">
        <f t="shared" si="0"/>
        <v>41.58</v>
      </c>
      <c r="E46" s="29">
        <f t="shared" si="5"/>
        <v>41.58</v>
      </c>
      <c r="F46" s="29">
        <f t="shared" si="2"/>
        <v>40.770000000000003</v>
      </c>
      <c r="G46" s="50">
        <f t="shared" si="3"/>
        <v>37.064999999999998</v>
      </c>
      <c r="H46" s="29">
        <v>35.299999999999997</v>
      </c>
      <c r="I46" s="40" t="s">
        <v>1</v>
      </c>
      <c r="J46" s="66">
        <v>25</v>
      </c>
    </row>
    <row r="47" spans="1:10" ht="72">
      <c r="A47" s="73">
        <v>78363382</v>
      </c>
      <c r="B47" s="73" t="str">
        <f>LEFT(C47,56)</f>
        <v>profi-air classic difusor de aire 90º DN125 3xDN63 corto</v>
      </c>
      <c r="C47" s="28" t="s">
        <v>78</v>
      </c>
      <c r="D47" s="238">
        <f t="shared" si="0"/>
        <v>37.450000000000003</v>
      </c>
      <c r="E47" s="29">
        <f t="shared" si="5"/>
        <v>37.450000000000003</v>
      </c>
      <c r="F47" s="29">
        <f t="shared" si="2"/>
        <v>36.72</v>
      </c>
      <c r="G47" s="50">
        <f t="shared" si="3"/>
        <v>33.39</v>
      </c>
      <c r="H47" s="29">
        <v>31.8</v>
      </c>
      <c r="I47" s="40" t="s">
        <v>1</v>
      </c>
      <c r="J47" s="66">
        <v>25</v>
      </c>
    </row>
    <row r="48" spans="1:10" ht="72">
      <c r="A48" s="73">
        <v>78375381</v>
      </c>
      <c r="B48" s="73" t="str">
        <f t="shared" ref="B48:B49" si="13">LEFT(C48,56)</f>
        <v xml:space="preserve">profi-air classic difusor de aire 90º plus DN125 2xDN75
</v>
      </c>
      <c r="C48" s="28" t="s">
        <v>79</v>
      </c>
      <c r="D48" s="238">
        <f t="shared" si="0"/>
        <v>45.47</v>
      </c>
      <c r="E48" s="29">
        <f t="shared" si="5"/>
        <v>45.47</v>
      </c>
      <c r="F48" s="29">
        <f t="shared" si="2"/>
        <v>44.58</v>
      </c>
      <c r="G48" s="50">
        <f t="shared" si="3"/>
        <v>40.53</v>
      </c>
      <c r="H48" s="29">
        <v>38.6</v>
      </c>
      <c r="I48" s="40" t="s">
        <v>1</v>
      </c>
      <c r="J48" s="66">
        <v>26</v>
      </c>
    </row>
    <row r="49" spans="1:10" ht="72">
      <c r="A49" s="73">
        <v>78390381</v>
      </c>
      <c r="B49" s="73" t="str">
        <f t="shared" si="13"/>
        <v xml:space="preserve">profi-air classic difusor de aire 90º plus DN125 2xDN90
</v>
      </c>
      <c r="C49" s="28" t="s">
        <v>80</v>
      </c>
      <c r="D49" s="238">
        <f t="shared" si="0"/>
        <v>61.13</v>
      </c>
      <c r="E49" s="29">
        <f t="shared" si="5"/>
        <v>61.13</v>
      </c>
      <c r="F49" s="29">
        <f t="shared" si="2"/>
        <v>59.94</v>
      </c>
      <c r="G49" s="50">
        <f t="shared" si="3"/>
        <v>54.494999999999997</v>
      </c>
      <c r="H49" s="29">
        <v>51.9</v>
      </c>
      <c r="I49" s="40" t="s">
        <v>1</v>
      </c>
      <c r="J49" s="66">
        <v>26</v>
      </c>
    </row>
    <row r="50" spans="1:10" ht="72">
      <c r="A50" s="73">
        <v>78375382</v>
      </c>
      <c r="B50" s="73" t="str">
        <f>LEFT(C50,54)</f>
        <v>profi-air classic difusor de aire 90º plus corta DN125</v>
      </c>
      <c r="C50" s="28" t="s">
        <v>81</v>
      </c>
      <c r="D50" s="238">
        <f t="shared" si="0"/>
        <v>40.869999999999997</v>
      </c>
      <c r="E50" s="29">
        <f t="shared" si="5"/>
        <v>40.869999999999997</v>
      </c>
      <c r="F50" s="29">
        <f t="shared" si="2"/>
        <v>40.07</v>
      </c>
      <c r="G50" s="50">
        <f t="shared" si="3"/>
        <v>36.435000000000002</v>
      </c>
      <c r="H50" s="29">
        <v>34.700000000000003</v>
      </c>
      <c r="I50" s="40" t="s">
        <v>1</v>
      </c>
      <c r="J50" s="66">
        <v>26</v>
      </c>
    </row>
    <row r="51" spans="1:10" ht="72">
      <c r="A51" s="73">
        <v>78390382</v>
      </c>
      <c r="B51" s="73" t="str">
        <f>LEFT(C51,55)</f>
        <v xml:space="preserve">profi-air classic difusor de aire 90º plus corta DN125 </v>
      </c>
      <c r="C51" s="28" t="s">
        <v>82</v>
      </c>
      <c r="D51" s="238">
        <f t="shared" si="0"/>
        <v>56.78</v>
      </c>
      <c r="E51" s="29">
        <f t="shared" si="5"/>
        <v>56.78</v>
      </c>
      <c r="F51" s="29">
        <f t="shared" si="2"/>
        <v>55.67</v>
      </c>
      <c r="G51" s="50">
        <f t="shared" si="3"/>
        <v>50.610000000000007</v>
      </c>
      <c r="H51" s="29">
        <v>48.2</v>
      </c>
      <c r="I51" s="40" t="s">
        <v>1</v>
      </c>
      <c r="J51" s="66">
        <v>26</v>
      </c>
    </row>
    <row r="52" spans="1:10" ht="48">
      <c r="A52" s="73">
        <v>78312086</v>
      </c>
      <c r="B52" s="73" t="str">
        <f>LEFT(C52,55)</f>
        <v>Extensión prof-air classic para difusor de aire plus 90</v>
      </c>
      <c r="C52" s="28" t="s">
        <v>632</v>
      </c>
      <c r="D52" s="238">
        <f t="shared" si="0"/>
        <v>22.08</v>
      </c>
      <c r="E52" s="29">
        <v>22.08</v>
      </c>
      <c r="F52" s="29"/>
      <c r="G52" s="50"/>
      <c r="H52" s="29"/>
      <c r="I52" s="40" t="s">
        <v>1</v>
      </c>
      <c r="J52" s="66">
        <v>27</v>
      </c>
    </row>
    <row r="53" spans="1:10" ht="48">
      <c r="A53" s="73">
        <v>78300081</v>
      </c>
      <c r="B53" s="73" t="str">
        <f>LEFT(C53,48)</f>
        <v>profi-air classic tapa para encofrado plus DN125</v>
      </c>
      <c r="C53" s="28" t="s">
        <v>83</v>
      </c>
      <c r="D53" s="238">
        <v>11.1</v>
      </c>
      <c r="E53" s="29">
        <f t="shared" si="5"/>
        <v>9.06</v>
      </c>
      <c r="F53" s="29">
        <f t="shared" si="2"/>
        <v>8.89</v>
      </c>
      <c r="G53" s="50">
        <f t="shared" si="3"/>
        <v>8.0850000000000009</v>
      </c>
      <c r="H53" s="29">
        <v>7.7</v>
      </c>
      <c r="I53" s="40" t="s">
        <v>1</v>
      </c>
      <c r="J53" s="66">
        <v>27</v>
      </c>
    </row>
    <row r="54" spans="1:10" ht="24">
      <c r="A54" s="73">
        <v>78390330</v>
      </c>
      <c r="B54" s="73" t="str">
        <f>LEFT(C54,45)</f>
        <v xml:space="preserve">profi-air classic adaptador DN 90 - 2x DN 63
</v>
      </c>
      <c r="C54" s="28" t="s">
        <v>84</v>
      </c>
      <c r="D54" s="238">
        <f t="shared" si="0"/>
        <v>17.43</v>
      </c>
      <c r="E54" s="29">
        <f t="shared" si="5"/>
        <v>17.43</v>
      </c>
      <c r="F54" s="29">
        <f t="shared" si="2"/>
        <v>17.09</v>
      </c>
      <c r="G54" s="50">
        <f t="shared" si="3"/>
        <v>15.540000000000001</v>
      </c>
      <c r="H54" s="29">
        <v>14.8</v>
      </c>
      <c r="I54" s="40" t="s">
        <v>1</v>
      </c>
      <c r="J54" s="66">
        <v>28</v>
      </c>
    </row>
    <row r="55" spans="1:10" ht="36">
      <c r="A55" s="73">
        <v>78313223</v>
      </c>
      <c r="B55" s="73" t="str">
        <f>LEFT(C55,61)</f>
        <v>profi-air tunnel / classic adaptador 132x52mm - Conducto DN75</v>
      </c>
      <c r="C55" s="28" t="s">
        <v>85</v>
      </c>
      <c r="D55" s="238">
        <f t="shared" si="0"/>
        <v>10.24</v>
      </c>
      <c r="E55" s="29">
        <f t="shared" si="5"/>
        <v>10.24</v>
      </c>
      <c r="F55" s="29">
        <f t="shared" si="2"/>
        <v>10.039999999999999</v>
      </c>
      <c r="G55" s="50">
        <f t="shared" si="3"/>
        <v>9.1349999999999998</v>
      </c>
      <c r="H55" s="29">
        <v>8.6999999999999993</v>
      </c>
      <c r="I55" s="40" t="s">
        <v>1</v>
      </c>
      <c r="J55" s="66">
        <v>29</v>
      </c>
    </row>
    <row r="56" spans="1:10" ht="36">
      <c r="A56" s="73">
        <v>78313224</v>
      </c>
      <c r="B56" s="73" t="str">
        <f t="shared" ref="B56" si="14">LEFT(C56,61)</f>
        <v>profi-air tunnel / classic adaptador 132x52mm - Conducto DN90</v>
      </c>
      <c r="C56" s="28" t="s">
        <v>86</v>
      </c>
      <c r="D56" s="238">
        <f t="shared" si="0"/>
        <v>14.48</v>
      </c>
      <c r="E56" s="29">
        <f t="shared" si="5"/>
        <v>14.48</v>
      </c>
      <c r="F56" s="29">
        <f t="shared" si="2"/>
        <v>14.2</v>
      </c>
      <c r="G56" s="50">
        <f t="shared" si="3"/>
        <v>12.915000000000001</v>
      </c>
      <c r="H56" s="29">
        <v>12.3</v>
      </c>
      <c r="I56" s="40" t="s">
        <v>1</v>
      </c>
      <c r="J56" s="66">
        <v>29</v>
      </c>
    </row>
    <row r="57" spans="1:10" ht="36">
      <c r="A57" s="73">
        <v>78313225</v>
      </c>
      <c r="B57" s="73" t="str">
        <f>LEFT(C57,62)</f>
        <v>profi-air tunnel / classic adaptador 132x52mm - Accesorio DN90</v>
      </c>
      <c r="C57" s="28" t="s">
        <v>87</v>
      </c>
      <c r="D57" s="238">
        <f t="shared" si="0"/>
        <v>11.42</v>
      </c>
      <c r="E57" s="29">
        <f t="shared" si="5"/>
        <v>11.42</v>
      </c>
      <c r="F57" s="29">
        <f t="shared" si="2"/>
        <v>11.2</v>
      </c>
      <c r="G57" s="50">
        <f t="shared" si="3"/>
        <v>10.185</v>
      </c>
      <c r="H57" s="29">
        <v>9.6999999999999993</v>
      </c>
      <c r="I57" s="40" t="s">
        <v>1</v>
      </c>
      <c r="J57" s="66">
        <v>29</v>
      </c>
    </row>
    <row r="58" spans="1:10" ht="36">
      <c r="A58" s="73">
        <v>78313226</v>
      </c>
      <c r="B58" s="73" t="str">
        <f>LEFT(C58,54)</f>
        <v xml:space="preserve">profi-air codo adaptador 90º 132x52mm - conducto DN75
</v>
      </c>
      <c r="C58" s="28" t="s">
        <v>88</v>
      </c>
      <c r="D58" s="238">
        <f t="shared" si="0"/>
        <v>15.9</v>
      </c>
      <c r="E58" s="29">
        <f t="shared" si="5"/>
        <v>15.9</v>
      </c>
      <c r="F58" s="29">
        <f t="shared" si="2"/>
        <v>15.59</v>
      </c>
      <c r="G58" s="50">
        <f t="shared" si="3"/>
        <v>14.175000000000001</v>
      </c>
      <c r="H58" s="29">
        <v>13.5</v>
      </c>
      <c r="I58" s="40" t="s">
        <v>1</v>
      </c>
      <c r="J58" s="66">
        <v>30</v>
      </c>
    </row>
    <row r="59" spans="1:10" ht="36">
      <c r="A59" s="73">
        <v>78313227</v>
      </c>
      <c r="B59" s="73" t="str">
        <f>LEFT(C59,54)</f>
        <v xml:space="preserve">profi-air codo adaptador 90º 132x52mm - conducto DN90
</v>
      </c>
      <c r="C59" s="28" t="s">
        <v>89</v>
      </c>
      <c r="D59" s="238">
        <f t="shared" si="0"/>
        <v>14.48</v>
      </c>
      <c r="E59" s="29">
        <f t="shared" si="5"/>
        <v>14.48</v>
      </c>
      <c r="F59" s="29">
        <f t="shared" si="2"/>
        <v>14.2</v>
      </c>
      <c r="G59" s="50">
        <f t="shared" si="3"/>
        <v>12.915000000000001</v>
      </c>
      <c r="H59" s="29">
        <v>12.3</v>
      </c>
      <c r="I59" s="40" t="s">
        <v>1</v>
      </c>
      <c r="J59" s="66">
        <v>30</v>
      </c>
    </row>
    <row r="60" spans="1:10" ht="96">
      <c r="A60" s="73">
        <v>78316401</v>
      </c>
      <c r="B60" s="73" t="str">
        <f>LEFT(C60,58)</f>
        <v>profi-air conducto de canal oval blanco en barras de 1,15m</v>
      </c>
      <c r="C60" s="28" t="s">
        <v>90</v>
      </c>
      <c r="D60" s="238">
        <f t="shared" si="0"/>
        <v>26.96</v>
      </c>
      <c r="E60" s="29">
        <f t="shared" si="5"/>
        <v>26.96</v>
      </c>
      <c r="F60" s="29">
        <f t="shared" si="2"/>
        <v>26.44</v>
      </c>
      <c r="G60" s="50">
        <f t="shared" si="3"/>
        <v>24.044999999999998</v>
      </c>
      <c r="H60" s="29">
        <v>22.9</v>
      </c>
      <c r="I60" s="40" t="s">
        <v>0</v>
      </c>
      <c r="J60" s="66">
        <v>31</v>
      </c>
    </row>
    <row r="61" spans="1:10" ht="84">
      <c r="A61" s="73">
        <v>78316410</v>
      </c>
      <c r="B61" s="73" t="str">
        <f>LEFT(C61,54)</f>
        <v xml:space="preserve">profi-air elemento de conexion de canal oval 163x68mm
</v>
      </c>
      <c r="C61" s="28" t="s">
        <v>91</v>
      </c>
      <c r="D61" s="238">
        <f t="shared" si="0"/>
        <v>7.53</v>
      </c>
      <c r="E61" s="29">
        <f t="shared" si="5"/>
        <v>7.53</v>
      </c>
      <c r="F61" s="29">
        <f t="shared" si="2"/>
        <v>7.39</v>
      </c>
      <c r="G61" s="50">
        <f t="shared" si="3"/>
        <v>6.7200000000000006</v>
      </c>
      <c r="H61" s="29">
        <v>6.4</v>
      </c>
      <c r="I61" s="40" t="s">
        <v>1</v>
      </c>
      <c r="J61" s="66">
        <v>32</v>
      </c>
    </row>
    <row r="62" spans="1:10" ht="36">
      <c r="A62" s="73">
        <v>78316440</v>
      </c>
      <c r="B62" s="73" t="str">
        <f>LEFT(C62,48)</f>
        <v xml:space="preserve">profi-air canal oval codo 90º vertical 163x68mm
</v>
      </c>
      <c r="C62" s="28" t="s">
        <v>92</v>
      </c>
      <c r="D62" s="238">
        <f t="shared" si="0"/>
        <v>18.13</v>
      </c>
      <c r="E62" s="29">
        <f t="shared" si="5"/>
        <v>18.13</v>
      </c>
      <c r="F62" s="29">
        <f t="shared" si="2"/>
        <v>17.78</v>
      </c>
      <c r="G62" s="50">
        <f t="shared" si="3"/>
        <v>16.170000000000002</v>
      </c>
      <c r="H62" s="29">
        <v>15.4</v>
      </c>
      <c r="I62" s="40" t="s">
        <v>1</v>
      </c>
      <c r="J62" s="66">
        <v>33</v>
      </c>
    </row>
    <row r="63" spans="1:10" ht="36">
      <c r="A63" s="73">
        <v>78316441</v>
      </c>
      <c r="B63" s="73" t="str">
        <f>LEFT(C63,49)</f>
        <v>profi-air canal oval codo 90º horizontal 163x68mm</v>
      </c>
      <c r="C63" s="28" t="s">
        <v>93</v>
      </c>
      <c r="D63" s="238">
        <f t="shared" si="0"/>
        <v>21.55</v>
      </c>
      <c r="E63" s="29">
        <f t="shared" si="5"/>
        <v>21.55</v>
      </c>
      <c r="F63" s="29">
        <f t="shared" si="2"/>
        <v>21.13</v>
      </c>
      <c r="G63" s="50">
        <f t="shared" si="3"/>
        <v>19.215</v>
      </c>
      <c r="H63" s="29">
        <v>18.3</v>
      </c>
      <c r="I63" s="40" t="s">
        <v>1</v>
      </c>
      <c r="J63" s="66">
        <v>34</v>
      </c>
    </row>
    <row r="64" spans="1:10" ht="60">
      <c r="A64" s="73">
        <v>78316424</v>
      </c>
      <c r="B64" s="73" t="str">
        <f>LEFT(C64,48)</f>
        <v xml:space="preserve">profi-air canal oval adaptador DN160 2x163x68mm
</v>
      </c>
      <c r="C64" s="28" t="s">
        <v>451</v>
      </c>
      <c r="D64" s="238">
        <f t="shared" si="0"/>
        <v>34.03</v>
      </c>
      <c r="E64" s="29">
        <f t="shared" si="5"/>
        <v>34.03</v>
      </c>
      <c r="F64" s="29">
        <f t="shared" si="2"/>
        <v>33.369999999999997</v>
      </c>
      <c r="G64" s="50">
        <f t="shared" si="3"/>
        <v>30.344999999999999</v>
      </c>
      <c r="H64" s="29">
        <v>28.9</v>
      </c>
      <c r="I64" s="40" t="s">
        <v>1</v>
      </c>
      <c r="J64" s="66">
        <v>35</v>
      </c>
    </row>
    <row r="65" spans="1:10" ht="60">
      <c r="A65" s="73">
        <v>78316425</v>
      </c>
      <c r="B65" s="73" t="str">
        <f>LEFT(C65,46)</f>
        <v xml:space="preserve">profi-air canal oval adaptador DN125 163x68mm
</v>
      </c>
      <c r="C65" s="28" t="s">
        <v>94</v>
      </c>
      <c r="D65" s="238">
        <f t="shared" si="0"/>
        <v>26.15</v>
      </c>
      <c r="E65" s="29">
        <f t="shared" si="5"/>
        <v>26.15</v>
      </c>
      <c r="F65" s="29">
        <f t="shared" si="2"/>
        <v>25.64</v>
      </c>
      <c r="G65" s="50">
        <f t="shared" si="3"/>
        <v>23.31</v>
      </c>
      <c r="H65" s="29">
        <v>22.2</v>
      </c>
      <c r="I65" s="40" t="s">
        <v>1</v>
      </c>
      <c r="J65" s="66">
        <v>36</v>
      </c>
    </row>
    <row r="66" spans="1:10" ht="72">
      <c r="A66" s="73">
        <v>78316060</v>
      </c>
      <c r="B66" s="73" t="str">
        <f>LEFT(C66,28)</f>
        <v xml:space="preserve">profi-air Te DN160 163x68mm
</v>
      </c>
      <c r="C66" s="28" t="s">
        <v>95</v>
      </c>
      <c r="D66" s="238">
        <f t="shared" si="0"/>
        <v>20.61</v>
      </c>
      <c r="E66" s="29">
        <f t="shared" si="5"/>
        <v>20.61</v>
      </c>
      <c r="F66" s="29">
        <f t="shared" si="2"/>
        <v>20.21</v>
      </c>
      <c r="G66" s="50">
        <f t="shared" si="3"/>
        <v>18.375</v>
      </c>
      <c r="H66" s="29">
        <v>17.5</v>
      </c>
      <c r="I66" s="40" t="s">
        <v>1</v>
      </c>
      <c r="J66" s="66">
        <v>37</v>
      </c>
    </row>
    <row r="67" spans="1:10" ht="84">
      <c r="A67" s="73">
        <v>78312102</v>
      </c>
      <c r="B67" s="73" t="str">
        <f>LEFT(C67,24)</f>
        <v>profi-air ISO plus DN125</v>
      </c>
      <c r="C67" s="28" t="s">
        <v>1140</v>
      </c>
      <c r="D67" s="238">
        <v>47.6</v>
      </c>
      <c r="E67" s="29">
        <f t="shared" ref="E67:E70" si="15">TRUNC(F67*1.02,2)</f>
        <v>48.88</v>
      </c>
      <c r="F67" s="29">
        <f t="shared" ref="F67:F70" si="16">TRUNC(G67*1.1,2)</f>
        <v>47.93</v>
      </c>
      <c r="G67" s="50">
        <f t="shared" ref="G67:G70" si="17">H67*1.05</f>
        <v>43.575000000000003</v>
      </c>
      <c r="H67" s="29">
        <v>41.5</v>
      </c>
      <c r="I67" s="40" t="s">
        <v>0</v>
      </c>
      <c r="J67" s="66">
        <v>38</v>
      </c>
    </row>
    <row r="68" spans="1:10" ht="84">
      <c r="A68" s="73">
        <v>78316102</v>
      </c>
      <c r="B68" s="73" t="str">
        <f>LEFT(C68,24)</f>
        <v>profi-air ISO plus DN160</v>
      </c>
      <c r="C68" s="28" t="s">
        <v>1141</v>
      </c>
      <c r="D68" s="238">
        <v>52.7</v>
      </c>
      <c r="E68" s="29">
        <f t="shared" si="15"/>
        <v>54.07</v>
      </c>
      <c r="F68" s="29">
        <f t="shared" si="16"/>
        <v>53.01</v>
      </c>
      <c r="G68" s="50">
        <f t="shared" si="17"/>
        <v>48.195</v>
      </c>
      <c r="H68" s="29">
        <v>45.9</v>
      </c>
      <c r="I68" s="40" t="s">
        <v>0</v>
      </c>
      <c r="J68" s="66">
        <v>38</v>
      </c>
    </row>
    <row r="69" spans="1:10" ht="84">
      <c r="A69" s="73">
        <v>78312141</v>
      </c>
      <c r="B69" s="73" t="str">
        <f>LEFT(C69,28)</f>
        <v xml:space="preserve">profi-air codo 90º ISO plus </v>
      </c>
      <c r="C69" s="28" t="s">
        <v>1144</v>
      </c>
      <c r="D69" s="238">
        <v>37.5</v>
      </c>
      <c r="E69" s="29">
        <f t="shared" si="15"/>
        <v>38.4</v>
      </c>
      <c r="F69" s="29">
        <f t="shared" si="16"/>
        <v>37.65</v>
      </c>
      <c r="G69" s="50">
        <f t="shared" si="17"/>
        <v>34.230000000000004</v>
      </c>
      <c r="H69" s="29">
        <v>32.6</v>
      </c>
      <c r="I69" s="40" t="s">
        <v>1</v>
      </c>
      <c r="J69" s="66">
        <v>39</v>
      </c>
    </row>
    <row r="70" spans="1:10" ht="84">
      <c r="A70" s="73">
        <v>78316141</v>
      </c>
      <c r="B70" s="73" t="str">
        <f>LEFT(C70,28)</f>
        <v xml:space="preserve">profi-air codo ISO plus 90º </v>
      </c>
      <c r="C70" s="28" t="s">
        <v>1145</v>
      </c>
      <c r="D70" s="238">
        <v>40.799999999999997</v>
      </c>
      <c r="E70" s="29">
        <f t="shared" si="15"/>
        <v>41.93</v>
      </c>
      <c r="F70" s="29">
        <f t="shared" si="16"/>
        <v>41.11</v>
      </c>
      <c r="G70" s="50">
        <f t="shared" si="17"/>
        <v>37.380000000000003</v>
      </c>
      <c r="H70" s="29">
        <v>35.6</v>
      </c>
      <c r="I70" s="40" t="s">
        <v>1</v>
      </c>
      <c r="J70" s="66">
        <v>39</v>
      </c>
    </row>
    <row r="71" spans="1:10" ht="84">
      <c r="A71" s="73">
        <v>78312142</v>
      </c>
      <c r="B71" s="73" t="str">
        <f>LEFT(C71,28)</f>
        <v xml:space="preserve">profi-air codo 45º ISO plus </v>
      </c>
      <c r="C71" s="28" t="s">
        <v>1146</v>
      </c>
      <c r="D71" s="238">
        <v>34.4</v>
      </c>
      <c r="E71" s="29">
        <f t="shared" ref="E71:E76" si="18">TRUNC(F71*1.02,2)</f>
        <v>38.4</v>
      </c>
      <c r="F71" s="29">
        <f t="shared" ref="F71:F76" si="19">TRUNC(G71*1.1,2)</f>
        <v>37.65</v>
      </c>
      <c r="G71" s="50">
        <f t="shared" ref="G71:G76" si="20">H71*1.05</f>
        <v>34.230000000000004</v>
      </c>
      <c r="H71" s="29">
        <v>32.6</v>
      </c>
      <c r="I71" s="40" t="s">
        <v>1</v>
      </c>
      <c r="J71" s="66">
        <v>40</v>
      </c>
    </row>
    <row r="72" spans="1:10" ht="84">
      <c r="A72" s="73">
        <v>78316142</v>
      </c>
      <c r="B72" s="73" t="str">
        <f>LEFT(C72,28)</f>
        <v xml:space="preserve">profi-air codo 45º ISO plus </v>
      </c>
      <c r="C72" s="28" t="s">
        <v>1147</v>
      </c>
      <c r="D72" s="238">
        <v>38.4</v>
      </c>
      <c r="E72" s="29">
        <f t="shared" si="18"/>
        <v>41.93</v>
      </c>
      <c r="F72" s="29">
        <f t="shared" si="19"/>
        <v>41.11</v>
      </c>
      <c r="G72" s="50">
        <f t="shared" si="20"/>
        <v>37.380000000000003</v>
      </c>
      <c r="H72" s="29">
        <v>35.6</v>
      </c>
      <c r="I72" s="40" t="s">
        <v>1</v>
      </c>
      <c r="J72" s="66">
        <v>40</v>
      </c>
    </row>
    <row r="73" spans="1:10" ht="60">
      <c r="A73" s="73">
        <v>78312111</v>
      </c>
      <c r="B73" s="73" t="str">
        <f t="shared" ref="B73:B74" si="21">LEFT(C73,28)</f>
        <v>profi-air ISO manguito DN125</v>
      </c>
      <c r="C73" s="28" t="s">
        <v>1148</v>
      </c>
      <c r="D73" s="238">
        <v>13.6</v>
      </c>
      <c r="E73" s="29">
        <f t="shared" si="18"/>
        <v>13.89</v>
      </c>
      <c r="F73" s="29">
        <f t="shared" si="19"/>
        <v>13.62</v>
      </c>
      <c r="G73" s="50">
        <f t="shared" si="20"/>
        <v>12.39</v>
      </c>
      <c r="H73" s="29">
        <v>11.8</v>
      </c>
      <c r="I73" s="40" t="s">
        <v>1</v>
      </c>
      <c r="J73" s="66">
        <v>41</v>
      </c>
    </row>
    <row r="74" spans="1:10" ht="60">
      <c r="A74" s="73">
        <v>78316111</v>
      </c>
      <c r="B74" s="73" t="str">
        <f t="shared" si="21"/>
        <v>profi-air ISO manguito DN160</v>
      </c>
      <c r="C74" s="28" t="s">
        <v>1149</v>
      </c>
      <c r="D74" s="238">
        <v>16.2</v>
      </c>
      <c r="E74" s="29">
        <f t="shared" si="18"/>
        <v>16.600000000000001</v>
      </c>
      <c r="F74" s="29">
        <f t="shared" si="19"/>
        <v>16.28</v>
      </c>
      <c r="G74" s="50">
        <f t="shared" si="20"/>
        <v>14.805</v>
      </c>
      <c r="H74" s="29">
        <v>14.1</v>
      </c>
      <c r="I74" s="40" t="s">
        <v>1</v>
      </c>
      <c r="J74" s="66">
        <v>41</v>
      </c>
    </row>
    <row r="75" spans="1:10" ht="84">
      <c r="A75" s="73">
        <v>78312121</v>
      </c>
      <c r="B75" s="73" t="str">
        <f>LEFT(C75,37)</f>
        <v xml:space="preserve">profi-air reducción ISO plus DN160 - </v>
      </c>
      <c r="C75" s="28" t="s">
        <v>1150</v>
      </c>
      <c r="D75" s="238">
        <v>24.5</v>
      </c>
      <c r="E75" s="29">
        <f t="shared" si="18"/>
        <v>25.2</v>
      </c>
      <c r="F75" s="29">
        <f t="shared" si="19"/>
        <v>24.71</v>
      </c>
      <c r="G75" s="50">
        <f t="shared" si="20"/>
        <v>22.47</v>
      </c>
      <c r="H75" s="29">
        <v>21.4</v>
      </c>
      <c r="I75" s="40" t="s">
        <v>1</v>
      </c>
      <c r="J75" s="66">
        <v>41</v>
      </c>
    </row>
    <row r="76" spans="1:10" ht="84">
      <c r="A76" s="73">
        <v>78316121</v>
      </c>
      <c r="B76" s="73" t="str">
        <f>LEFT(C76,37)</f>
        <v xml:space="preserve">profi-air reducción ISO plus DN180 - </v>
      </c>
      <c r="C76" s="28" t="s">
        <v>1151</v>
      </c>
      <c r="D76" s="238">
        <v>25.5</v>
      </c>
      <c r="E76" s="29">
        <f t="shared" si="18"/>
        <v>26.15</v>
      </c>
      <c r="F76" s="29">
        <f t="shared" si="19"/>
        <v>25.64</v>
      </c>
      <c r="G76" s="50">
        <f t="shared" si="20"/>
        <v>23.31</v>
      </c>
      <c r="H76" s="29">
        <v>22.2</v>
      </c>
      <c r="I76" s="40" t="s">
        <v>1</v>
      </c>
      <c r="J76" s="66">
        <v>41</v>
      </c>
    </row>
    <row r="77" spans="1:10" ht="60">
      <c r="A77" s="73">
        <v>78312112</v>
      </c>
      <c r="B77" s="73" t="str">
        <f>LEFT(C77,27)</f>
        <v xml:space="preserve">profi-air soporte ISO plus
</v>
      </c>
      <c r="C77" s="28" t="s">
        <v>1152</v>
      </c>
      <c r="D77" s="238">
        <v>12.1</v>
      </c>
      <c r="E77" s="29"/>
      <c r="F77" s="29"/>
      <c r="G77" s="50"/>
      <c r="H77" s="29"/>
      <c r="I77" s="40" t="s">
        <v>1</v>
      </c>
      <c r="J77" s="66">
        <v>42</v>
      </c>
    </row>
    <row r="78" spans="1:10" ht="84">
      <c r="A78" s="73">
        <v>78312101</v>
      </c>
      <c r="B78" s="73" t="str">
        <f>LEFT(C78,23)</f>
        <v>profi-air isopipe DN125</v>
      </c>
      <c r="C78" s="28" t="s">
        <v>1142</v>
      </c>
      <c r="D78" s="238">
        <f t="shared" si="0"/>
        <v>48.88</v>
      </c>
      <c r="E78" s="29">
        <f t="shared" si="5"/>
        <v>48.88</v>
      </c>
      <c r="F78" s="29">
        <f t="shared" si="2"/>
        <v>47.93</v>
      </c>
      <c r="G78" s="50">
        <f t="shared" si="3"/>
        <v>43.575000000000003</v>
      </c>
      <c r="H78" s="29">
        <v>41.5</v>
      </c>
      <c r="I78" s="40" t="s">
        <v>0</v>
      </c>
      <c r="J78" s="66">
        <v>43</v>
      </c>
    </row>
    <row r="79" spans="1:10" ht="84">
      <c r="A79" s="73">
        <v>78316101</v>
      </c>
      <c r="B79" s="73" t="str">
        <f>LEFT(C79,23)</f>
        <v>profi-air isopipe DN160</v>
      </c>
      <c r="C79" s="28" t="s">
        <v>1143</v>
      </c>
      <c r="D79" s="238">
        <f t="shared" si="0"/>
        <v>54.07</v>
      </c>
      <c r="E79" s="29">
        <f t="shared" si="5"/>
        <v>54.07</v>
      </c>
      <c r="F79" s="29">
        <f t="shared" si="2"/>
        <v>53.01</v>
      </c>
      <c r="G79" s="50">
        <f t="shared" si="3"/>
        <v>48.195</v>
      </c>
      <c r="H79" s="29">
        <v>45.9</v>
      </c>
      <c r="I79" s="40" t="s">
        <v>0</v>
      </c>
      <c r="J79" s="66">
        <v>43</v>
      </c>
    </row>
    <row r="80" spans="1:10" ht="96">
      <c r="A80" s="73">
        <v>78312140</v>
      </c>
      <c r="B80" s="73" t="str">
        <f>LEFT(C80,28)</f>
        <v>profi-air iso codo 90º DN125</v>
      </c>
      <c r="C80" s="28" t="s">
        <v>1153</v>
      </c>
      <c r="D80" s="238">
        <f t="shared" ref="D80:D141" si="22">+E80</f>
        <v>38.4</v>
      </c>
      <c r="E80" s="29">
        <f t="shared" si="5"/>
        <v>38.4</v>
      </c>
      <c r="F80" s="29">
        <f t="shared" si="2"/>
        <v>37.65</v>
      </c>
      <c r="G80" s="50">
        <f t="shared" si="3"/>
        <v>34.230000000000004</v>
      </c>
      <c r="H80" s="29">
        <v>32.6</v>
      </c>
      <c r="I80" s="40" t="s">
        <v>1</v>
      </c>
      <c r="J80" s="66">
        <v>44</v>
      </c>
    </row>
    <row r="81" spans="1:10" ht="96">
      <c r="A81" s="73">
        <v>78316140</v>
      </c>
      <c r="B81" s="73" t="str">
        <f>LEFT(C81,28)</f>
        <v>profi-air iso codo 90º DN160</v>
      </c>
      <c r="C81" s="28" t="s">
        <v>1154</v>
      </c>
      <c r="D81" s="238">
        <f t="shared" si="22"/>
        <v>41.93</v>
      </c>
      <c r="E81" s="29">
        <f t="shared" si="5"/>
        <v>41.93</v>
      </c>
      <c r="F81" s="29">
        <f t="shared" si="2"/>
        <v>41.11</v>
      </c>
      <c r="G81" s="50">
        <f t="shared" si="3"/>
        <v>37.380000000000003</v>
      </c>
      <c r="H81" s="29">
        <v>35.6</v>
      </c>
      <c r="I81" s="40" t="s">
        <v>1</v>
      </c>
      <c r="J81" s="66">
        <v>44</v>
      </c>
    </row>
    <row r="82" spans="1:10" ht="72">
      <c r="A82" s="73">
        <v>78312110</v>
      </c>
      <c r="B82" s="73" t="str">
        <f t="shared" ref="B82:B83" si="23">LEFT(C82,28)</f>
        <v>profi-air ISO manguito DN125</v>
      </c>
      <c r="C82" s="28" t="s">
        <v>1155</v>
      </c>
      <c r="D82" s="238">
        <f t="shared" si="22"/>
        <v>13.89</v>
      </c>
      <c r="E82" s="29">
        <f t="shared" si="5"/>
        <v>13.89</v>
      </c>
      <c r="F82" s="29">
        <f t="shared" si="2"/>
        <v>13.62</v>
      </c>
      <c r="G82" s="50">
        <f t="shared" si="3"/>
        <v>12.39</v>
      </c>
      <c r="H82" s="29">
        <v>11.8</v>
      </c>
      <c r="I82" s="40" t="s">
        <v>1</v>
      </c>
      <c r="J82" s="66">
        <v>45</v>
      </c>
    </row>
    <row r="83" spans="1:10" ht="72">
      <c r="A83" s="73">
        <v>78316110</v>
      </c>
      <c r="B83" s="73" t="str">
        <f t="shared" si="23"/>
        <v>profi-air ISO manguito DN160</v>
      </c>
      <c r="C83" s="28" t="s">
        <v>1156</v>
      </c>
      <c r="D83" s="238">
        <f t="shared" si="22"/>
        <v>16.600000000000001</v>
      </c>
      <c r="E83" s="29">
        <f t="shared" si="5"/>
        <v>16.600000000000001</v>
      </c>
      <c r="F83" s="29">
        <f t="shared" si="2"/>
        <v>16.28</v>
      </c>
      <c r="G83" s="50">
        <f t="shared" si="3"/>
        <v>14.805</v>
      </c>
      <c r="H83" s="29">
        <v>14.1</v>
      </c>
      <c r="I83" s="40" t="s">
        <v>1</v>
      </c>
      <c r="J83" s="66">
        <v>45</v>
      </c>
    </row>
    <row r="84" spans="1:10" ht="84">
      <c r="A84" s="73">
        <v>78312120</v>
      </c>
      <c r="B84" s="73" t="str">
        <f>LEFT(C84,37)</f>
        <v>profi-air reducción ISO DN160 - DN125</v>
      </c>
      <c r="C84" s="28" t="s">
        <v>1157</v>
      </c>
      <c r="D84" s="238">
        <f t="shared" si="22"/>
        <v>25.2</v>
      </c>
      <c r="E84" s="29">
        <f t="shared" si="5"/>
        <v>25.2</v>
      </c>
      <c r="F84" s="29">
        <f t="shared" si="2"/>
        <v>24.71</v>
      </c>
      <c r="G84" s="50">
        <f t="shared" si="3"/>
        <v>22.47</v>
      </c>
      <c r="H84" s="29">
        <v>21.4</v>
      </c>
      <c r="I84" s="40" t="s">
        <v>1</v>
      </c>
      <c r="J84" s="66">
        <v>45</v>
      </c>
    </row>
    <row r="85" spans="1:10" ht="84">
      <c r="A85" s="73">
        <v>78316120</v>
      </c>
      <c r="B85" s="73" t="str">
        <f>LEFT(C85,37)</f>
        <v>profi-air reducción ISO DN180 - DN160</v>
      </c>
      <c r="C85" s="28" t="s">
        <v>99</v>
      </c>
      <c r="D85" s="238">
        <v>28.1</v>
      </c>
      <c r="E85" s="29">
        <f t="shared" si="5"/>
        <v>26.15</v>
      </c>
      <c r="F85" s="29">
        <f t="shared" si="2"/>
        <v>25.64</v>
      </c>
      <c r="G85" s="50">
        <f t="shared" si="3"/>
        <v>23.31</v>
      </c>
      <c r="H85" s="29">
        <v>22.2</v>
      </c>
      <c r="I85" s="40" t="s">
        <v>1</v>
      </c>
      <c r="J85" s="66">
        <v>45</v>
      </c>
    </row>
    <row r="86" spans="1:10" ht="192">
      <c r="A86" s="73">
        <v>78316007</v>
      </c>
      <c r="B86" s="73" t="str">
        <f t="shared" si="6"/>
        <v>profi-air colector plano 6 conexiones 6 x DN 63 - 90</v>
      </c>
      <c r="C86" s="28" t="s">
        <v>100</v>
      </c>
      <c r="D86" s="238">
        <f t="shared" si="22"/>
        <v>193.2</v>
      </c>
      <c r="E86" s="29">
        <f t="shared" si="5"/>
        <v>193.2</v>
      </c>
      <c r="F86" s="29">
        <f t="shared" si="2"/>
        <v>189.42</v>
      </c>
      <c r="G86" s="50">
        <f t="shared" si="3"/>
        <v>172.20000000000002</v>
      </c>
      <c r="H86" s="29">
        <v>164</v>
      </c>
      <c r="I86" s="40" t="s">
        <v>1</v>
      </c>
      <c r="J86" s="66">
        <v>48</v>
      </c>
    </row>
    <row r="87" spans="1:10" ht="144">
      <c r="A87" s="73">
        <v>78316073</v>
      </c>
      <c r="B87" s="73" t="str">
        <f>LEFT(C87,43)</f>
        <v xml:space="preserve">profi-air set encofrado de hormigón DN 160
</v>
      </c>
      <c r="C87" s="28" t="s">
        <v>101</v>
      </c>
      <c r="D87" s="238">
        <f t="shared" si="22"/>
        <v>90.7</v>
      </c>
      <c r="E87" s="29">
        <f t="shared" si="5"/>
        <v>90.7</v>
      </c>
      <c r="F87" s="29">
        <f t="shared" ref="F87:F164" si="24">TRUNC(G87*1.1,2)</f>
        <v>88.93</v>
      </c>
      <c r="G87" s="50">
        <f t="shared" ref="G87:G164" si="25">H87*1.05</f>
        <v>80.850000000000009</v>
      </c>
      <c r="H87" s="29">
        <v>77</v>
      </c>
      <c r="I87" s="40" t="s">
        <v>1</v>
      </c>
      <c r="J87" s="66">
        <v>50</v>
      </c>
    </row>
    <row r="88" spans="1:10" ht="72">
      <c r="A88" s="73">
        <v>78316060</v>
      </c>
      <c r="B88" s="73" t="str">
        <f>LEFT(C88,28)</f>
        <v xml:space="preserve">profi-air Te 163x68mm DN160
</v>
      </c>
      <c r="C88" s="28" t="s">
        <v>102</v>
      </c>
      <c r="D88" s="238">
        <f t="shared" si="22"/>
        <v>20.61</v>
      </c>
      <c r="E88" s="29">
        <f t="shared" si="5"/>
        <v>20.61</v>
      </c>
      <c r="F88" s="29">
        <f t="shared" si="24"/>
        <v>20.21</v>
      </c>
      <c r="G88" s="50">
        <f t="shared" si="25"/>
        <v>18.375</v>
      </c>
      <c r="H88" s="29">
        <v>17.5</v>
      </c>
      <c r="I88" s="40" t="s">
        <v>1</v>
      </c>
      <c r="J88" s="66">
        <v>48</v>
      </c>
    </row>
    <row r="89" spans="1:10" ht="96">
      <c r="A89" s="73">
        <v>78316072</v>
      </c>
      <c r="B89" s="73" t="str">
        <f>LEFT(C89,42)</f>
        <v>profi-air manguito recto de conexion DN160</v>
      </c>
      <c r="C89" s="28" t="s">
        <v>103</v>
      </c>
      <c r="D89" s="238">
        <f t="shared" si="22"/>
        <v>14.95</v>
      </c>
      <c r="E89" s="29">
        <f t="shared" si="5"/>
        <v>14.95</v>
      </c>
      <c r="F89" s="29">
        <f t="shared" si="24"/>
        <v>14.66</v>
      </c>
      <c r="G89" s="50">
        <f t="shared" si="25"/>
        <v>13.334999999999999</v>
      </c>
      <c r="H89" s="29">
        <v>12.7</v>
      </c>
      <c r="I89" s="40" t="s">
        <v>1</v>
      </c>
      <c r="J89" s="66">
        <v>51</v>
      </c>
    </row>
    <row r="90" spans="1:10" ht="60">
      <c r="A90" s="73">
        <v>78316071</v>
      </c>
      <c r="B90" s="73" t="str">
        <f>LEFT(C90,36)</f>
        <v>profi-air tapa para revisiones DN160</v>
      </c>
      <c r="C90" s="28" t="s">
        <v>104</v>
      </c>
      <c r="D90" s="238">
        <f t="shared" si="22"/>
        <v>14.95</v>
      </c>
      <c r="E90" s="29">
        <f t="shared" si="5"/>
        <v>14.95</v>
      </c>
      <c r="F90" s="29">
        <f t="shared" si="24"/>
        <v>14.66</v>
      </c>
      <c r="G90" s="50">
        <f t="shared" si="25"/>
        <v>13.334999999999999</v>
      </c>
      <c r="H90" s="29">
        <v>12.7</v>
      </c>
      <c r="I90" s="40" t="s">
        <v>1</v>
      </c>
      <c r="J90" s="66">
        <v>51</v>
      </c>
    </row>
    <row r="91" spans="1:10" ht="120">
      <c r="A91" s="73">
        <v>78313005</v>
      </c>
      <c r="B91" s="73" t="str">
        <f>LEFT(C91,58)</f>
        <v>profi-air colector plano tunnel gris 5x132x52mm - 2x163x68</v>
      </c>
      <c r="C91" s="28" t="s">
        <v>105</v>
      </c>
      <c r="D91" s="238">
        <f t="shared" si="22"/>
        <v>136.18</v>
      </c>
      <c r="E91" s="29">
        <f t="shared" si="5"/>
        <v>136.18</v>
      </c>
      <c r="F91" s="29">
        <f t="shared" si="24"/>
        <v>133.51</v>
      </c>
      <c r="G91" s="50">
        <f t="shared" si="25"/>
        <v>121.38</v>
      </c>
      <c r="H91" s="29">
        <v>115.6</v>
      </c>
      <c r="I91" s="40" t="s">
        <v>1</v>
      </c>
      <c r="J91" s="66">
        <v>52</v>
      </c>
    </row>
    <row r="92" spans="1:10" ht="48">
      <c r="A92" s="73">
        <v>78313299</v>
      </c>
      <c r="B92" s="73" t="str">
        <f>LEFT(C92,44)</f>
        <v>profi-air tunnel elemento regulador 132x52mm</v>
      </c>
      <c r="C92" s="28" t="s">
        <v>106</v>
      </c>
      <c r="D92" s="238">
        <f t="shared" si="22"/>
        <v>8.11</v>
      </c>
      <c r="E92" s="29">
        <f t="shared" si="5"/>
        <v>8.11</v>
      </c>
      <c r="F92" s="29">
        <f t="shared" si="24"/>
        <v>7.96</v>
      </c>
      <c r="G92" s="50">
        <f t="shared" si="25"/>
        <v>7.245000000000001</v>
      </c>
      <c r="H92" s="29">
        <v>6.9</v>
      </c>
      <c r="I92" s="40" t="s">
        <v>1</v>
      </c>
      <c r="J92" s="66">
        <v>53</v>
      </c>
    </row>
    <row r="93" spans="1:10" ht="204">
      <c r="A93" s="73">
        <v>78316006</v>
      </c>
      <c r="B93" s="73" t="str">
        <f>LEFT(C93,55)</f>
        <v xml:space="preserve">profi-air classic colector plus DN160 - 5 x DN 63 - 90
</v>
      </c>
      <c r="C93" s="28" t="s">
        <v>1298</v>
      </c>
      <c r="D93" s="238">
        <f t="shared" si="22"/>
        <v>307.35000000000002</v>
      </c>
      <c r="E93" s="29">
        <f t="shared" si="5"/>
        <v>307.35000000000002</v>
      </c>
      <c r="F93" s="29">
        <f t="shared" si="24"/>
        <v>301.33</v>
      </c>
      <c r="G93" s="50">
        <f t="shared" si="25"/>
        <v>273.94499999999999</v>
      </c>
      <c r="H93" s="29">
        <v>260.89999999999998</v>
      </c>
      <c r="I93" s="40" t="s">
        <v>1</v>
      </c>
      <c r="J93" s="66">
        <v>54</v>
      </c>
    </row>
    <row r="94" spans="1:10" ht="204">
      <c r="A94" s="73">
        <v>78316011</v>
      </c>
      <c r="B94" s="73" t="str">
        <f>LEFT(C94,56)</f>
        <v xml:space="preserve">profi-air classic colector plus DN160 - 10 x DN 63 - 90
</v>
      </c>
      <c r="C94" s="28" t="s">
        <v>1299</v>
      </c>
      <c r="D94" s="238">
        <f t="shared" si="22"/>
        <v>379.69</v>
      </c>
      <c r="E94" s="29">
        <f t="shared" si="5"/>
        <v>379.69</v>
      </c>
      <c r="F94" s="29">
        <f t="shared" si="24"/>
        <v>372.25</v>
      </c>
      <c r="G94" s="50">
        <f t="shared" si="25"/>
        <v>338.41500000000002</v>
      </c>
      <c r="H94" s="29">
        <v>322.3</v>
      </c>
      <c r="I94" s="40" t="s">
        <v>1</v>
      </c>
      <c r="J94" s="66">
        <v>54</v>
      </c>
    </row>
    <row r="95" spans="1:10" ht="204">
      <c r="A95" s="73">
        <v>78318016</v>
      </c>
      <c r="B95" s="73" t="str">
        <f>LEFT(C95,56)</f>
        <v xml:space="preserve">profi-air classic colector plus DN180 - 15 x DN 63 - 90
</v>
      </c>
      <c r="C95" s="28" t="s">
        <v>1300</v>
      </c>
      <c r="D95" s="238">
        <f t="shared" si="22"/>
        <v>488.2</v>
      </c>
      <c r="E95" s="29">
        <f t="shared" si="5"/>
        <v>488.2</v>
      </c>
      <c r="F95" s="29">
        <f t="shared" si="24"/>
        <v>478.63</v>
      </c>
      <c r="G95" s="50">
        <f t="shared" si="25"/>
        <v>435.12</v>
      </c>
      <c r="H95" s="29">
        <v>414.4</v>
      </c>
      <c r="I95" s="40" t="s">
        <v>1</v>
      </c>
      <c r="J95" s="66">
        <v>54</v>
      </c>
    </row>
    <row r="96" spans="1:10" ht="96">
      <c r="A96" s="73">
        <v>78363321</v>
      </c>
      <c r="B96" s="73" t="str">
        <f>LEFT(C96,50)</f>
        <v xml:space="preserve">profi-air classic manguito recto de conexión DN63
</v>
      </c>
      <c r="C96" s="28" t="s">
        <v>107</v>
      </c>
      <c r="D96" s="238">
        <f t="shared" si="22"/>
        <v>6.12</v>
      </c>
      <c r="E96" s="29">
        <f t="shared" ref="E96:E155" si="26">TRUNC(F96*1.02,2)</f>
        <v>6.12</v>
      </c>
      <c r="F96" s="29">
        <f t="shared" si="24"/>
        <v>6</v>
      </c>
      <c r="G96" s="50">
        <f t="shared" si="25"/>
        <v>5.4600000000000009</v>
      </c>
      <c r="H96" s="29">
        <v>5.2</v>
      </c>
      <c r="I96" s="40" t="s">
        <v>1</v>
      </c>
      <c r="J96" s="66">
        <v>55</v>
      </c>
    </row>
    <row r="97" spans="1:10" ht="96">
      <c r="A97" s="73">
        <v>78375321</v>
      </c>
      <c r="B97" s="73" t="str">
        <f t="shared" ref="B97:B98" si="27">LEFT(C97,50)</f>
        <v xml:space="preserve">profi-air classic manguito recto de conexión DN75
</v>
      </c>
      <c r="C97" s="28" t="s">
        <v>108</v>
      </c>
      <c r="D97" s="238">
        <f t="shared" si="22"/>
        <v>6.35</v>
      </c>
      <c r="E97" s="29">
        <f t="shared" si="26"/>
        <v>6.35</v>
      </c>
      <c r="F97" s="29">
        <f t="shared" si="24"/>
        <v>6.23</v>
      </c>
      <c r="G97" s="50">
        <f t="shared" si="25"/>
        <v>5.6700000000000008</v>
      </c>
      <c r="H97" s="29">
        <v>5.4</v>
      </c>
      <c r="I97" s="40" t="s">
        <v>1</v>
      </c>
      <c r="J97" s="66">
        <v>55</v>
      </c>
    </row>
    <row r="98" spans="1:10" ht="96">
      <c r="A98" s="73">
        <v>78390321</v>
      </c>
      <c r="B98" s="73" t="str">
        <f t="shared" si="27"/>
        <v xml:space="preserve">profi-air classic manguito recto de conexión DN90
</v>
      </c>
      <c r="C98" s="28" t="s">
        <v>109</v>
      </c>
      <c r="D98" s="238">
        <f t="shared" si="22"/>
        <v>6.58</v>
      </c>
      <c r="E98" s="29">
        <f t="shared" si="26"/>
        <v>6.58</v>
      </c>
      <c r="F98" s="29">
        <f t="shared" si="24"/>
        <v>6.46</v>
      </c>
      <c r="G98" s="50">
        <f t="shared" si="25"/>
        <v>5.88</v>
      </c>
      <c r="H98" s="29">
        <v>5.6</v>
      </c>
      <c r="I98" s="40" t="s">
        <v>1</v>
      </c>
      <c r="J98" s="66">
        <v>55</v>
      </c>
    </row>
    <row r="99" spans="1:10" ht="48">
      <c r="A99" s="73">
        <v>78300321</v>
      </c>
      <c r="B99" s="73" t="str">
        <f>LEFT(C99,38)</f>
        <v>profi-air tapa de conexion de bayoneta</v>
      </c>
      <c r="C99" s="28" t="s">
        <v>110</v>
      </c>
      <c r="D99" s="238">
        <f t="shared" si="22"/>
        <v>2.7</v>
      </c>
      <c r="E99" s="29">
        <f t="shared" si="26"/>
        <v>2.7</v>
      </c>
      <c r="F99" s="29">
        <f t="shared" si="24"/>
        <v>2.65</v>
      </c>
      <c r="G99" s="50">
        <f t="shared" si="25"/>
        <v>2.415</v>
      </c>
      <c r="H99" s="29">
        <v>2.2999999999999998</v>
      </c>
      <c r="I99" s="40" t="s">
        <v>1</v>
      </c>
      <c r="J99" s="66">
        <v>56</v>
      </c>
    </row>
    <row r="100" spans="1:10" ht="60">
      <c r="A100" s="73">
        <v>78300005</v>
      </c>
      <c r="B100" s="73" t="str">
        <f>LEFT(C100,31)</f>
        <v xml:space="preserve">profi-air regulador DN 63 - 90
</v>
      </c>
      <c r="C100" s="28" t="s">
        <v>111</v>
      </c>
      <c r="D100" s="238">
        <f t="shared" si="22"/>
        <v>21.08</v>
      </c>
      <c r="E100" s="29">
        <f t="shared" si="26"/>
        <v>21.08</v>
      </c>
      <c r="F100" s="29">
        <f t="shared" si="24"/>
        <v>20.67</v>
      </c>
      <c r="G100" s="50">
        <f t="shared" si="25"/>
        <v>18.794999999999998</v>
      </c>
      <c r="H100" s="29">
        <v>17.899999999999999</v>
      </c>
      <c r="I100" s="40" t="s">
        <v>1</v>
      </c>
      <c r="J100" s="66">
        <v>56</v>
      </c>
    </row>
    <row r="101" spans="1:10" ht="96">
      <c r="A101" s="73">
        <v>78300015</v>
      </c>
      <c r="B101" s="73" t="str">
        <f>LEFT(C101,55)</f>
        <v>profi-air regulador de caudal de aire constante 15 m3/h</v>
      </c>
      <c r="C101" s="28" t="s">
        <v>112</v>
      </c>
      <c r="D101" s="238">
        <f t="shared" si="22"/>
        <v>52.18</v>
      </c>
      <c r="E101" s="29">
        <f t="shared" si="26"/>
        <v>52.18</v>
      </c>
      <c r="F101" s="29">
        <f t="shared" si="24"/>
        <v>51.16</v>
      </c>
      <c r="G101" s="50">
        <f t="shared" si="25"/>
        <v>46.515000000000001</v>
      </c>
      <c r="H101" s="29">
        <v>44.3</v>
      </c>
      <c r="I101" s="40" t="s">
        <v>1</v>
      </c>
      <c r="J101" s="66">
        <v>57</v>
      </c>
    </row>
    <row r="102" spans="1:10" ht="96">
      <c r="A102" s="73">
        <v>78300002</v>
      </c>
      <c r="B102" s="73" t="str">
        <f>LEFT(C102,60)</f>
        <v>profi-air regulador de caudal de aire constante 20 - 50 m3/h</v>
      </c>
      <c r="C102" s="28" t="s">
        <v>113</v>
      </c>
      <c r="D102" s="238">
        <f t="shared" si="22"/>
        <v>56.78</v>
      </c>
      <c r="E102" s="29">
        <f t="shared" si="26"/>
        <v>56.78</v>
      </c>
      <c r="F102" s="29">
        <f t="shared" si="24"/>
        <v>55.67</v>
      </c>
      <c r="G102" s="50">
        <f t="shared" si="25"/>
        <v>50.610000000000007</v>
      </c>
      <c r="H102" s="29">
        <v>48.2</v>
      </c>
      <c r="I102" s="40" t="s">
        <v>1</v>
      </c>
      <c r="J102" s="66">
        <v>57</v>
      </c>
    </row>
    <row r="103" spans="1:10" ht="84">
      <c r="A103" s="73">
        <v>78300001</v>
      </c>
      <c r="B103" s="73" t="str">
        <f>LEFT(C103,33)</f>
        <v xml:space="preserve">Profi-air amplificador de caudal
</v>
      </c>
      <c r="C103" s="28" t="s">
        <v>114</v>
      </c>
      <c r="D103" s="238">
        <f t="shared" si="22"/>
        <v>36.28</v>
      </c>
      <c r="E103" s="29">
        <f t="shared" si="26"/>
        <v>36.28</v>
      </c>
      <c r="F103" s="29">
        <f t="shared" si="24"/>
        <v>35.57</v>
      </c>
      <c r="G103" s="50">
        <f t="shared" si="25"/>
        <v>32.340000000000003</v>
      </c>
      <c r="H103" s="29">
        <v>30.8</v>
      </c>
      <c r="I103" s="40" t="s">
        <v>1</v>
      </c>
      <c r="J103" s="66">
        <v>58</v>
      </c>
    </row>
    <row r="104" spans="1:10" ht="48">
      <c r="A104" s="73">
        <v>78300670</v>
      </c>
      <c r="B104" s="73" t="str">
        <f>LEFT(C104,26)</f>
        <v>starline rejilla diseño HO</v>
      </c>
      <c r="C104" s="28" t="s">
        <v>1245</v>
      </c>
      <c r="D104" s="238">
        <f t="shared" si="22"/>
        <v>224.7</v>
      </c>
      <c r="E104" s="29">
        <f t="shared" ref="E104:E149" si="28">TRUNC(F104*1.05,2)</f>
        <v>224.7</v>
      </c>
      <c r="F104" s="29">
        <v>214</v>
      </c>
      <c r="G104" s="50"/>
      <c r="H104" s="29"/>
      <c r="I104" s="40" t="s">
        <v>1</v>
      </c>
      <c r="J104" s="66">
        <v>60</v>
      </c>
    </row>
    <row r="105" spans="1:10" ht="48">
      <c r="A105" s="73">
        <v>78300671</v>
      </c>
      <c r="B105" s="73" t="str">
        <f t="shared" ref="B105" si="29">LEFT(C105,26)</f>
        <v>starline rejilla diseño HO</v>
      </c>
      <c r="C105" s="28" t="s">
        <v>1246</v>
      </c>
      <c r="D105" s="238">
        <f t="shared" si="22"/>
        <v>224.7</v>
      </c>
      <c r="E105" s="29">
        <f t="shared" si="28"/>
        <v>224.7</v>
      </c>
      <c r="F105" s="29">
        <v>214</v>
      </c>
      <c r="G105" s="50"/>
      <c r="H105" s="29"/>
      <c r="I105" s="40" t="s">
        <v>1</v>
      </c>
      <c r="J105" s="66">
        <v>60</v>
      </c>
    </row>
    <row r="106" spans="1:10" ht="48">
      <c r="A106" s="73">
        <v>78300672</v>
      </c>
      <c r="B106" s="73" t="str">
        <f>LEFT(C106,27)</f>
        <v>starline rejilla diseño HOR</v>
      </c>
      <c r="C106" s="28" t="s">
        <v>1247</v>
      </c>
      <c r="D106" s="238">
        <f t="shared" si="22"/>
        <v>224.7</v>
      </c>
      <c r="E106" s="29">
        <f t="shared" si="28"/>
        <v>224.7</v>
      </c>
      <c r="F106" s="29">
        <v>214</v>
      </c>
      <c r="G106" s="50"/>
      <c r="H106" s="29"/>
      <c r="I106" s="40" t="s">
        <v>1</v>
      </c>
      <c r="J106" s="66">
        <v>60</v>
      </c>
    </row>
    <row r="107" spans="1:10" ht="48">
      <c r="A107" s="73">
        <v>78300673</v>
      </c>
      <c r="B107" s="73" t="str">
        <f>LEFT(C107,28)</f>
        <v>starline rejilla diseño HORI</v>
      </c>
      <c r="C107" s="28" t="s">
        <v>1248</v>
      </c>
      <c r="D107" s="238">
        <f t="shared" si="22"/>
        <v>267.75</v>
      </c>
      <c r="E107" s="29">
        <f t="shared" si="28"/>
        <v>267.75</v>
      </c>
      <c r="F107" s="29">
        <v>255</v>
      </c>
      <c r="G107" s="50"/>
      <c r="H107" s="29"/>
      <c r="I107" s="40" t="s">
        <v>1</v>
      </c>
      <c r="J107" s="66">
        <v>60</v>
      </c>
    </row>
    <row r="108" spans="1:10" ht="48">
      <c r="A108" s="73">
        <v>78300675</v>
      </c>
      <c r="B108" s="73" t="str">
        <f>LEFT(C108,32)</f>
        <v xml:space="preserve">starline rejilla diseño STRIPES </v>
      </c>
      <c r="C108" s="28" t="s">
        <v>1249</v>
      </c>
      <c r="D108" s="238">
        <f t="shared" si="22"/>
        <v>294</v>
      </c>
      <c r="E108" s="29">
        <f t="shared" si="28"/>
        <v>294</v>
      </c>
      <c r="F108" s="29">
        <v>280</v>
      </c>
      <c r="G108" s="50"/>
      <c r="H108" s="29"/>
      <c r="I108" s="40" t="s">
        <v>1</v>
      </c>
      <c r="J108" s="66">
        <v>61</v>
      </c>
    </row>
    <row r="109" spans="1:10" ht="48">
      <c r="A109" s="73">
        <v>78300676</v>
      </c>
      <c r="B109" s="73" t="str">
        <f>LEFT(C109,27)</f>
        <v>starline rejilla diseño STR</v>
      </c>
      <c r="C109" s="28" t="s">
        <v>1250</v>
      </c>
      <c r="D109" s="238">
        <f t="shared" si="22"/>
        <v>294</v>
      </c>
      <c r="E109" s="29">
        <f t="shared" si="28"/>
        <v>294</v>
      </c>
      <c r="F109" s="29">
        <v>280</v>
      </c>
      <c r="G109" s="50"/>
      <c r="H109" s="29"/>
      <c r="I109" s="40" t="s">
        <v>1</v>
      </c>
      <c r="J109" s="66">
        <v>61</v>
      </c>
    </row>
    <row r="110" spans="1:10" ht="72">
      <c r="A110" s="73">
        <v>78300677</v>
      </c>
      <c r="B110" s="73" t="str">
        <f>LEFT(C110,30)</f>
        <v xml:space="preserve">starline rejilla diseño CROSS </v>
      </c>
      <c r="C110" s="28" t="s">
        <v>1251</v>
      </c>
      <c r="D110" s="238">
        <f t="shared" si="22"/>
        <v>326.55</v>
      </c>
      <c r="E110" s="29">
        <f t="shared" si="28"/>
        <v>326.55</v>
      </c>
      <c r="F110" s="29">
        <v>311</v>
      </c>
      <c r="G110" s="50"/>
      <c r="H110" s="29"/>
      <c r="I110" s="40" t="s">
        <v>1</v>
      </c>
      <c r="J110" s="66">
        <v>62</v>
      </c>
    </row>
    <row r="111" spans="1:10" ht="72">
      <c r="A111" s="73">
        <v>78312677</v>
      </c>
      <c r="B111" s="73" t="str">
        <f>LEFT(C111,32)</f>
        <v>starline rejilla diseño CROSS vi</v>
      </c>
      <c r="C111" s="28" t="s">
        <v>1252</v>
      </c>
      <c r="D111" s="238">
        <f t="shared" si="22"/>
        <v>240.45</v>
      </c>
      <c r="E111" s="29">
        <f t="shared" si="28"/>
        <v>240.45</v>
      </c>
      <c r="F111" s="29">
        <v>229</v>
      </c>
      <c r="G111" s="50"/>
      <c r="H111" s="29"/>
      <c r="I111" s="40" t="s">
        <v>1</v>
      </c>
      <c r="J111" s="66">
        <v>62</v>
      </c>
    </row>
    <row r="112" spans="1:10" ht="72">
      <c r="A112" s="73">
        <v>78300678</v>
      </c>
      <c r="B112" s="73" t="str">
        <f>LEFT(C112,25)</f>
        <v>starline rejilla diseño C</v>
      </c>
      <c r="C112" s="28" t="s">
        <v>1253</v>
      </c>
      <c r="D112" s="238">
        <f t="shared" si="22"/>
        <v>326.55</v>
      </c>
      <c r="E112" s="29">
        <f t="shared" si="28"/>
        <v>326.55</v>
      </c>
      <c r="F112" s="29">
        <v>311</v>
      </c>
      <c r="G112" s="50"/>
      <c r="H112" s="29"/>
      <c r="I112" s="40" t="s">
        <v>1</v>
      </c>
      <c r="J112" s="66">
        <v>62</v>
      </c>
    </row>
    <row r="113" spans="1:10" ht="72">
      <c r="A113" s="73">
        <v>78312678</v>
      </c>
      <c r="B113" s="73" t="str">
        <f t="shared" ref="B113:B121" si="30">LEFT(C113,33)</f>
        <v>starline rejilla diseño CROSS vid</v>
      </c>
      <c r="C113" s="28" t="s">
        <v>1254</v>
      </c>
      <c r="D113" s="238">
        <f t="shared" si="22"/>
        <v>240.45</v>
      </c>
      <c r="E113" s="29">
        <f t="shared" si="28"/>
        <v>240.45</v>
      </c>
      <c r="F113" s="29">
        <v>229</v>
      </c>
      <c r="G113" s="50"/>
      <c r="H113" s="29"/>
      <c r="I113" s="40" t="s">
        <v>1</v>
      </c>
      <c r="J113" s="66">
        <v>62</v>
      </c>
    </row>
    <row r="114" spans="1:10" ht="72">
      <c r="A114" s="73">
        <v>78300679</v>
      </c>
      <c r="B114" s="73" t="str">
        <f>LEFT(C114,23)</f>
        <v>starline rejilla diseño</v>
      </c>
      <c r="C114" s="28" t="s">
        <v>1255</v>
      </c>
      <c r="D114" s="238">
        <f t="shared" si="22"/>
        <v>392.7</v>
      </c>
      <c r="E114" s="29">
        <f t="shared" si="28"/>
        <v>392.7</v>
      </c>
      <c r="F114" s="29">
        <v>374</v>
      </c>
      <c r="G114" s="50"/>
      <c r="H114" s="29"/>
      <c r="I114" s="40" t="s">
        <v>1</v>
      </c>
      <c r="J114" s="66">
        <v>62</v>
      </c>
    </row>
    <row r="115" spans="1:10" ht="72">
      <c r="A115" s="73">
        <v>78312679</v>
      </c>
      <c r="B115" s="73" t="str">
        <f>LEFT(C115,30)</f>
        <v xml:space="preserve">starline rejilla diseño CROSS </v>
      </c>
      <c r="C115" s="28" t="s">
        <v>1256</v>
      </c>
      <c r="D115" s="238">
        <f t="shared" si="22"/>
        <v>288.75</v>
      </c>
      <c r="E115" s="29">
        <f t="shared" si="28"/>
        <v>288.75</v>
      </c>
      <c r="F115" s="29">
        <v>275</v>
      </c>
      <c r="G115" s="50"/>
      <c r="H115" s="29"/>
      <c r="I115" s="40" t="s">
        <v>1</v>
      </c>
      <c r="J115" s="66">
        <v>62</v>
      </c>
    </row>
    <row r="116" spans="1:10" ht="72">
      <c r="A116" s="73">
        <v>78312670</v>
      </c>
      <c r="B116" s="73" t="str">
        <f>LEFT(C116,32)</f>
        <v>starline rejilla diseño TWIST CO</v>
      </c>
      <c r="C116" s="28" t="s">
        <v>1257</v>
      </c>
      <c r="D116" s="238">
        <f t="shared" si="22"/>
        <v>216.3</v>
      </c>
      <c r="E116" s="29">
        <f t="shared" si="28"/>
        <v>216.3</v>
      </c>
      <c r="F116" s="29">
        <v>206</v>
      </c>
      <c r="G116" s="50"/>
      <c r="H116" s="29"/>
      <c r="I116" s="40" t="s">
        <v>1</v>
      </c>
      <c r="J116" s="66">
        <v>63</v>
      </c>
    </row>
    <row r="117" spans="1:10" ht="72">
      <c r="A117" s="73">
        <v>78312671</v>
      </c>
      <c r="B117" s="73" t="str">
        <f t="shared" si="30"/>
        <v>starline rejilla diseño TWIST COM</v>
      </c>
      <c r="C117" s="28" t="s">
        <v>1258</v>
      </c>
      <c r="D117" s="238">
        <f t="shared" si="22"/>
        <v>216.3</v>
      </c>
      <c r="E117" s="29">
        <f t="shared" si="28"/>
        <v>216.3</v>
      </c>
      <c r="F117" s="29">
        <v>206</v>
      </c>
      <c r="G117" s="50"/>
      <c r="H117" s="29"/>
      <c r="I117" s="40" t="s">
        <v>1</v>
      </c>
      <c r="J117" s="66">
        <v>63</v>
      </c>
    </row>
    <row r="118" spans="1:10" ht="72">
      <c r="A118" s="73">
        <v>78312673</v>
      </c>
      <c r="B118" s="73" t="str">
        <f>LEFT(C118,34)</f>
        <v>starline rejilla diseño TWIST COMP</v>
      </c>
      <c r="C118" s="28" t="s">
        <v>1259</v>
      </c>
      <c r="D118" s="238">
        <f t="shared" si="22"/>
        <v>238.35</v>
      </c>
      <c r="E118" s="29">
        <f t="shared" si="28"/>
        <v>238.35</v>
      </c>
      <c r="F118" s="29">
        <v>227</v>
      </c>
      <c r="G118" s="50"/>
      <c r="H118" s="29"/>
      <c r="I118" s="40" t="s">
        <v>1</v>
      </c>
      <c r="J118" s="66">
        <v>63</v>
      </c>
    </row>
    <row r="119" spans="1:10" ht="72">
      <c r="A119" s="73">
        <v>78312676</v>
      </c>
      <c r="B119" s="73" t="str">
        <f t="shared" si="30"/>
        <v>starline rejilla diseño TWIST COM</v>
      </c>
      <c r="C119" s="28" t="s">
        <v>1260</v>
      </c>
      <c r="D119" s="238">
        <f t="shared" si="22"/>
        <v>221.55</v>
      </c>
      <c r="E119" s="29">
        <f t="shared" si="28"/>
        <v>221.55</v>
      </c>
      <c r="F119" s="29">
        <v>211</v>
      </c>
      <c r="G119" s="50"/>
      <c r="H119" s="29"/>
      <c r="I119" s="40" t="s">
        <v>1</v>
      </c>
      <c r="J119" s="66">
        <v>63</v>
      </c>
    </row>
    <row r="120" spans="1:10" ht="72">
      <c r="A120" s="73">
        <v>78312672</v>
      </c>
      <c r="B120" s="73" t="str">
        <f>LEFT(C120,32)</f>
        <v>starline rejilla diseño TWIST CI</v>
      </c>
      <c r="C120" s="28" t="s">
        <v>1261</v>
      </c>
      <c r="D120" s="238">
        <f t="shared" si="22"/>
        <v>224.7</v>
      </c>
      <c r="E120" s="29">
        <f t="shared" si="28"/>
        <v>224.7</v>
      </c>
      <c r="F120" s="29">
        <v>214</v>
      </c>
      <c r="G120" s="50"/>
      <c r="H120" s="29"/>
      <c r="I120" s="40" t="s">
        <v>1</v>
      </c>
      <c r="J120" s="66">
        <v>64</v>
      </c>
    </row>
    <row r="121" spans="1:10" ht="72">
      <c r="A121" s="73">
        <v>78312674</v>
      </c>
      <c r="B121" s="73" t="str">
        <f t="shared" si="30"/>
        <v>starline rejilla diseño TWIST CIR</v>
      </c>
      <c r="C121" s="28" t="s">
        <v>1262</v>
      </c>
      <c r="D121" s="238">
        <f t="shared" si="22"/>
        <v>238.35</v>
      </c>
      <c r="E121" s="29">
        <f t="shared" si="28"/>
        <v>238.35</v>
      </c>
      <c r="F121" s="29">
        <v>227</v>
      </c>
      <c r="G121" s="50"/>
      <c r="H121" s="29"/>
      <c r="I121" s="40" t="s">
        <v>1</v>
      </c>
      <c r="J121" s="66">
        <v>64</v>
      </c>
    </row>
    <row r="122" spans="1:10" ht="72">
      <c r="A122" s="73">
        <v>78312675</v>
      </c>
      <c r="B122" s="73" t="str">
        <f>LEFT(C122,32)</f>
        <v>starline rejilla diseño TWIST CI</v>
      </c>
      <c r="C122" s="28" t="s">
        <v>1263</v>
      </c>
      <c r="D122" s="238">
        <f t="shared" si="22"/>
        <v>224.7</v>
      </c>
      <c r="E122" s="29">
        <f t="shared" si="28"/>
        <v>224.7</v>
      </c>
      <c r="F122" s="29">
        <v>214</v>
      </c>
      <c r="G122" s="50"/>
      <c r="H122" s="29"/>
      <c r="I122" s="40" t="s">
        <v>1</v>
      </c>
      <c r="J122" s="66">
        <v>64</v>
      </c>
    </row>
    <row r="123" spans="1:10" ht="108">
      <c r="A123" s="73">
        <v>78300661</v>
      </c>
      <c r="B123" s="73" t="str">
        <f>LEFT(C123,69)</f>
        <v>starline rejilla diseño SHAPE STYLE, cristal white pure 350x130x6mm
R</v>
      </c>
      <c r="C123" s="28" t="s">
        <v>1244</v>
      </c>
      <c r="D123" s="238">
        <f t="shared" si="22"/>
        <v>165.57</v>
      </c>
      <c r="E123" s="29">
        <f t="shared" si="28"/>
        <v>165.57</v>
      </c>
      <c r="F123" s="29">
        <f>TRUNC(G123*1.22,2)</f>
        <v>157.69</v>
      </c>
      <c r="G123" s="50">
        <f t="shared" si="25"/>
        <v>129.255</v>
      </c>
      <c r="H123" s="29">
        <v>123.1</v>
      </c>
      <c r="I123" s="40" t="s">
        <v>1</v>
      </c>
      <c r="J123" s="66">
        <v>65</v>
      </c>
    </row>
    <row r="124" spans="1:10" ht="108">
      <c r="A124" s="73">
        <v>78312661</v>
      </c>
      <c r="B124" s="73" t="str">
        <f t="shared" ref="B124:B126" si="31">LEFT(C124,69)</f>
        <v>starline rejilla diseño SHAPE CIRCLE, cristal white pure Ø160mmx6mm
R</v>
      </c>
      <c r="C124" s="28" t="s">
        <v>1264</v>
      </c>
      <c r="D124" s="238">
        <v>156.5</v>
      </c>
      <c r="E124" s="29">
        <f t="shared" si="28"/>
        <v>114.72</v>
      </c>
      <c r="F124" s="29">
        <f t="shared" ref="F124:F150" si="32">TRUNC(G124*1.22,2)</f>
        <v>109.26</v>
      </c>
      <c r="G124" s="50">
        <f t="shared" si="25"/>
        <v>89.564999999999998</v>
      </c>
      <c r="H124" s="29">
        <v>85.3</v>
      </c>
      <c r="I124" s="40" t="s">
        <v>1</v>
      </c>
      <c r="J124" s="66">
        <v>65</v>
      </c>
    </row>
    <row r="125" spans="1:10" ht="108">
      <c r="A125" s="73">
        <v>78300660</v>
      </c>
      <c r="B125" s="73" t="str">
        <f>LEFT(C125,71)</f>
        <v xml:space="preserve">starline rejilla diseño SHAPE BUSINESS, cristal white pure 350x130x6mm
</v>
      </c>
      <c r="C125" s="28" t="s">
        <v>1265</v>
      </c>
      <c r="D125" s="238">
        <f t="shared" si="22"/>
        <v>147.54</v>
      </c>
      <c r="E125" s="29">
        <f t="shared" si="28"/>
        <v>147.54</v>
      </c>
      <c r="F125" s="29">
        <f t="shared" si="32"/>
        <v>140.52000000000001</v>
      </c>
      <c r="G125" s="50">
        <f t="shared" si="25"/>
        <v>115.185</v>
      </c>
      <c r="H125" s="29">
        <v>109.7</v>
      </c>
      <c r="I125" s="40" t="s">
        <v>1</v>
      </c>
      <c r="J125" s="66">
        <v>65</v>
      </c>
    </row>
    <row r="126" spans="1:10" ht="108">
      <c r="A126" s="73">
        <v>78312660</v>
      </c>
      <c r="B126" s="73" t="str">
        <f t="shared" si="31"/>
        <v xml:space="preserve">starline rejilla diseño SHAPE COMPACT, cristal white pure Ø160mmx6mm
</v>
      </c>
      <c r="C126" s="28" t="s">
        <v>1266</v>
      </c>
      <c r="D126" s="238">
        <v>143.5</v>
      </c>
      <c r="E126" s="29">
        <f t="shared" si="28"/>
        <v>105.04</v>
      </c>
      <c r="F126" s="29">
        <f t="shared" si="32"/>
        <v>100.04</v>
      </c>
      <c r="G126" s="50">
        <f t="shared" si="25"/>
        <v>82.004999999999995</v>
      </c>
      <c r="H126" s="29">
        <v>78.099999999999994</v>
      </c>
      <c r="I126" s="40" t="s">
        <v>1</v>
      </c>
      <c r="J126" s="66">
        <v>65</v>
      </c>
    </row>
    <row r="127" spans="1:10" ht="72">
      <c r="A127" s="73">
        <v>78300662</v>
      </c>
      <c r="B127" s="73" t="str">
        <f>LEFT(C127,63)</f>
        <v xml:space="preserve">starline rejilla diseño  LINE, blanco (RAL 9016) 350x130x1'5mm
</v>
      </c>
      <c r="C127" s="28" t="s">
        <v>1267</v>
      </c>
      <c r="D127" s="238">
        <f t="shared" si="22"/>
        <v>82.71</v>
      </c>
      <c r="E127" s="29">
        <f t="shared" si="28"/>
        <v>82.71</v>
      </c>
      <c r="F127" s="29">
        <f t="shared" si="32"/>
        <v>78.78</v>
      </c>
      <c r="G127" s="50">
        <f t="shared" si="25"/>
        <v>64.575000000000003</v>
      </c>
      <c r="H127" s="29">
        <v>61.5</v>
      </c>
      <c r="I127" s="40" t="s">
        <v>1</v>
      </c>
      <c r="J127" s="66">
        <v>66</v>
      </c>
    </row>
    <row r="128" spans="1:10" ht="72">
      <c r="A128" s="73">
        <v>78312662</v>
      </c>
      <c r="B128" s="73" t="str">
        <f>LEFT(C128,70)</f>
        <v xml:space="preserve">starline rejilla diseño LINE COMPACT, blanco (RAL 9016) 160x160x1'5mm
</v>
      </c>
      <c r="C128" s="28" t="s">
        <v>1268</v>
      </c>
      <c r="D128" s="238">
        <v>79.5</v>
      </c>
      <c r="E128" s="29">
        <f t="shared" si="28"/>
        <v>68.180000000000007</v>
      </c>
      <c r="F128" s="29">
        <f t="shared" si="32"/>
        <v>64.94</v>
      </c>
      <c r="G128" s="50">
        <f t="shared" si="25"/>
        <v>53.235000000000007</v>
      </c>
      <c r="H128" s="29">
        <v>50.7</v>
      </c>
      <c r="I128" s="40" t="s">
        <v>1</v>
      </c>
      <c r="J128" s="66">
        <v>66</v>
      </c>
    </row>
    <row r="129" spans="1:10" ht="72">
      <c r="A129" s="73">
        <v>78300663</v>
      </c>
      <c r="B129" s="73" t="str">
        <f>LEFT(C129,64)</f>
        <v xml:space="preserve">starline rejilla diseño  LINE, acero inox. pulido 350x130x1'5mm
</v>
      </c>
      <c r="C129" s="28" t="s">
        <v>1269</v>
      </c>
      <c r="D129" s="238">
        <f t="shared" si="22"/>
        <v>91.72</v>
      </c>
      <c r="E129" s="29">
        <f t="shared" si="28"/>
        <v>91.72</v>
      </c>
      <c r="F129" s="29">
        <f t="shared" si="32"/>
        <v>87.36</v>
      </c>
      <c r="G129" s="50">
        <f t="shared" si="25"/>
        <v>71.61</v>
      </c>
      <c r="H129" s="29">
        <v>68.2</v>
      </c>
      <c r="I129" s="40" t="s">
        <v>1</v>
      </c>
      <c r="J129" s="66">
        <v>66</v>
      </c>
    </row>
    <row r="130" spans="1:10" ht="72">
      <c r="A130" s="73">
        <v>78312663</v>
      </c>
      <c r="B130" s="73" t="str">
        <f>LEFT(C130,71)</f>
        <v>starline rejilla diseño  LINE COMPACT, acero inox. pulido 160x160x1'5mm</v>
      </c>
      <c r="C130" s="28" t="s">
        <v>1270</v>
      </c>
      <c r="D130" s="238">
        <v>79</v>
      </c>
      <c r="E130" s="29">
        <f t="shared" si="28"/>
        <v>67.510000000000005</v>
      </c>
      <c r="F130" s="29">
        <f t="shared" si="32"/>
        <v>64.3</v>
      </c>
      <c r="G130" s="50">
        <f t="shared" si="25"/>
        <v>52.710000000000008</v>
      </c>
      <c r="H130" s="29">
        <v>50.2</v>
      </c>
      <c r="I130" s="40" t="s">
        <v>1</v>
      </c>
      <c r="J130" s="66">
        <v>66</v>
      </c>
    </row>
    <row r="131" spans="1:10" ht="72">
      <c r="A131" s="73">
        <v>78300664</v>
      </c>
      <c r="B131" s="73" t="str">
        <f t="shared" ref="B131:B150" si="33">LEFT(C131,52)</f>
        <v xml:space="preserve">starline rejilla diseño  PYRAMID, blanco (RAL 9016) </v>
      </c>
      <c r="C131" s="28" t="s">
        <v>1271</v>
      </c>
      <c r="D131" s="238">
        <f t="shared" si="22"/>
        <v>100.73</v>
      </c>
      <c r="E131" s="29">
        <f t="shared" si="28"/>
        <v>100.73</v>
      </c>
      <c r="F131" s="29">
        <f t="shared" si="32"/>
        <v>95.94</v>
      </c>
      <c r="G131" s="50">
        <f t="shared" si="25"/>
        <v>78.64500000000001</v>
      </c>
      <c r="H131" s="29">
        <v>74.900000000000006</v>
      </c>
      <c r="I131" s="40" t="s">
        <v>1</v>
      </c>
      <c r="J131" s="66">
        <v>66</v>
      </c>
    </row>
    <row r="132" spans="1:10" ht="72">
      <c r="A132" s="73">
        <v>78312664</v>
      </c>
      <c r="B132" s="73" t="str">
        <f>LEFT(C132,59)</f>
        <v>starline rejilla diseño  PYRAMID COMPACT, blanco (RAL 9016)</v>
      </c>
      <c r="C132" s="28" t="s">
        <v>1272</v>
      </c>
      <c r="D132" s="238">
        <v>94</v>
      </c>
      <c r="E132" s="29">
        <f t="shared" si="28"/>
        <v>74.17</v>
      </c>
      <c r="F132" s="29">
        <f t="shared" si="32"/>
        <v>70.64</v>
      </c>
      <c r="G132" s="50">
        <f t="shared" si="25"/>
        <v>57.907499999999999</v>
      </c>
      <c r="H132" s="29">
        <v>55.15</v>
      </c>
      <c r="I132" s="40" t="s">
        <v>1</v>
      </c>
      <c r="J132" s="66">
        <v>66</v>
      </c>
    </row>
    <row r="133" spans="1:10" ht="72">
      <c r="A133" s="73">
        <v>78300665</v>
      </c>
      <c r="B133" s="73" t="str">
        <f>LEFT(C133,69)</f>
        <v>starline rejilla diseño  PYRAMID, bronce oxidado oscuro 350x130x1'5mm</v>
      </c>
      <c r="C133" s="28" t="s">
        <v>1273</v>
      </c>
      <c r="D133" s="238">
        <f t="shared" si="22"/>
        <v>106.65</v>
      </c>
      <c r="E133" s="29">
        <f t="shared" si="28"/>
        <v>106.65</v>
      </c>
      <c r="F133" s="29">
        <f t="shared" si="32"/>
        <v>101.58</v>
      </c>
      <c r="G133" s="50">
        <f t="shared" si="25"/>
        <v>83.265000000000001</v>
      </c>
      <c r="H133" s="29">
        <v>79.3</v>
      </c>
      <c r="I133" s="40" t="s">
        <v>1</v>
      </c>
      <c r="J133" s="66">
        <v>66</v>
      </c>
    </row>
    <row r="134" spans="1:10" ht="72">
      <c r="A134" s="73">
        <v>78312665</v>
      </c>
      <c r="B134" s="73" t="str">
        <f>LEFT(C134,75)</f>
        <v xml:space="preserve">starline rejilla diseño PYRAMID CMPCT, bronce oxidado oscuro 160x160x1'5mm
</v>
      </c>
      <c r="C134" s="28" t="s">
        <v>1274</v>
      </c>
      <c r="D134" s="238">
        <f t="shared" si="22"/>
        <v>78.27</v>
      </c>
      <c r="E134" s="29">
        <f t="shared" si="28"/>
        <v>78.27</v>
      </c>
      <c r="F134" s="29">
        <f t="shared" si="32"/>
        <v>74.55</v>
      </c>
      <c r="G134" s="50">
        <f t="shared" si="25"/>
        <v>61.110000000000007</v>
      </c>
      <c r="H134" s="29">
        <v>58.2</v>
      </c>
      <c r="I134" s="40" t="s">
        <v>1</v>
      </c>
      <c r="J134" s="66">
        <v>66</v>
      </c>
    </row>
    <row r="135" spans="1:10" ht="72">
      <c r="A135" s="73">
        <v>78300666</v>
      </c>
      <c r="B135" s="73" t="str">
        <f>LEFT(C135,68)</f>
        <v xml:space="preserve">starline rejilla diseño AVANTGARDE, blanco (RAL 9016) 350x130x1'5mm
</v>
      </c>
      <c r="C135" s="28" t="s">
        <v>1275</v>
      </c>
      <c r="D135" s="238">
        <f t="shared" si="22"/>
        <v>103.69</v>
      </c>
      <c r="E135" s="29">
        <f t="shared" si="28"/>
        <v>103.69</v>
      </c>
      <c r="F135" s="29">
        <f t="shared" si="32"/>
        <v>98.76</v>
      </c>
      <c r="G135" s="50">
        <f t="shared" si="25"/>
        <v>80.954999999999998</v>
      </c>
      <c r="H135" s="29">
        <v>77.099999999999994</v>
      </c>
      <c r="I135" s="40" t="s">
        <v>1</v>
      </c>
      <c r="J135" s="66">
        <v>67</v>
      </c>
    </row>
    <row r="136" spans="1:10" ht="72">
      <c r="A136" s="73">
        <v>78312666</v>
      </c>
      <c r="B136" s="73" t="str">
        <f>LEFT(C136,75)</f>
        <v>starline rejilla diseño AVANTGARDE COMPACT, blanco (RAL 9016) 160x160x1'5mm</v>
      </c>
      <c r="C136" s="28" t="s">
        <v>1276</v>
      </c>
      <c r="D136" s="238">
        <v>99</v>
      </c>
      <c r="E136" s="29">
        <f t="shared" si="28"/>
        <v>84.59</v>
      </c>
      <c r="F136" s="29">
        <f t="shared" si="32"/>
        <v>80.569999999999993</v>
      </c>
      <c r="G136" s="50">
        <f t="shared" si="25"/>
        <v>66.045000000000002</v>
      </c>
      <c r="H136" s="29">
        <v>62.9</v>
      </c>
      <c r="I136" s="40" t="s">
        <v>1</v>
      </c>
      <c r="J136" s="66">
        <v>67</v>
      </c>
    </row>
    <row r="137" spans="1:10" ht="72">
      <c r="A137" s="73">
        <v>78300667</v>
      </c>
      <c r="B137" s="73" t="str">
        <f>LEFT(C137,70)</f>
        <v>starline rejilla diseño AVANTGARDE, acero inox. pulido 350x130x1'5mm
R</v>
      </c>
      <c r="C137" s="28" t="s">
        <v>1277</v>
      </c>
      <c r="D137" s="238">
        <f t="shared" si="22"/>
        <v>119.57</v>
      </c>
      <c r="E137" s="29">
        <f t="shared" si="28"/>
        <v>119.57</v>
      </c>
      <c r="F137" s="29">
        <f t="shared" si="32"/>
        <v>113.88</v>
      </c>
      <c r="G137" s="50">
        <f t="shared" si="25"/>
        <v>93.345000000000013</v>
      </c>
      <c r="H137" s="29">
        <v>88.9</v>
      </c>
      <c r="I137" s="40" t="s">
        <v>1</v>
      </c>
      <c r="J137" s="66">
        <v>67</v>
      </c>
    </row>
    <row r="138" spans="1:10" ht="72">
      <c r="A138" s="73">
        <v>78312667</v>
      </c>
      <c r="B138" s="73" t="str">
        <f>LEFT(C138,75)</f>
        <v>starline rejilla diseño AVANTGARDE COMPACT, acero inox. pulido 160x160x1'5m</v>
      </c>
      <c r="C138" s="28" t="s">
        <v>1278</v>
      </c>
      <c r="D138" s="238">
        <v>89</v>
      </c>
      <c r="E138" s="29">
        <f t="shared" si="28"/>
        <v>76.12</v>
      </c>
      <c r="F138" s="29">
        <f t="shared" si="32"/>
        <v>72.5</v>
      </c>
      <c r="G138" s="50">
        <f t="shared" si="25"/>
        <v>59.430000000000007</v>
      </c>
      <c r="H138" s="29">
        <v>56.6</v>
      </c>
      <c r="I138" s="40" t="s">
        <v>1</v>
      </c>
      <c r="J138" s="66">
        <v>67</v>
      </c>
    </row>
    <row r="139" spans="1:10" ht="72">
      <c r="A139" s="73">
        <v>78300668</v>
      </c>
      <c r="B139" s="73" t="str">
        <f>LEFT(C139,64)</f>
        <v>starline rejilla diseño FLORA, blanco (RAL 9016) 350x130x1'5mm
R</v>
      </c>
      <c r="C139" s="28" t="s">
        <v>1279</v>
      </c>
      <c r="D139" s="238">
        <f t="shared" si="22"/>
        <v>147.54</v>
      </c>
      <c r="E139" s="29">
        <f t="shared" si="28"/>
        <v>147.54</v>
      </c>
      <c r="F139" s="29">
        <f t="shared" si="32"/>
        <v>140.52000000000001</v>
      </c>
      <c r="G139" s="50">
        <f t="shared" si="25"/>
        <v>115.185</v>
      </c>
      <c r="H139" s="29">
        <v>109.7</v>
      </c>
      <c r="I139" s="40" t="s">
        <v>1</v>
      </c>
      <c r="J139" s="66">
        <v>67</v>
      </c>
    </row>
    <row r="140" spans="1:10" ht="84">
      <c r="A140" s="73">
        <v>78312668</v>
      </c>
      <c r="B140" s="73" t="str">
        <f>LEFT(C140,61)</f>
        <v>starline rejilla diseño FLORA COMPACT, blanco 160x160x1'5mm
R</v>
      </c>
      <c r="C140" s="28" t="s">
        <v>1280</v>
      </c>
      <c r="D140" s="238">
        <v>99</v>
      </c>
      <c r="E140" s="29">
        <f t="shared" si="28"/>
        <v>84.59</v>
      </c>
      <c r="F140" s="29">
        <f t="shared" si="32"/>
        <v>80.569999999999993</v>
      </c>
      <c r="G140" s="50">
        <f t="shared" si="25"/>
        <v>66.045000000000002</v>
      </c>
      <c r="H140" s="29">
        <v>62.9</v>
      </c>
      <c r="I140" s="40" t="s">
        <v>1</v>
      </c>
      <c r="J140" s="66">
        <v>67</v>
      </c>
    </row>
    <row r="141" spans="1:10" ht="72">
      <c r="A141" s="73">
        <v>78300669</v>
      </c>
      <c r="B141" s="73" t="str">
        <f>LEFT(C141,61)</f>
        <v>starline rejilla diseño FLORA, gris antracita 350x130x1'5mm
R</v>
      </c>
      <c r="C141" s="28" t="s">
        <v>1281</v>
      </c>
      <c r="D141" s="238">
        <f t="shared" si="22"/>
        <v>153.6</v>
      </c>
      <c r="E141" s="29">
        <f t="shared" si="28"/>
        <v>153.6</v>
      </c>
      <c r="F141" s="29">
        <f t="shared" si="32"/>
        <v>146.29</v>
      </c>
      <c r="G141" s="50">
        <f t="shared" si="25"/>
        <v>119.91000000000001</v>
      </c>
      <c r="H141" s="29">
        <v>114.2</v>
      </c>
      <c r="I141" s="40" t="s">
        <v>1</v>
      </c>
      <c r="J141" s="66">
        <v>67</v>
      </c>
    </row>
    <row r="142" spans="1:10" ht="72">
      <c r="A142" s="73">
        <v>78312669</v>
      </c>
      <c r="B142" s="73" t="str">
        <f>LEFT(C142,68)</f>
        <v xml:space="preserve">starline rejilla diseño FLORA COMPACT, gris antracita 160x160x1'5mm
</v>
      </c>
      <c r="C142" s="28" t="s">
        <v>1282</v>
      </c>
      <c r="D142" s="238">
        <f t="shared" ref="D142:D203" si="34">+E142</f>
        <v>92.12</v>
      </c>
      <c r="E142" s="29">
        <f t="shared" si="28"/>
        <v>92.12</v>
      </c>
      <c r="F142" s="29">
        <f t="shared" si="32"/>
        <v>87.74</v>
      </c>
      <c r="G142" s="50">
        <f t="shared" si="25"/>
        <v>71.924999999999997</v>
      </c>
      <c r="H142" s="29">
        <v>68.5</v>
      </c>
      <c r="I142" s="40" t="s">
        <v>1</v>
      </c>
      <c r="J142" s="66">
        <v>67</v>
      </c>
    </row>
    <row r="143" spans="1:10" ht="84">
      <c r="A143" s="73">
        <v>78300695</v>
      </c>
      <c r="B143" s="73" t="str">
        <f>LEFT(C143,33)</f>
        <v>Marco de montaje starline plus
Ma</v>
      </c>
      <c r="C143" s="28" t="s">
        <v>633</v>
      </c>
      <c r="D143" s="238">
        <f t="shared" si="34"/>
        <v>28.75</v>
      </c>
      <c r="E143" s="29">
        <f t="shared" si="28"/>
        <v>28.75</v>
      </c>
      <c r="F143" s="29">
        <v>27.39</v>
      </c>
      <c r="G143" s="50"/>
      <c r="H143" s="29"/>
      <c r="I143" s="40" t="s">
        <v>1</v>
      </c>
      <c r="J143" s="66">
        <v>68</v>
      </c>
    </row>
    <row r="144" spans="1:10" ht="108">
      <c r="A144" s="73">
        <v>78312695</v>
      </c>
      <c r="B144" s="73" t="str">
        <f>LEFT(C144,33)</f>
        <v>Marco de montaje starline COMPACT</v>
      </c>
      <c r="C144" s="28" t="s">
        <v>634</v>
      </c>
      <c r="D144" s="238">
        <v>21.8</v>
      </c>
      <c r="E144" s="29">
        <f t="shared" si="28"/>
        <v>14.54</v>
      </c>
      <c r="F144" s="29">
        <v>13.85</v>
      </c>
      <c r="G144" s="50"/>
      <c r="H144" s="29"/>
      <c r="I144" s="40" t="s">
        <v>1</v>
      </c>
      <c r="J144" s="66">
        <v>68</v>
      </c>
    </row>
    <row r="145" spans="1:10" ht="96">
      <c r="A145" s="73">
        <v>78300699</v>
      </c>
      <c r="B145" s="73" t="str">
        <f>LEFT(C145,36)</f>
        <v>Marco de montaje starline para suelo</v>
      </c>
      <c r="C145" s="28" t="s">
        <v>635</v>
      </c>
      <c r="D145" s="238">
        <f t="shared" si="34"/>
        <v>127.28</v>
      </c>
      <c r="E145" s="29">
        <f t="shared" si="28"/>
        <v>127.28</v>
      </c>
      <c r="F145" s="29">
        <v>121.22</v>
      </c>
      <c r="G145" s="50"/>
      <c r="H145" s="29"/>
      <c r="I145" s="40" t="s">
        <v>1</v>
      </c>
      <c r="J145" s="66">
        <v>69</v>
      </c>
    </row>
    <row r="146" spans="1:10" ht="60">
      <c r="A146" s="73">
        <v>78312001</v>
      </c>
      <c r="B146" s="73" t="str">
        <f>LEFT(C146,49)</f>
        <v xml:space="preserve">profi-air regulador starline COMPACT negro DN125
</v>
      </c>
      <c r="C146" s="28" t="s">
        <v>117</v>
      </c>
      <c r="D146" s="238">
        <f t="shared" si="34"/>
        <v>9</v>
      </c>
      <c r="E146" s="29">
        <f t="shared" si="28"/>
        <v>9</v>
      </c>
      <c r="F146" s="29">
        <f t="shared" si="32"/>
        <v>8.58</v>
      </c>
      <c r="G146" s="50">
        <f t="shared" si="25"/>
        <v>7.0350000000000001</v>
      </c>
      <c r="H146" s="29">
        <v>6.7</v>
      </c>
      <c r="I146" s="40" t="s">
        <v>1</v>
      </c>
      <c r="J146" s="66">
        <v>70</v>
      </c>
    </row>
    <row r="147" spans="1:10" ht="36">
      <c r="A147" s="73">
        <v>78300692</v>
      </c>
      <c r="B147" s="73" t="str">
        <f>LEFT(C147,31)</f>
        <v>profi-air filtro STARLINE negro</v>
      </c>
      <c r="C147" s="28" t="s">
        <v>118</v>
      </c>
      <c r="D147" s="238">
        <f t="shared" si="34"/>
        <v>6.04</v>
      </c>
      <c r="E147" s="29">
        <f t="shared" si="28"/>
        <v>6.04</v>
      </c>
      <c r="F147" s="29">
        <f t="shared" si="32"/>
        <v>5.76</v>
      </c>
      <c r="G147" s="50">
        <f t="shared" si="25"/>
        <v>4.7250000000000005</v>
      </c>
      <c r="H147" s="29">
        <v>4.5</v>
      </c>
      <c r="I147" s="40" t="s">
        <v>1</v>
      </c>
      <c r="J147" s="66">
        <v>70</v>
      </c>
    </row>
    <row r="148" spans="1:10" ht="36">
      <c r="A148" s="73">
        <v>78312692</v>
      </c>
      <c r="B148" s="73" t="str">
        <f>LEFT(C148,40)</f>
        <v xml:space="preserve">profi-air filtro STARLINE COMPACT negro
</v>
      </c>
      <c r="C148" s="28" t="s">
        <v>452</v>
      </c>
      <c r="D148" s="238">
        <f t="shared" si="34"/>
        <v>6.04</v>
      </c>
      <c r="E148" s="29">
        <f t="shared" si="28"/>
        <v>6.04</v>
      </c>
      <c r="F148" s="29">
        <f t="shared" si="32"/>
        <v>5.76</v>
      </c>
      <c r="G148" s="50">
        <f t="shared" si="25"/>
        <v>4.7250000000000005</v>
      </c>
      <c r="H148" s="29">
        <v>4.5</v>
      </c>
      <c r="I148" s="40" t="s">
        <v>1</v>
      </c>
      <c r="J148" s="66">
        <v>70</v>
      </c>
    </row>
    <row r="149" spans="1:10" ht="84">
      <c r="A149" s="73">
        <v>78300693</v>
      </c>
      <c r="B149" s="73" t="str">
        <f>LEFT(C149,45)</f>
        <v xml:space="preserve">profi-air filtro de grasas STARLINE plateado
</v>
      </c>
      <c r="C149" s="28" t="s">
        <v>119</v>
      </c>
      <c r="D149" s="238">
        <f t="shared" si="34"/>
        <v>41.02</v>
      </c>
      <c r="E149" s="29">
        <f t="shared" si="28"/>
        <v>41.02</v>
      </c>
      <c r="F149" s="29">
        <f t="shared" si="32"/>
        <v>39.07</v>
      </c>
      <c r="G149" s="50">
        <f t="shared" si="25"/>
        <v>32.024999999999999</v>
      </c>
      <c r="H149" s="29">
        <v>30.5</v>
      </c>
      <c r="I149" s="40" t="s">
        <v>1</v>
      </c>
      <c r="J149" s="66">
        <v>71</v>
      </c>
    </row>
    <row r="150" spans="1:10" ht="84">
      <c r="A150" s="73">
        <v>78312693</v>
      </c>
      <c r="B150" s="73" t="str">
        <f t="shared" si="33"/>
        <v>profi-air filtro de grasas STARLINE COMPACT plateado</v>
      </c>
      <c r="C150" s="28" t="s">
        <v>120</v>
      </c>
      <c r="D150" s="238">
        <f t="shared" si="34"/>
        <v>45.86</v>
      </c>
      <c r="E150" s="29">
        <f>TRUNC(F150*1.05,2)</f>
        <v>45.86</v>
      </c>
      <c r="F150" s="29">
        <f t="shared" si="32"/>
        <v>43.68</v>
      </c>
      <c r="G150" s="50">
        <f t="shared" si="25"/>
        <v>35.805</v>
      </c>
      <c r="H150" s="29">
        <v>34.1</v>
      </c>
      <c r="I150" s="40" t="s">
        <v>1</v>
      </c>
      <c r="J150" s="66">
        <v>72</v>
      </c>
    </row>
    <row r="151" spans="1:10" ht="48">
      <c r="A151" s="73">
        <v>78312620</v>
      </c>
      <c r="B151" s="73" t="str">
        <f>LEFT(C151,61)</f>
        <v>profi-air válvula de disco de extracción de aire DN125 blanca</v>
      </c>
      <c r="C151" s="28" t="s">
        <v>121</v>
      </c>
      <c r="D151" s="238">
        <f t="shared" si="34"/>
        <v>33.22</v>
      </c>
      <c r="E151" s="29">
        <f t="shared" si="26"/>
        <v>33.22</v>
      </c>
      <c r="F151" s="29">
        <f t="shared" si="24"/>
        <v>32.57</v>
      </c>
      <c r="G151" s="50">
        <f t="shared" si="25"/>
        <v>29.61</v>
      </c>
      <c r="H151" s="29">
        <v>28.2</v>
      </c>
      <c r="I151" s="40" t="s">
        <v>1</v>
      </c>
      <c r="J151" s="66">
        <v>74</v>
      </c>
    </row>
    <row r="152" spans="1:10" ht="48">
      <c r="A152" s="73">
        <v>78312610</v>
      </c>
      <c r="B152" s="73" t="str">
        <f>LEFT(C152,60)</f>
        <v xml:space="preserve">profi-air válvula de disco de admisión de aire DN125 blanca
</v>
      </c>
      <c r="C152" s="28" t="s">
        <v>122</v>
      </c>
      <c r="D152" s="238">
        <f t="shared" si="34"/>
        <v>50.53</v>
      </c>
      <c r="E152" s="29">
        <f t="shared" si="26"/>
        <v>50.53</v>
      </c>
      <c r="F152" s="29">
        <f t="shared" si="24"/>
        <v>49.54</v>
      </c>
      <c r="G152" s="50">
        <f t="shared" si="25"/>
        <v>45.045000000000002</v>
      </c>
      <c r="H152" s="29">
        <v>42.9</v>
      </c>
      <c r="I152" s="40" t="s">
        <v>1</v>
      </c>
      <c r="J152" s="66">
        <v>75</v>
      </c>
    </row>
    <row r="153" spans="1:10" ht="48">
      <c r="A153" s="73">
        <v>78312630</v>
      </c>
      <c r="B153" s="73" t="str">
        <f>LEFT(C153,67)</f>
        <v xml:space="preserve">profi-air válvula de disco de admisión / extracción de aire blanca </v>
      </c>
      <c r="C153" s="28" t="s">
        <v>123</v>
      </c>
      <c r="D153" s="238">
        <f t="shared" si="34"/>
        <v>12.25</v>
      </c>
      <c r="E153" s="29">
        <f t="shared" si="26"/>
        <v>12.25</v>
      </c>
      <c r="F153" s="29">
        <f t="shared" si="24"/>
        <v>12.01</v>
      </c>
      <c r="G153" s="50">
        <f t="shared" si="25"/>
        <v>10.920000000000002</v>
      </c>
      <c r="H153" s="29">
        <v>10.4</v>
      </c>
      <c r="I153" s="40" t="s">
        <v>1</v>
      </c>
      <c r="J153" s="66">
        <v>76</v>
      </c>
    </row>
    <row r="154" spans="1:10" ht="48">
      <c r="A154" s="73">
        <v>78312650</v>
      </c>
      <c r="B154" s="73" t="str">
        <f>LEFT(C154,23)</f>
        <v xml:space="preserve">profi-air filtro DN125
</v>
      </c>
      <c r="C154" s="28" t="s">
        <v>124</v>
      </c>
      <c r="D154" s="238">
        <f t="shared" si="34"/>
        <v>10.47</v>
      </c>
      <c r="E154" s="29">
        <f t="shared" si="26"/>
        <v>10.47</v>
      </c>
      <c r="F154" s="29">
        <f t="shared" si="24"/>
        <v>10.27</v>
      </c>
      <c r="G154" s="50">
        <f t="shared" si="25"/>
        <v>9.3450000000000006</v>
      </c>
      <c r="H154" s="29">
        <v>8.9</v>
      </c>
      <c r="I154" s="40" t="s">
        <v>1</v>
      </c>
      <c r="J154" s="66">
        <v>77</v>
      </c>
    </row>
    <row r="155" spans="1:10" ht="48">
      <c r="A155" s="73">
        <v>78312172</v>
      </c>
      <c r="B155" s="73" t="str">
        <f>LEFT(C155,45)</f>
        <v xml:space="preserve">profi-air rejilla combinada horizontal DN125
</v>
      </c>
      <c r="C155" s="28" t="s">
        <v>128</v>
      </c>
      <c r="D155" s="238">
        <f t="shared" si="34"/>
        <v>570.20000000000005</v>
      </c>
      <c r="E155" s="29">
        <f t="shared" si="26"/>
        <v>570.20000000000005</v>
      </c>
      <c r="F155" s="29">
        <f t="shared" si="24"/>
        <v>559.02</v>
      </c>
      <c r="G155" s="50">
        <f t="shared" si="25"/>
        <v>508.20000000000005</v>
      </c>
      <c r="H155" s="29">
        <v>484</v>
      </c>
      <c r="I155" s="40" t="s">
        <v>1</v>
      </c>
      <c r="J155" s="66">
        <v>78</v>
      </c>
    </row>
    <row r="156" spans="1:10" ht="48">
      <c r="A156" s="73">
        <v>78316172</v>
      </c>
      <c r="B156" s="73" t="str">
        <f>LEFT(C156,45)</f>
        <v xml:space="preserve">profi-air rejilla combinada horizontal DN160
</v>
      </c>
      <c r="C156" s="28" t="s">
        <v>129</v>
      </c>
      <c r="D156" s="238">
        <f t="shared" si="34"/>
        <v>617.32000000000005</v>
      </c>
      <c r="E156" s="29">
        <f t="shared" ref="E156:E211" si="35">TRUNC(F156*1.02,2)</f>
        <v>617.32000000000005</v>
      </c>
      <c r="F156" s="29">
        <f t="shared" si="24"/>
        <v>605.22</v>
      </c>
      <c r="G156" s="50">
        <f t="shared" si="25"/>
        <v>550.20000000000005</v>
      </c>
      <c r="H156" s="29">
        <v>524</v>
      </c>
      <c r="I156" s="40" t="s">
        <v>1</v>
      </c>
      <c r="J156" s="66">
        <v>78</v>
      </c>
    </row>
    <row r="157" spans="1:10" ht="48">
      <c r="A157" s="73">
        <v>78312173</v>
      </c>
      <c r="B157" s="73" t="str">
        <f>LEFT(C157,43)</f>
        <v xml:space="preserve">profi-air rejilla combinada vertical DN125
</v>
      </c>
      <c r="C157" s="28" t="s">
        <v>130</v>
      </c>
      <c r="D157" s="238">
        <f t="shared" si="34"/>
        <v>570.20000000000005</v>
      </c>
      <c r="E157" s="29">
        <f t="shared" si="35"/>
        <v>570.20000000000005</v>
      </c>
      <c r="F157" s="29">
        <f t="shared" si="24"/>
        <v>559.02</v>
      </c>
      <c r="G157" s="50">
        <f t="shared" si="25"/>
        <v>508.20000000000005</v>
      </c>
      <c r="H157" s="29">
        <v>484</v>
      </c>
      <c r="I157" s="40" t="s">
        <v>1</v>
      </c>
      <c r="J157" s="66">
        <v>79</v>
      </c>
    </row>
    <row r="158" spans="1:10" ht="48">
      <c r="A158" s="73">
        <v>78316173</v>
      </c>
      <c r="B158" s="73" t="str">
        <f>LEFT(C158,43)</f>
        <v xml:space="preserve">profi-air rejilla combinada vertical DN160
</v>
      </c>
      <c r="C158" s="28" t="s">
        <v>131</v>
      </c>
      <c r="D158" s="238">
        <f t="shared" si="34"/>
        <v>587.86</v>
      </c>
      <c r="E158" s="29">
        <f t="shared" si="35"/>
        <v>587.86</v>
      </c>
      <c r="F158" s="29">
        <f t="shared" si="24"/>
        <v>576.34</v>
      </c>
      <c r="G158" s="50">
        <v>523.95000000000005</v>
      </c>
      <c r="H158" s="29">
        <v>524</v>
      </c>
      <c r="I158" s="40" t="s">
        <v>1</v>
      </c>
      <c r="J158" s="66">
        <v>79</v>
      </c>
    </row>
    <row r="159" spans="1:10" ht="72">
      <c r="A159" s="73">
        <v>78312174</v>
      </c>
      <c r="B159" s="73" t="str">
        <f>LEFT(C159,59)</f>
        <v>profi-air rejilla de pared externa DN 125, acero inoxidable</v>
      </c>
      <c r="C159" s="28" t="s">
        <v>647</v>
      </c>
      <c r="D159" s="238">
        <v>209</v>
      </c>
      <c r="E159" s="29">
        <f t="shared" si="35"/>
        <v>144.9</v>
      </c>
      <c r="F159" s="29">
        <f t="shared" si="24"/>
        <v>142.06</v>
      </c>
      <c r="G159" s="50">
        <f t="shared" si="25"/>
        <v>129.15</v>
      </c>
      <c r="H159" s="29">
        <v>123</v>
      </c>
      <c r="I159" s="40" t="s">
        <v>1</v>
      </c>
      <c r="J159" s="66">
        <v>80</v>
      </c>
    </row>
    <row r="160" spans="1:10" ht="72">
      <c r="A160" s="73">
        <v>78316174</v>
      </c>
      <c r="B160" s="73" t="str">
        <f t="shared" ref="B160:B161" si="36">LEFT(C160,59)</f>
        <v>profi-air rejilla de pared externa DN 160, acero inoxidable</v>
      </c>
      <c r="C160" s="28" t="s">
        <v>644</v>
      </c>
      <c r="D160" s="238">
        <f t="shared" si="34"/>
        <v>161.38999999999999</v>
      </c>
      <c r="E160" s="29">
        <f t="shared" si="35"/>
        <v>161.38999999999999</v>
      </c>
      <c r="F160" s="29">
        <f t="shared" si="24"/>
        <v>158.22999999999999</v>
      </c>
      <c r="G160" s="50">
        <f t="shared" si="25"/>
        <v>143.85</v>
      </c>
      <c r="H160" s="29">
        <v>137</v>
      </c>
      <c r="I160" s="40" t="s">
        <v>1</v>
      </c>
      <c r="J160" s="66">
        <v>80</v>
      </c>
    </row>
    <row r="161" spans="1:10" ht="72">
      <c r="A161" s="73">
        <v>78318174</v>
      </c>
      <c r="B161" s="73" t="str">
        <f t="shared" si="36"/>
        <v>profi-air rejilla de pared externa DN 180, acero inoxidable</v>
      </c>
      <c r="C161" s="28" t="s">
        <v>1158</v>
      </c>
      <c r="D161" s="238">
        <f t="shared" si="34"/>
        <v>170.81</v>
      </c>
      <c r="E161" s="29">
        <f t="shared" si="35"/>
        <v>170.81</v>
      </c>
      <c r="F161" s="29">
        <f t="shared" si="24"/>
        <v>167.47</v>
      </c>
      <c r="G161" s="50">
        <f t="shared" si="25"/>
        <v>152.25</v>
      </c>
      <c r="H161" s="29">
        <v>145</v>
      </c>
      <c r="I161" s="40" t="s">
        <v>1</v>
      </c>
      <c r="J161" s="66">
        <v>80</v>
      </c>
    </row>
    <row r="162" spans="1:10" ht="72">
      <c r="A162" s="73">
        <v>78312176</v>
      </c>
      <c r="B162" s="73" t="str">
        <f>LEFT(C162,56)</f>
        <v xml:space="preserve">profi-air rejilla de pared externa DN 125, acero blanco
</v>
      </c>
      <c r="C162" s="28" t="s">
        <v>645</v>
      </c>
      <c r="D162" s="238">
        <f t="shared" si="34"/>
        <v>131.94</v>
      </c>
      <c r="E162" s="29">
        <f t="shared" si="35"/>
        <v>131.94</v>
      </c>
      <c r="F162" s="29">
        <f t="shared" si="24"/>
        <v>129.36000000000001</v>
      </c>
      <c r="G162" s="50">
        <f t="shared" si="25"/>
        <v>117.60000000000001</v>
      </c>
      <c r="H162" s="29">
        <v>112</v>
      </c>
      <c r="I162" s="40" t="s">
        <v>1</v>
      </c>
      <c r="J162" s="66">
        <v>80</v>
      </c>
    </row>
    <row r="163" spans="1:10" ht="72">
      <c r="A163" s="73">
        <v>78316176</v>
      </c>
      <c r="B163" s="73" t="str">
        <f t="shared" ref="B163:B164" si="37">LEFT(C163,56)</f>
        <v xml:space="preserve">profi-air rejilla de pared externa DN 160, acero blanco
</v>
      </c>
      <c r="C163" s="28" t="s">
        <v>646</v>
      </c>
      <c r="D163" s="238">
        <f t="shared" si="34"/>
        <v>144.9</v>
      </c>
      <c r="E163" s="29">
        <f t="shared" si="35"/>
        <v>144.9</v>
      </c>
      <c r="F163" s="29">
        <f t="shared" si="24"/>
        <v>142.06</v>
      </c>
      <c r="G163" s="50">
        <f t="shared" si="25"/>
        <v>129.15</v>
      </c>
      <c r="H163" s="29">
        <v>123</v>
      </c>
      <c r="I163" s="40" t="s">
        <v>1</v>
      </c>
      <c r="J163" s="66">
        <v>80</v>
      </c>
    </row>
    <row r="164" spans="1:10" ht="72">
      <c r="A164" s="73">
        <v>78318176</v>
      </c>
      <c r="B164" s="73" t="str">
        <f t="shared" si="37"/>
        <v xml:space="preserve">profi-air rejilla de pared externa DN 180, acero blanco
</v>
      </c>
      <c r="C164" s="28" t="s">
        <v>1159</v>
      </c>
      <c r="D164" s="238">
        <f t="shared" si="34"/>
        <v>154.32</v>
      </c>
      <c r="E164" s="29">
        <f t="shared" si="35"/>
        <v>154.32</v>
      </c>
      <c r="F164" s="29">
        <f t="shared" si="24"/>
        <v>151.30000000000001</v>
      </c>
      <c r="G164" s="50">
        <f t="shared" si="25"/>
        <v>137.55000000000001</v>
      </c>
      <c r="H164" s="29">
        <v>131</v>
      </c>
      <c r="I164" s="40" t="s">
        <v>1</v>
      </c>
      <c r="J164" s="66">
        <v>80</v>
      </c>
    </row>
    <row r="165" spans="1:10" ht="96">
      <c r="A165" s="73">
        <v>78300175</v>
      </c>
      <c r="B165" s="73" t="str">
        <f>LEFT(C165,48)</f>
        <v>profi-air sombrero para tejado negro DN160 / 180</v>
      </c>
      <c r="C165" s="28" t="s">
        <v>135</v>
      </c>
      <c r="D165" s="238">
        <f t="shared" si="34"/>
        <v>235.37</v>
      </c>
      <c r="E165" s="29">
        <f t="shared" si="35"/>
        <v>235.37</v>
      </c>
      <c r="F165" s="29">
        <f t="shared" ref="F165:F229" si="38">TRUNC(G165*1.1,2)</f>
        <v>230.76</v>
      </c>
      <c r="G165" s="50">
        <f t="shared" ref="G165:G211" si="39">H165*1.05</f>
        <v>209.79000000000002</v>
      </c>
      <c r="H165" s="29">
        <v>199.8</v>
      </c>
      <c r="I165" s="40" t="s">
        <v>1</v>
      </c>
      <c r="J165" s="66">
        <v>81</v>
      </c>
    </row>
    <row r="166" spans="1:10" ht="36">
      <c r="A166" s="73">
        <v>78316180</v>
      </c>
      <c r="B166" s="73" t="str">
        <f>LEFT(C166,47)</f>
        <v xml:space="preserve">profi-air salida para tejado plano DN160 / 180
</v>
      </c>
      <c r="C166" s="28" t="s">
        <v>136</v>
      </c>
      <c r="D166" s="238">
        <f t="shared" si="34"/>
        <v>41.93</v>
      </c>
      <c r="E166" s="29">
        <f t="shared" si="35"/>
        <v>41.93</v>
      </c>
      <c r="F166" s="29">
        <f t="shared" si="38"/>
        <v>41.11</v>
      </c>
      <c r="G166" s="50">
        <f t="shared" si="39"/>
        <v>37.380000000000003</v>
      </c>
      <c r="H166" s="29">
        <v>35.6</v>
      </c>
      <c r="I166" s="40" t="s">
        <v>1</v>
      </c>
      <c r="J166" s="66">
        <v>82</v>
      </c>
    </row>
    <row r="167" spans="1:10" ht="48">
      <c r="A167" s="73">
        <v>78316184</v>
      </c>
      <c r="B167" s="73" t="str">
        <f>LEFT(C167,40)</f>
        <v>profi-air salida para tejado flex 25-55º</v>
      </c>
      <c r="C167" s="28" t="s">
        <v>1160</v>
      </c>
      <c r="D167" s="238">
        <v>240.86</v>
      </c>
      <c r="E167" s="29"/>
      <c r="F167" s="29"/>
      <c r="G167" s="50"/>
      <c r="H167" s="29"/>
      <c r="I167" s="40" t="s">
        <v>1</v>
      </c>
      <c r="J167" s="66">
        <v>83</v>
      </c>
    </row>
    <row r="168" spans="1:10" ht="24">
      <c r="A168" s="73">
        <v>79000270</v>
      </c>
      <c r="B168" s="73" t="str">
        <f>LEFT(C168,48)</f>
        <v>profi-air cuchillo de montaje con hoja de gancho</v>
      </c>
      <c r="C168" s="28" t="s">
        <v>137</v>
      </c>
      <c r="D168" s="238">
        <f t="shared" si="34"/>
        <v>16.37</v>
      </c>
      <c r="E168" s="29">
        <f t="shared" si="35"/>
        <v>16.37</v>
      </c>
      <c r="F168" s="29">
        <f t="shared" si="38"/>
        <v>16.05</v>
      </c>
      <c r="G168" s="50">
        <f t="shared" si="39"/>
        <v>14.595000000000001</v>
      </c>
      <c r="H168" s="29">
        <v>13.9</v>
      </c>
      <c r="I168" s="40" t="s">
        <v>1</v>
      </c>
      <c r="J168" s="66">
        <v>83</v>
      </c>
    </row>
    <row r="169" spans="1:10" ht="156">
      <c r="A169" s="73">
        <v>79000801</v>
      </c>
      <c r="B169" s="73" t="str">
        <f>LEFT(C169,70)</f>
        <v>profi-air classic Set de limpieza Sawi c/cables tracción DN 63/75
Este</v>
      </c>
      <c r="C169" s="28" t="s">
        <v>1020</v>
      </c>
      <c r="D169" s="238">
        <v>2321</v>
      </c>
      <c r="E169" s="29">
        <f t="shared" si="35"/>
        <v>2353.84</v>
      </c>
      <c r="F169" s="29">
        <f t="shared" si="38"/>
        <v>2307.69</v>
      </c>
      <c r="G169" s="50">
        <f t="shared" si="39"/>
        <v>2097.9</v>
      </c>
      <c r="H169" s="29">
        <v>1998</v>
      </c>
      <c r="I169" s="40" t="s">
        <v>1</v>
      </c>
      <c r="J169" s="66">
        <v>84</v>
      </c>
    </row>
    <row r="170" spans="1:10" ht="204">
      <c r="A170" s="73">
        <v>79000802</v>
      </c>
      <c r="B170" s="73" t="str">
        <f>LEFT(C170,64)</f>
        <v xml:space="preserve">profi-air classic set de limpieza SaWi sin cable tracción DN 63
</v>
      </c>
      <c r="C170" s="28" t="s">
        <v>1021</v>
      </c>
      <c r="D170" s="238">
        <v>1019</v>
      </c>
      <c r="E170" s="29">
        <f t="shared" si="35"/>
        <v>1360.7</v>
      </c>
      <c r="F170" s="29">
        <f t="shared" si="38"/>
        <v>1334.02</v>
      </c>
      <c r="G170" s="50">
        <f t="shared" si="39"/>
        <v>1212.75</v>
      </c>
      <c r="H170" s="29">
        <v>1155</v>
      </c>
      <c r="I170" s="40" t="s">
        <v>1</v>
      </c>
      <c r="J170" s="66">
        <v>84</v>
      </c>
    </row>
    <row r="171" spans="1:10" ht="204">
      <c r="A171" s="73">
        <v>79000803</v>
      </c>
      <c r="B171" s="73" t="str">
        <f>LEFT(C171,64)</f>
        <v xml:space="preserve">profi-air classic set de limpieza SaWi sin cable tracción DN 75
</v>
      </c>
      <c r="C171" s="28" t="s">
        <v>1022</v>
      </c>
      <c r="D171" s="238">
        <v>1019</v>
      </c>
      <c r="E171" s="29">
        <f t="shared" si="35"/>
        <v>1360.7</v>
      </c>
      <c r="F171" s="29">
        <f t="shared" si="38"/>
        <v>1334.02</v>
      </c>
      <c r="G171" s="50">
        <f t="shared" si="39"/>
        <v>1212.75</v>
      </c>
      <c r="H171" s="29">
        <v>1155</v>
      </c>
      <c r="I171" s="40" t="s">
        <v>1</v>
      </c>
      <c r="J171" s="66">
        <v>84</v>
      </c>
    </row>
    <row r="172" spans="1:10" ht="156">
      <c r="A172" s="73">
        <v>79000811</v>
      </c>
      <c r="B172" s="73" t="str">
        <f>LEFT(C172,46)</f>
        <v xml:space="preserve">profi-air set de limpieza classic/tunnel SaWi
</v>
      </c>
      <c r="C172" s="28" t="s">
        <v>1161</v>
      </c>
      <c r="D172" s="238">
        <v>2059</v>
      </c>
      <c r="E172" s="29"/>
      <c r="F172" s="29"/>
      <c r="G172" s="50"/>
      <c r="H172" s="29"/>
      <c r="I172" s="40" t="s">
        <v>1</v>
      </c>
      <c r="J172" s="66">
        <v>85</v>
      </c>
    </row>
    <row r="173" spans="1:10" ht="132">
      <c r="A173" s="73">
        <v>79000812</v>
      </c>
      <c r="B173" s="73" t="str">
        <f>LEFT(C173,46)</f>
        <v xml:space="preserve">profi-air set de limpieza classic/tunnel SaWi
</v>
      </c>
      <c r="C173" s="28" t="s">
        <v>1162</v>
      </c>
      <c r="D173" s="238">
        <v>1892</v>
      </c>
      <c r="E173" s="29"/>
      <c r="F173" s="29"/>
      <c r="G173" s="50"/>
      <c r="H173" s="29"/>
      <c r="I173" s="40" t="s">
        <v>1</v>
      </c>
      <c r="J173" s="66">
        <v>85</v>
      </c>
    </row>
    <row r="174" spans="1:10" ht="24">
      <c r="A174" s="73">
        <v>79000804</v>
      </c>
      <c r="B174" s="73" t="str">
        <f>LEFT(C174,79)</f>
        <v xml:space="preserve">profi-air classic bayetas para el set de limpieza profi-air classic Sawi DN 63
</v>
      </c>
      <c r="C174" s="28" t="s">
        <v>138</v>
      </c>
      <c r="D174" s="238">
        <f t="shared" si="34"/>
        <v>5.64</v>
      </c>
      <c r="E174" s="29">
        <f t="shared" si="35"/>
        <v>5.64</v>
      </c>
      <c r="F174" s="29">
        <f t="shared" si="38"/>
        <v>5.53</v>
      </c>
      <c r="G174" s="50">
        <f t="shared" si="39"/>
        <v>5.0295000000000005</v>
      </c>
      <c r="H174" s="29">
        <v>4.79</v>
      </c>
      <c r="I174" s="40" t="s">
        <v>1</v>
      </c>
      <c r="J174" s="66">
        <v>86</v>
      </c>
    </row>
    <row r="175" spans="1:10" ht="24">
      <c r="A175" s="73">
        <v>79000805</v>
      </c>
      <c r="B175" s="73" t="str">
        <f t="shared" ref="B175:B176" si="40">LEFT(C175,79)</f>
        <v xml:space="preserve">profi-air classic bayetas para el set de limpieza profi-air classic Sawi DN 75
</v>
      </c>
      <c r="C175" s="28" t="s">
        <v>139</v>
      </c>
      <c r="D175" s="238">
        <f t="shared" si="34"/>
        <v>5.64</v>
      </c>
      <c r="E175" s="29">
        <f t="shared" si="35"/>
        <v>5.64</v>
      </c>
      <c r="F175" s="29">
        <f t="shared" si="38"/>
        <v>5.53</v>
      </c>
      <c r="G175" s="50">
        <f t="shared" si="39"/>
        <v>5.0295000000000005</v>
      </c>
      <c r="H175" s="29">
        <v>4.79</v>
      </c>
      <c r="I175" s="40" t="s">
        <v>1</v>
      </c>
      <c r="J175" s="66">
        <v>86</v>
      </c>
    </row>
    <row r="176" spans="1:10" ht="24">
      <c r="A176" s="73">
        <v>79000814</v>
      </c>
      <c r="B176" s="73" t="str">
        <f t="shared" si="40"/>
        <v xml:space="preserve">profi-air classic bayetas para el set de limpieza profi-air classic Sawi DN 90
</v>
      </c>
      <c r="C176" s="28" t="s">
        <v>1163</v>
      </c>
      <c r="D176" s="238">
        <v>7.43</v>
      </c>
      <c r="E176" s="29">
        <f t="shared" ref="E176" si="41">TRUNC(F176*1.02,2)</f>
        <v>5.64</v>
      </c>
      <c r="F176" s="29">
        <f t="shared" ref="F176" si="42">TRUNC(G176*1.1,2)</f>
        <v>5.53</v>
      </c>
      <c r="G176" s="50">
        <f t="shared" ref="G176" si="43">H176*1.05</f>
        <v>5.0295000000000005</v>
      </c>
      <c r="H176" s="29">
        <v>4.79</v>
      </c>
      <c r="I176" s="40" t="s">
        <v>1</v>
      </c>
      <c r="J176" s="66">
        <v>86</v>
      </c>
    </row>
    <row r="177" spans="1:10" ht="48">
      <c r="A177" s="73">
        <v>79000806</v>
      </c>
      <c r="B177" s="73" t="str">
        <f>LEFT(C177,71)</f>
        <v>profi-air cable de tracción y de seguridad 30 m para el set de limpieza</v>
      </c>
      <c r="C177" s="28" t="s">
        <v>140</v>
      </c>
      <c r="D177" s="238">
        <f t="shared" si="34"/>
        <v>213.23</v>
      </c>
      <c r="E177" s="29">
        <f t="shared" si="35"/>
        <v>213.23</v>
      </c>
      <c r="F177" s="29">
        <f t="shared" si="38"/>
        <v>209.05</v>
      </c>
      <c r="G177" s="50">
        <f t="shared" si="39"/>
        <v>190.05</v>
      </c>
      <c r="H177" s="29">
        <v>181</v>
      </c>
      <c r="I177" s="40" t="s">
        <v>1</v>
      </c>
      <c r="J177" s="66">
        <v>86</v>
      </c>
    </row>
    <row r="178" spans="1:10" ht="252">
      <c r="A178" s="73">
        <v>78305713</v>
      </c>
      <c r="B178" s="73" t="str">
        <f>LEFT(C178,70)</f>
        <v>profi-air equipo ventilación 130 flat, 130 m3/h, max 160 Pa, DN125
Equ</v>
      </c>
      <c r="C178" s="28" t="s">
        <v>1301</v>
      </c>
      <c r="D178" s="238">
        <v>2089</v>
      </c>
      <c r="E178" s="29">
        <f>TRUNC(F178*1.05,2)</f>
        <v>3432.08</v>
      </c>
      <c r="F178" s="29">
        <f t="shared" ref="F178" si="44">TRUNC(G178*1.1,2)</f>
        <v>3268.65</v>
      </c>
      <c r="G178" s="50">
        <f t="shared" ref="G178" si="45">H178*1.05</f>
        <v>2971.5</v>
      </c>
      <c r="H178" s="29">
        <v>2830</v>
      </c>
      <c r="I178" s="40" t="s">
        <v>1</v>
      </c>
      <c r="J178" s="66">
        <v>90</v>
      </c>
    </row>
    <row r="179" spans="1:10" ht="300">
      <c r="A179" s="73">
        <v>78305718</v>
      </c>
      <c r="B179" s="73" t="str">
        <f>LEFT(C179,70)</f>
        <v>profi-air equipo ventilación 180 flat, 180 m3/h, max 160 Pa, DN125
Equ</v>
      </c>
      <c r="C179" s="28" t="s">
        <v>1302</v>
      </c>
      <c r="D179" s="238">
        <v>2980</v>
      </c>
      <c r="E179" s="29">
        <f>TRUNC(F179*1.05,2)</f>
        <v>3432.08</v>
      </c>
      <c r="F179" s="29">
        <f t="shared" si="38"/>
        <v>3268.65</v>
      </c>
      <c r="G179" s="50">
        <f t="shared" si="39"/>
        <v>2971.5</v>
      </c>
      <c r="H179" s="29">
        <v>2830</v>
      </c>
      <c r="I179" s="40" t="s">
        <v>1</v>
      </c>
      <c r="J179" s="66">
        <v>94</v>
      </c>
    </row>
    <row r="180" spans="1:10" ht="72">
      <c r="A180" s="73">
        <v>78300888</v>
      </c>
      <c r="B180" s="73" t="str">
        <f>LEFT(C180,58)</f>
        <v>profi-air set de filtros de repuesto G4 / G4 para 130 flat</v>
      </c>
      <c r="C180" s="28" t="s">
        <v>1165</v>
      </c>
      <c r="D180" s="238">
        <v>47.4</v>
      </c>
      <c r="E180" s="29">
        <f t="shared" ref="E180" si="46">TRUNC(F180*1.02,2)</f>
        <v>58.66</v>
      </c>
      <c r="F180" s="29">
        <f t="shared" ref="F180" si="47">TRUNC(G180*1.1,2)</f>
        <v>57.51</v>
      </c>
      <c r="G180" s="50">
        <f t="shared" ref="G180" si="48">H180*1.05</f>
        <v>52.29</v>
      </c>
      <c r="H180" s="29">
        <v>49.8</v>
      </c>
      <c r="I180" s="40" t="s">
        <v>1</v>
      </c>
      <c r="J180" s="66">
        <v>98</v>
      </c>
    </row>
    <row r="181" spans="1:10" ht="72">
      <c r="A181" s="73">
        <v>78300884</v>
      </c>
      <c r="B181" s="73" t="str">
        <f>LEFT(C181,58)</f>
        <v>profi-air set de filtros de repuesto G4 / G4 para 180 flat</v>
      </c>
      <c r="C181" s="28" t="s">
        <v>141</v>
      </c>
      <c r="D181" s="238">
        <f t="shared" si="34"/>
        <v>58.66</v>
      </c>
      <c r="E181" s="29">
        <f t="shared" si="35"/>
        <v>58.66</v>
      </c>
      <c r="F181" s="29">
        <f t="shared" si="38"/>
        <v>57.51</v>
      </c>
      <c r="G181" s="50">
        <f t="shared" si="39"/>
        <v>52.29</v>
      </c>
      <c r="H181" s="29">
        <v>49.8</v>
      </c>
      <c r="I181" s="40" t="s">
        <v>1</v>
      </c>
      <c r="J181" s="66">
        <v>98</v>
      </c>
    </row>
    <row r="182" spans="1:10" ht="72">
      <c r="A182" s="73">
        <v>78300889</v>
      </c>
      <c r="B182" s="73" t="str">
        <f>LEFT(C182,58)</f>
        <v>profi-air set de filtros de repuesto G4 / F7 para 130 flat</v>
      </c>
      <c r="C182" s="28" t="s">
        <v>1164</v>
      </c>
      <c r="D182" s="238">
        <v>63.3</v>
      </c>
      <c r="E182" s="29">
        <f t="shared" ref="E182" si="49">TRUNC(F182*1.02,2)</f>
        <v>97.77</v>
      </c>
      <c r="F182" s="29">
        <f t="shared" ref="F182" si="50">TRUNC(G182*1.1,2)</f>
        <v>95.86</v>
      </c>
      <c r="G182" s="50">
        <f t="shared" ref="G182" si="51">H182*1.05</f>
        <v>87.15</v>
      </c>
      <c r="H182" s="29">
        <v>83</v>
      </c>
      <c r="I182" s="40" t="s">
        <v>1</v>
      </c>
      <c r="J182" s="66">
        <v>98</v>
      </c>
    </row>
    <row r="183" spans="1:10" ht="72">
      <c r="A183" s="73">
        <v>78300885</v>
      </c>
      <c r="B183" s="73" t="str">
        <f>LEFT(C183,58)</f>
        <v>profi-air set de filtros de repuesto G4 / F7 para 180 flat</v>
      </c>
      <c r="C183" s="28" t="s">
        <v>142</v>
      </c>
      <c r="D183" s="238">
        <f t="shared" si="34"/>
        <v>97.77</v>
      </c>
      <c r="E183" s="29">
        <f t="shared" si="35"/>
        <v>97.77</v>
      </c>
      <c r="F183" s="29">
        <f t="shared" si="38"/>
        <v>95.86</v>
      </c>
      <c r="G183" s="50">
        <f t="shared" si="39"/>
        <v>87.15</v>
      </c>
      <c r="H183" s="29">
        <v>83</v>
      </c>
      <c r="I183" s="40" t="s">
        <v>1</v>
      </c>
      <c r="J183" s="66">
        <v>98</v>
      </c>
    </row>
    <row r="184" spans="1:10" ht="36">
      <c r="A184" s="73">
        <v>78312820</v>
      </c>
      <c r="B184" s="73" t="str">
        <f>LEFT(C184,70)</f>
        <v>profi-air set de conexión para isopipe / conducto en espiral 4 x DN125</v>
      </c>
      <c r="C184" s="28" t="s">
        <v>143</v>
      </c>
      <c r="D184" s="238">
        <f t="shared" si="34"/>
        <v>70.44</v>
      </c>
      <c r="E184" s="29">
        <f t="shared" si="35"/>
        <v>70.44</v>
      </c>
      <c r="F184" s="29">
        <f t="shared" si="38"/>
        <v>69.06</v>
      </c>
      <c r="G184" s="50">
        <f t="shared" si="39"/>
        <v>62.79</v>
      </c>
      <c r="H184" s="29">
        <v>59.8</v>
      </c>
      <c r="I184" s="40" t="s">
        <v>1</v>
      </c>
      <c r="J184" s="66">
        <v>99</v>
      </c>
    </row>
    <row r="185" spans="1:10" ht="60">
      <c r="A185" s="73">
        <v>78312850</v>
      </c>
      <c r="B185" s="73" t="str">
        <f>LEFT(C185,33)</f>
        <v>profi-air silenciador L1m, DN 125</v>
      </c>
      <c r="C185" s="28" t="s">
        <v>1023</v>
      </c>
      <c r="D185" s="238">
        <f t="shared" si="34"/>
        <v>117.56</v>
      </c>
      <c r="E185" s="29">
        <f t="shared" si="35"/>
        <v>117.56</v>
      </c>
      <c r="F185" s="29">
        <f t="shared" si="38"/>
        <v>115.26</v>
      </c>
      <c r="G185" s="50">
        <f t="shared" si="39"/>
        <v>104.79</v>
      </c>
      <c r="H185" s="29">
        <v>99.8</v>
      </c>
      <c r="I185" s="40" t="s">
        <v>1</v>
      </c>
      <c r="J185" s="66">
        <v>100</v>
      </c>
    </row>
    <row r="186" spans="1:10" ht="36">
      <c r="A186" s="73">
        <v>78300837</v>
      </c>
      <c r="B186" s="73" t="str">
        <f>LEFT(C186,66)</f>
        <v xml:space="preserve">profi-air control remoto inalámbrico para 180 flat / 250/360 flex
</v>
      </c>
      <c r="C186" s="28" t="s">
        <v>144</v>
      </c>
      <c r="D186" s="238">
        <f t="shared" si="34"/>
        <v>435.77</v>
      </c>
      <c r="E186" s="29">
        <f t="shared" si="35"/>
        <v>435.77</v>
      </c>
      <c r="F186" s="29">
        <f t="shared" si="38"/>
        <v>427.23</v>
      </c>
      <c r="G186" s="50">
        <f t="shared" si="39"/>
        <v>388.39499999999998</v>
      </c>
      <c r="H186" s="29">
        <v>369.9</v>
      </c>
      <c r="I186" s="40" t="s">
        <v>1</v>
      </c>
      <c r="J186" s="66">
        <v>101</v>
      </c>
    </row>
    <row r="187" spans="1:10" ht="60">
      <c r="A187" s="73">
        <v>78300842</v>
      </c>
      <c r="B187" s="73" t="str">
        <f>LEFT(C187,57)</f>
        <v xml:space="preserve">profi-air cable de conexion para 180 flat / 250/360 flex
</v>
      </c>
      <c r="C187" s="28" t="s">
        <v>145</v>
      </c>
      <c r="D187" s="238">
        <f t="shared" si="34"/>
        <v>32.5</v>
      </c>
      <c r="E187" s="29">
        <f t="shared" si="35"/>
        <v>32.5</v>
      </c>
      <c r="F187" s="29">
        <f t="shared" si="38"/>
        <v>31.87</v>
      </c>
      <c r="G187" s="50">
        <f t="shared" si="39"/>
        <v>28.980000000000004</v>
      </c>
      <c r="H187" s="29">
        <v>27.6</v>
      </c>
      <c r="I187" s="40" t="s">
        <v>1</v>
      </c>
      <c r="J187" s="66">
        <v>101</v>
      </c>
    </row>
    <row r="188" spans="1:10" ht="60">
      <c r="A188" s="73">
        <v>78300834</v>
      </c>
      <c r="B188" s="73" t="str">
        <f>LEFT(C188,50)</f>
        <v xml:space="preserve">profi-air sensor COV para 180 flat / 250/360 flex
</v>
      </c>
      <c r="C188" s="28" t="s">
        <v>146</v>
      </c>
      <c r="D188" s="238">
        <f t="shared" si="34"/>
        <v>419.15</v>
      </c>
      <c r="E188" s="29">
        <f t="shared" si="35"/>
        <v>419.15</v>
      </c>
      <c r="F188" s="29">
        <f t="shared" ref="F188" si="52">TRUNC(G188*1.1,2)</f>
        <v>410.94</v>
      </c>
      <c r="G188" s="50">
        <f t="shared" ref="G188" si="53">H188*1.05</f>
        <v>373.59000000000003</v>
      </c>
      <c r="H188" s="29">
        <v>355.8</v>
      </c>
      <c r="I188" s="40" t="s">
        <v>1</v>
      </c>
      <c r="J188" s="66">
        <v>102</v>
      </c>
    </row>
    <row r="189" spans="1:10" ht="60">
      <c r="A189" s="73">
        <v>78300835</v>
      </c>
      <c r="B189" s="73" t="str">
        <f>LEFT(C189,50)</f>
        <v>profi-air sensor humedad interno 130/180 flat / 25</v>
      </c>
      <c r="C189" s="28" t="s">
        <v>1166</v>
      </c>
      <c r="D189" s="238">
        <v>130.99</v>
      </c>
      <c r="E189" s="29"/>
      <c r="F189" s="29"/>
      <c r="G189" s="50"/>
      <c r="H189" s="29"/>
      <c r="I189" s="40" t="s">
        <v>1</v>
      </c>
      <c r="J189" s="66">
        <v>102</v>
      </c>
    </row>
    <row r="190" spans="1:10" ht="48">
      <c r="A190" s="73">
        <v>78300841</v>
      </c>
      <c r="B190" s="73" t="str">
        <f>LEFT(C190,50)</f>
        <v>profi-air higrostato para 130/180 flat / 250/360 f</v>
      </c>
      <c r="C190" s="28" t="s">
        <v>1167</v>
      </c>
      <c r="D190" s="238">
        <f t="shared" si="34"/>
        <v>263.77</v>
      </c>
      <c r="E190" s="29">
        <f t="shared" ref="E190:E191" si="54">TRUNC(F190*1.02,2)</f>
        <v>263.77</v>
      </c>
      <c r="F190" s="29">
        <f t="shared" ref="F190:F191" si="55">TRUNC(G190*1.1,2)</f>
        <v>258.60000000000002</v>
      </c>
      <c r="G190" s="50">
        <f t="shared" ref="G190:G191" si="56">H190*1.05</f>
        <v>235.09500000000003</v>
      </c>
      <c r="H190" s="29">
        <v>223.9</v>
      </c>
      <c r="I190" s="40" t="s">
        <v>1</v>
      </c>
      <c r="J190" s="66">
        <v>103</v>
      </c>
    </row>
    <row r="191" spans="1:10" ht="60">
      <c r="A191" s="73">
        <v>78300838</v>
      </c>
      <c r="B191" s="73" t="str">
        <f>LEFT(C191,68)</f>
        <v>profi-air caja de conexión electrónica para 130/180 flat / 250/360 f</v>
      </c>
      <c r="C191" s="28" t="s">
        <v>1168</v>
      </c>
      <c r="D191" s="238">
        <f t="shared" si="34"/>
        <v>488.9</v>
      </c>
      <c r="E191" s="29">
        <f t="shared" si="54"/>
        <v>488.9</v>
      </c>
      <c r="F191" s="29">
        <f t="shared" si="55"/>
        <v>479.32</v>
      </c>
      <c r="G191" s="50">
        <f t="shared" si="56"/>
        <v>435.75</v>
      </c>
      <c r="H191" s="29">
        <v>415</v>
      </c>
      <c r="I191" s="40" t="s">
        <v>1</v>
      </c>
      <c r="J191" s="66">
        <v>103</v>
      </c>
    </row>
    <row r="192" spans="1:10" ht="48">
      <c r="A192" s="73">
        <v>78300702</v>
      </c>
      <c r="B192" s="73" t="str">
        <f>LEFT(C192,50)</f>
        <v>profi-air set de puesta en marcha flat
Set de pues</v>
      </c>
      <c r="C192" s="28" t="s">
        <v>1169</v>
      </c>
      <c r="D192" s="238">
        <v>85.9</v>
      </c>
      <c r="E192" s="29"/>
      <c r="F192" s="29"/>
      <c r="G192" s="50"/>
      <c r="H192" s="29"/>
      <c r="I192" s="40"/>
      <c r="J192" s="66">
        <v>104</v>
      </c>
    </row>
    <row r="193" spans="1:10" ht="120">
      <c r="A193" s="73">
        <v>78300840</v>
      </c>
      <c r="B193" s="73" t="str">
        <f>LEFT(C193,45)</f>
        <v xml:space="preserve">profi-air bomba de condensados para 180 flat
</v>
      </c>
      <c r="C193" s="28" t="s">
        <v>147</v>
      </c>
      <c r="D193" s="238">
        <f t="shared" si="34"/>
        <v>681.17</v>
      </c>
      <c r="E193" s="29">
        <f t="shared" si="35"/>
        <v>681.17</v>
      </c>
      <c r="F193" s="29">
        <f t="shared" si="38"/>
        <v>667.82</v>
      </c>
      <c r="G193" s="50">
        <f t="shared" si="39"/>
        <v>607.11000000000013</v>
      </c>
      <c r="H193" s="29">
        <v>578.20000000000005</v>
      </c>
      <c r="I193" s="40" t="s">
        <v>1</v>
      </c>
      <c r="J193" s="66">
        <v>105</v>
      </c>
    </row>
    <row r="194" spans="1:10" ht="324">
      <c r="A194" s="73">
        <v>78304725</v>
      </c>
      <c r="B194" s="73" t="str">
        <f>LEFT(C194,70)</f>
        <v>profi-air equipo ventilación 250 flex, 250m3/h, max. 240Pa, DN160
Equi</v>
      </c>
      <c r="C194" s="28" t="s">
        <v>1303</v>
      </c>
      <c r="D194" s="238">
        <v>2990</v>
      </c>
      <c r="E194" s="29">
        <f>TRUNC(F194*1.05,2)</f>
        <v>3510.9</v>
      </c>
      <c r="F194" s="29">
        <f t="shared" si="38"/>
        <v>3343.72</v>
      </c>
      <c r="G194" s="50">
        <f t="shared" si="39"/>
        <v>3039.75</v>
      </c>
      <c r="H194" s="29">
        <v>2895</v>
      </c>
      <c r="I194" s="40" t="s">
        <v>1</v>
      </c>
      <c r="J194" s="66">
        <v>106</v>
      </c>
    </row>
    <row r="195" spans="1:10" ht="348">
      <c r="A195" s="73">
        <v>78304736</v>
      </c>
      <c r="B195" s="73" t="str">
        <f>LEFT(C195,62)</f>
        <v xml:space="preserve">profi-air equipo de ventilación 360 flex, 360m3/h, max. 270Pa
</v>
      </c>
      <c r="C195" s="28" t="s">
        <v>1304</v>
      </c>
      <c r="D195" s="238">
        <v>3059</v>
      </c>
      <c r="E195" s="29">
        <f>TRUNC(F195*1.05,2)</f>
        <v>3814.09</v>
      </c>
      <c r="F195" s="29">
        <f t="shared" si="38"/>
        <v>3632.47</v>
      </c>
      <c r="G195" s="50">
        <f t="shared" si="39"/>
        <v>3302.25</v>
      </c>
      <c r="H195" s="29">
        <v>3145</v>
      </c>
      <c r="I195" s="40" t="s">
        <v>1</v>
      </c>
      <c r="J195" s="66">
        <v>106</v>
      </c>
    </row>
    <row r="196" spans="1:10" ht="72">
      <c r="A196" s="73">
        <v>78300886</v>
      </c>
      <c r="B196" s="73" t="str">
        <f>LEFT(C196,40)</f>
        <v xml:space="preserve">profi-air repuesto set de filtros G4/G4
</v>
      </c>
      <c r="C196" s="28" t="s">
        <v>148</v>
      </c>
      <c r="D196" s="238">
        <f t="shared" si="34"/>
        <v>66.67</v>
      </c>
      <c r="E196" s="29">
        <f t="shared" si="35"/>
        <v>66.67</v>
      </c>
      <c r="F196" s="29">
        <f t="shared" si="38"/>
        <v>65.37</v>
      </c>
      <c r="G196" s="50">
        <v>59.43</v>
      </c>
      <c r="H196" s="29">
        <v>56.7</v>
      </c>
      <c r="I196" s="40" t="s">
        <v>1</v>
      </c>
      <c r="J196" s="66">
        <v>111</v>
      </c>
    </row>
    <row r="197" spans="1:10" ht="72">
      <c r="A197" s="73">
        <v>78300887</v>
      </c>
      <c r="B197" s="73" t="str">
        <f>LEFT(C197,40)</f>
        <v xml:space="preserve">profi-air repuesto set de filtros G4/F7
</v>
      </c>
      <c r="C197" s="28" t="s">
        <v>149</v>
      </c>
      <c r="D197" s="238">
        <f t="shared" si="34"/>
        <v>111.91</v>
      </c>
      <c r="E197" s="29">
        <f t="shared" si="35"/>
        <v>111.91</v>
      </c>
      <c r="F197" s="29">
        <f t="shared" si="38"/>
        <v>109.72</v>
      </c>
      <c r="G197" s="50">
        <f t="shared" si="39"/>
        <v>99.75</v>
      </c>
      <c r="H197" s="29">
        <v>95</v>
      </c>
      <c r="I197" s="40" t="s">
        <v>1</v>
      </c>
      <c r="J197" s="66">
        <v>111</v>
      </c>
    </row>
    <row r="198" spans="1:10" ht="48">
      <c r="A198" s="73">
        <v>78300812</v>
      </c>
      <c r="B198" s="73" t="str">
        <f>LEFT(C198,44)</f>
        <v xml:space="preserve">profi-air set de montaje suelo 250/360 flex
</v>
      </c>
      <c r="C198" s="28" t="s">
        <v>150</v>
      </c>
      <c r="D198" s="238">
        <f t="shared" si="34"/>
        <v>210.87</v>
      </c>
      <c r="E198" s="29">
        <f t="shared" si="35"/>
        <v>210.87</v>
      </c>
      <c r="F198" s="29">
        <f t="shared" si="38"/>
        <v>206.74</v>
      </c>
      <c r="G198" s="50">
        <f t="shared" si="39"/>
        <v>187.95000000000002</v>
      </c>
      <c r="H198" s="29">
        <v>179</v>
      </c>
      <c r="I198" s="40" t="s">
        <v>1</v>
      </c>
      <c r="J198" s="66">
        <v>112</v>
      </c>
    </row>
    <row r="199" spans="1:10" ht="36">
      <c r="A199" s="73">
        <v>78316820</v>
      </c>
      <c r="B199" s="73" t="str">
        <f>LEFT(C199,70)</f>
        <v>profi-air set de conexión para isopipe o conducto en espiral 4 x DN160</v>
      </c>
      <c r="C199" s="28" t="s">
        <v>151</v>
      </c>
      <c r="D199" s="238">
        <f t="shared" si="34"/>
        <v>71.62</v>
      </c>
      <c r="E199" s="29">
        <f t="shared" si="35"/>
        <v>71.62</v>
      </c>
      <c r="F199" s="29">
        <f t="shared" si="38"/>
        <v>70.22</v>
      </c>
      <c r="G199" s="50">
        <f t="shared" si="39"/>
        <v>63.839999999999996</v>
      </c>
      <c r="H199" s="29">
        <v>60.8</v>
      </c>
      <c r="I199" s="40" t="s">
        <v>1</v>
      </c>
      <c r="J199" s="66">
        <v>112</v>
      </c>
    </row>
    <row r="200" spans="1:10" ht="36">
      <c r="A200" s="73">
        <v>78318820</v>
      </c>
      <c r="B200" s="73" t="str">
        <f>LEFT(C200,60)</f>
        <v>profi-air set de conexión para conducto en espiral 4 x DN180</v>
      </c>
      <c r="C200" s="28" t="s">
        <v>152</v>
      </c>
      <c r="D200" s="238">
        <f t="shared" si="34"/>
        <v>75.150000000000006</v>
      </c>
      <c r="E200" s="29">
        <f t="shared" si="35"/>
        <v>75.150000000000006</v>
      </c>
      <c r="F200" s="29">
        <f t="shared" si="38"/>
        <v>73.680000000000007</v>
      </c>
      <c r="G200" s="50">
        <f t="shared" si="39"/>
        <v>66.989999999999995</v>
      </c>
      <c r="H200" s="29">
        <v>63.8</v>
      </c>
      <c r="I200" s="40" t="s">
        <v>1</v>
      </c>
      <c r="J200" s="66">
        <v>112</v>
      </c>
    </row>
    <row r="201" spans="1:10" ht="60">
      <c r="A201" s="73">
        <v>78316850</v>
      </c>
      <c r="B201" s="73" t="str">
        <f>LEFT(C201,29)</f>
        <v xml:space="preserve">profi-air Silenciador DN 160
</v>
      </c>
      <c r="C201" s="28" t="s">
        <v>153</v>
      </c>
      <c r="D201" s="238">
        <f t="shared" si="34"/>
        <v>132.76</v>
      </c>
      <c r="E201" s="29">
        <f t="shared" si="35"/>
        <v>132.76</v>
      </c>
      <c r="F201" s="29">
        <f t="shared" si="38"/>
        <v>130.16</v>
      </c>
      <c r="G201" s="50">
        <f t="shared" si="39"/>
        <v>118.33500000000001</v>
      </c>
      <c r="H201" s="29">
        <v>112.7</v>
      </c>
      <c r="I201" s="40" t="s">
        <v>1</v>
      </c>
      <c r="J201" s="66">
        <v>113</v>
      </c>
    </row>
    <row r="202" spans="1:10" ht="60">
      <c r="A202" s="73">
        <v>78318850</v>
      </c>
      <c r="B202" s="73" t="str">
        <f>LEFT(C202,29)</f>
        <v xml:space="preserve">profi-air Silenciador DN 180
</v>
      </c>
      <c r="C202" s="28" t="s">
        <v>154</v>
      </c>
      <c r="D202" s="238">
        <f t="shared" si="34"/>
        <v>146.78</v>
      </c>
      <c r="E202" s="29">
        <f t="shared" si="35"/>
        <v>146.78</v>
      </c>
      <c r="F202" s="29">
        <f t="shared" si="38"/>
        <v>143.91</v>
      </c>
      <c r="G202" s="50">
        <f t="shared" si="39"/>
        <v>130.83000000000001</v>
      </c>
      <c r="H202" s="29">
        <v>124.6</v>
      </c>
      <c r="I202" s="40" t="s">
        <v>1</v>
      </c>
      <c r="J202" s="66">
        <v>113</v>
      </c>
    </row>
    <row r="203" spans="1:10" ht="36">
      <c r="A203" s="73">
        <v>78300837</v>
      </c>
      <c r="B203" s="73" t="str">
        <f>LEFT(C203,65)</f>
        <v>profi-air control remoto inalámbrico para 180 flat / 250/360 flex</v>
      </c>
      <c r="C203" s="28" t="s">
        <v>144</v>
      </c>
      <c r="D203" s="238">
        <f t="shared" si="34"/>
        <v>435.77</v>
      </c>
      <c r="E203" s="29">
        <f t="shared" si="35"/>
        <v>435.77</v>
      </c>
      <c r="F203" s="29">
        <f t="shared" si="38"/>
        <v>427.23</v>
      </c>
      <c r="G203" s="50">
        <f t="shared" si="39"/>
        <v>388.39499999999998</v>
      </c>
      <c r="H203" s="29">
        <v>369.9</v>
      </c>
      <c r="I203" s="40" t="s">
        <v>1</v>
      </c>
      <c r="J203" s="66">
        <v>114</v>
      </c>
    </row>
    <row r="204" spans="1:10" ht="48">
      <c r="A204" s="73">
        <v>78300842</v>
      </c>
      <c r="B204" s="73" t="str">
        <f>LEFT(C204,68)</f>
        <v>profi-air cable de conexion cpckpit pro para 180 flat / 250/360 flex</v>
      </c>
      <c r="C204" s="28" t="s">
        <v>155</v>
      </c>
      <c r="D204" s="238">
        <f t="shared" ref="D204:D250" si="57">+E204</f>
        <v>32.5</v>
      </c>
      <c r="E204" s="29">
        <f t="shared" si="35"/>
        <v>32.5</v>
      </c>
      <c r="F204" s="29">
        <f t="shared" si="38"/>
        <v>31.87</v>
      </c>
      <c r="G204" s="50">
        <f t="shared" si="39"/>
        <v>28.980000000000004</v>
      </c>
      <c r="H204" s="29">
        <v>27.6</v>
      </c>
      <c r="I204" s="40" t="s">
        <v>1</v>
      </c>
      <c r="J204" s="66">
        <v>114</v>
      </c>
    </row>
    <row r="205" spans="1:10" ht="168">
      <c r="A205" s="73">
        <v>78301830</v>
      </c>
      <c r="B205" s="73" t="str">
        <f>LEFT(C205,51)</f>
        <v xml:space="preserve">profi-air calentador antihielo 1,4KW para 250 flex
</v>
      </c>
      <c r="C205" s="28" t="s">
        <v>156</v>
      </c>
      <c r="D205" s="238">
        <f t="shared" si="57"/>
        <v>314.31</v>
      </c>
      <c r="E205" s="29">
        <f t="shared" si="35"/>
        <v>314.31</v>
      </c>
      <c r="F205" s="29">
        <f t="shared" si="38"/>
        <v>308.14999999999998</v>
      </c>
      <c r="G205" s="50">
        <f t="shared" si="39"/>
        <v>280.14000000000004</v>
      </c>
      <c r="H205" s="29">
        <v>266.8</v>
      </c>
      <c r="I205" s="40" t="s">
        <v>1</v>
      </c>
      <c r="J205" s="66">
        <v>115</v>
      </c>
    </row>
    <row r="206" spans="1:10" ht="168">
      <c r="A206" s="73">
        <v>78302830</v>
      </c>
      <c r="B206" s="73" t="str">
        <f t="shared" ref="B206" si="58">LEFT(C206,52)</f>
        <v xml:space="preserve">profi-air calentador antihielo 1,85KW para 360 flex
</v>
      </c>
      <c r="C206" s="28" t="s">
        <v>157</v>
      </c>
      <c r="D206" s="238">
        <f t="shared" si="57"/>
        <v>342.82</v>
      </c>
      <c r="E206" s="29">
        <f t="shared" si="35"/>
        <v>342.82</v>
      </c>
      <c r="F206" s="29">
        <f t="shared" si="38"/>
        <v>336.1</v>
      </c>
      <c r="G206" s="50">
        <f t="shared" si="39"/>
        <v>305.55</v>
      </c>
      <c r="H206" s="29">
        <v>291</v>
      </c>
      <c r="I206" s="40" t="s">
        <v>1</v>
      </c>
      <c r="J206" s="66">
        <v>115</v>
      </c>
    </row>
    <row r="207" spans="1:10" ht="144">
      <c r="A207" s="73">
        <v>78300803</v>
      </c>
      <c r="B207" s="73" t="str">
        <f>LEFT(C207,55)</f>
        <v>profi-air intercambiador térmico entalpico 250/360 flex</v>
      </c>
      <c r="C207" s="28" t="s">
        <v>158</v>
      </c>
      <c r="D207" s="238">
        <f t="shared" si="57"/>
        <v>1331.25</v>
      </c>
      <c r="E207" s="29">
        <f t="shared" si="35"/>
        <v>1331.25</v>
      </c>
      <c r="F207" s="29">
        <f t="shared" si="38"/>
        <v>1305.1500000000001</v>
      </c>
      <c r="G207" s="50">
        <f t="shared" si="39"/>
        <v>1186.5</v>
      </c>
      <c r="H207" s="29">
        <v>1130</v>
      </c>
      <c r="I207" s="40" t="s">
        <v>1</v>
      </c>
      <c r="J207" s="66">
        <v>116</v>
      </c>
    </row>
    <row r="208" spans="1:10" ht="60">
      <c r="A208" s="73">
        <v>78300834</v>
      </c>
      <c r="B208" s="73" t="str">
        <f>LEFT(C208,50)</f>
        <v>profi-air sensor COV para 130/180 flat / 250/360 f</v>
      </c>
      <c r="C208" s="28" t="s">
        <v>1170</v>
      </c>
      <c r="D208" s="238">
        <f t="shared" si="57"/>
        <v>419.15</v>
      </c>
      <c r="E208" s="29">
        <f t="shared" si="35"/>
        <v>419.15</v>
      </c>
      <c r="F208" s="29">
        <f t="shared" si="38"/>
        <v>410.94</v>
      </c>
      <c r="G208" s="50">
        <f t="shared" si="39"/>
        <v>373.59000000000003</v>
      </c>
      <c r="H208" s="29">
        <v>355.8</v>
      </c>
      <c r="I208" s="40" t="s">
        <v>1</v>
      </c>
      <c r="J208" s="66">
        <v>117</v>
      </c>
    </row>
    <row r="209" spans="1:11" s="16" customFormat="1" ht="60">
      <c r="A209" s="73">
        <v>78300835</v>
      </c>
      <c r="B209" s="73" t="str">
        <f>LEFT(C209,57)</f>
        <v>profi-air sensor de humedad para 130/180 flat / 250/360 f</v>
      </c>
      <c r="C209" s="28" t="s">
        <v>1171</v>
      </c>
      <c r="D209" s="238">
        <f t="shared" si="57"/>
        <v>130.99</v>
      </c>
      <c r="E209" s="29">
        <f t="shared" si="35"/>
        <v>130.99</v>
      </c>
      <c r="F209" s="29">
        <f t="shared" si="38"/>
        <v>128.43</v>
      </c>
      <c r="G209" s="50">
        <f t="shared" si="39"/>
        <v>116.76</v>
      </c>
      <c r="H209" s="29">
        <v>111.2</v>
      </c>
      <c r="I209" s="40" t="s">
        <v>1</v>
      </c>
      <c r="J209" s="66">
        <v>117</v>
      </c>
      <c r="K209"/>
    </row>
    <row r="210" spans="1:11" ht="60">
      <c r="A210" s="73">
        <v>78300841</v>
      </c>
      <c r="B210" s="73" t="str">
        <f>LEFT(C210,50)</f>
        <v>profi-air higrostato para 130/180 flat / 250/360 f</v>
      </c>
      <c r="C210" s="28" t="s">
        <v>1172</v>
      </c>
      <c r="D210" s="238">
        <f t="shared" si="57"/>
        <v>263.77</v>
      </c>
      <c r="E210" s="29">
        <f t="shared" si="35"/>
        <v>263.77</v>
      </c>
      <c r="F210" s="29">
        <f t="shared" si="38"/>
        <v>258.60000000000002</v>
      </c>
      <c r="G210" s="50">
        <f t="shared" si="39"/>
        <v>235.09500000000003</v>
      </c>
      <c r="H210" s="29">
        <v>223.9</v>
      </c>
      <c r="I210" s="40" t="s">
        <v>1</v>
      </c>
      <c r="J210" s="66">
        <v>118</v>
      </c>
    </row>
    <row r="211" spans="1:11" ht="60">
      <c r="A211" s="73">
        <v>78300838</v>
      </c>
      <c r="B211" s="73" t="str">
        <f>LEFT(C211,55)</f>
        <v xml:space="preserve">profi-air caja de conexión para 130/180 flat / 250/360 </v>
      </c>
      <c r="C211" s="28" t="s">
        <v>1182</v>
      </c>
      <c r="D211" s="238">
        <f t="shared" si="57"/>
        <v>488.9</v>
      </c>
      <c r="E211" s="29">
        <f t="shared" si="35"/>
        <v>488.9</v>
      </c>
      <c r="F211" s="29">
        <f t="shared" si="38"/>
        <v>479.32</v>
      </c>
      <c r="G211" s="50">
        <f t="shared" si="39"/>
        <v>435.75</v>
      </c>
      <c r="H211" s="29">
        <v>415</v>
      </c>
      <c r="I211" s="40" t="s">
        <v>1</v>
      </c>
      <c r="J211" s="66">
        <v>118</v>
      </c>
    </row>
    <row r="212" spans="1:11" ht="240">
      <c r="A212" s="73">
        <v>78309715</v>
      </c>
      <c r="B212" s="73" t="str">
        <f>LEFT(C212,69)</f>
        <v>profi-air equipo de ventilación 140 lite plus, 140 m3/h max 100 Pa, D</v>
      </c>
      <c r="C212" s="28" t="s">
        <v>1326</v>
      </c>
      <c r="D212" s="238">
        <f t="shared" si="57"/>
        <v>1595</v>
      </c>
      <c r="E212" s="29">
        <f t="shared" ref="E212" si="59">+F212</f>
        <v>1595</v>
      </c>
      <c r="F212" s="29">
        <f>TRUNC(G212,2)</f>
        <v>1595</v>
      </c>
      <c r="G212" s="50">
        <f t="shared" ref="G212" si="60">+H212</f>
        <v>1595</v>
      </c>
      <c r="H212" s="29">
        <v>1595</v>
      </c>
      <c r="I212" s="40" t="s">
        <v>1</v>
      </c>
      <c r="J212" s="66">
        <v>119</v>
      </c>
    </row>
    <row r="213" spans="1:11" ht="240">
      <c r="A213" s="73">
        <v>78309720</v>
      </c>
      <c r="B213" s="73" t="str">
        <f>LEFT(C213,69)</f>
        <v>profi-air equipo de ventilación 200 lite plus, 200 m3/h max 100 Pa, D</v>
      </c>
      <c r="C213" s="28" t="s">
        <v>1236</v>
      </c>
      <c r="D213" s="238">
        <v>1795</v>
      </c>
      <c r="E213" s="29">
        <f t="shared" ref="E213:E249" si="61">+F213</f>
        <v>1595</v>
      </c>
      <c r="F213" s="29">
        <f>TRUNC(G213,2)</f>
        <v>1595</v>
      </c>
      <c r="G213" s="50">
        <f t="shared" ref="G213:G224" si="62">+H213</f>
        <v>1595</v>
      </c>
      <c r="H213" s="29">
        <v>1595</v>
      </c>
      <c r="I213" s="40" t="s">
        <v>1</v>
      </c>
      <c r="J213" s="66">
        <v>119</v>
      </c>
    </row>
    <row r="214" spans="1:11" ht="60">
      <c r="A214" s="73">
        <v>78309837</v>
      </c>
      <c r="B214" s="73" t="str">
        <f>LEFT(C214,54)</f>
        <v xml:space="preserve">profi-air control remoto con módulo WiFi para 140/200 </v>
      </c>
      <c r="C214" s="28" t="s">
        <v>1173</v>
      </c>
      <c r="D214" s="238">
        <f t="shared" si="57"/>
        <v>195</v>
      </c>
      <c r="E214" s="29">
        <f t="shared" si="61"/>
        <v>195</v>
      </c>
      <c r="F214" s="29">
        <f t="shared" ref="F214:F226" si="63">TRUNC(G214,2)</f>
        <v>195</v>
      </c>
      <c r="G214" s="50">
        <f t="shared" si="62"/>
        <v>195</v>
      </c>
      <c r="H214" s="29">
        <v>195</v>
      </c>
      <c r="I214" s="40" t="s">
        <v>1</v>
      </c>
      <c r="J214" s="66">
        <v>123</v>
      </c>
    </row>
    <row r="215" spans="1:11" ht="72">
      <c r="A215" s="73">
        <v>78309881</v>
      </c>
      <c r="B215" s="73" t="str">
        <f>LEFT(C215,45)</f>
        <v>profi-air set de filtros F7/F7 para 140/200 l</v>
      </c>
      <c r="C215" s="28" t="s">
        <v>1174</v>
      </c>
      <c r="D215" s="238">
        <f t="shared" si="57"/>
        <v>58</v>
      </c>
      <c r="E215" s="29">
        <f t="shared" si="61"/>
        <v>58</v>
      </c>
      <c r="F215" s="29">
        <f>TRUNC(G215,2)</f>
        <v>58</v>
      </c>
      <c r="G215" s="50">
        <f>+H215</f>
        <v>58</v>
      </c>
      <c r="H215" s="29">
        <v>58</v>
      </c>
      <c r="I215" s="40" t="s">
        <v>1</v>
      </c>
      <c r="J215" s="66">
        <v>123</v>
      </c>
    </row>
    <row r="216" spans="1:11" ht="72">
      <c r="A216" s="73">
        <v>78309882</v>
      </c>
      <c r="B216" s="73" t="str">
        <f>LEFT(C216,49)</f>
        <v>profi-air filtro de carbono activo para 140/200 l</v>
      </c>
      <c r="C216" s="28" t="s">
        <v>1175</v>
      </c>
      <c r="D216" s="238">
        <f t="shared" si="57"/>
        <v>34</v>
      </c>
      <c r="E216" s="29">
        <f t="shared" si="61"/>
        <v>34</v>
      </c>
      <c r="F216" s="29">
        <f>TRUNC(G216,2)</f>
        <v>34</v>
      </c>
      <c r="G216" s="50">
        <f>+H216</f>
        <v>34</v>
      </c>
      <c r="H216" s="29">
        <v>34</v>
      </c>
      <c r="I216" s="40" t="s">
        <v>1</v>
      </c>
      <c r="J216" s="66">
        <v>123</v>
      </c>
    </row>
    <row r="217" spans="1:11" ht="216">
      <c r="A217" s="73">
        <v>78309802</v>
      </c>
      <c r="B217" s="73" t="str">
        <f>LEFT(C217,56)</f>
        <v xml:space="preserve">profi-air intercambiador térmico entálpico para 140/200 </v>
      </c>
      <c r="C217" s="28" t="s">
        <v>1178</v>
      </c>
      <c r="D217" s="238">
        <f t="shared" si="57"/>
        <v>785</v>
      </c>
      <c r="E217" s="29">
        <f t="shared" si="61"/>
        <v>785</v>
      </c>
      <c r="F217" s="29">
        <f t="shared" si="63"/>
        <v>785</v>
      </c>
      <c r="G217" s="50">
        <f t="shared" si="62"/>
        <v>785</v>
      </c>
      <c r="H217" s="29">
        <v>785</v>
      </c>
      <c r="I217" s="40" t="s">
        <v>1</v>
      </c>
      <c r="J217" s="66">
        <v>124</v>
      </c>
    </row>
    <row r="218" spans="1:11" ht="96">
      <c r="A218" s="73">
        <v>78309812</v>
      </c>
      <c r="B218" s="73" t="str">
        <f>LEFT(C218,62)</f>
        <v xml:space="preserve">profi-air caja de pared profi-air con colector debajo 140/200 </v>
      </c>
      <c r="C218" s="28" t="s">
        <v>1179</v>
      </c>
      <c r="D218" s="238">
        <f t="shared" si="57"/>
        <v>630</v>
      </c>
      <c r="E218" s="29">
        <f t="shared" si="61"/>
        <v>630</v>
      </c>
      <c r="F218" s="29">
        <f t="shared" si="63"/>
        <v>630</v>
      </c>
      <c r="G218" s="50">
        <f t="shared" si="62"/>
        <v>630</v>
      </c>
      <c r="H218" s="29">
        <v>630</v>
      </c>
      <c r="I218" s="40" t="s">
        <v>1</v>
      </c>
      <c r="J218" s="66">
        <v>125</v>
      </c>
    </row>
    <row r="219" spans="1:11" ht="96">
      <c r="A219" s="73">
        <v>78309813</v>
      </c>
      <c r="B219" s="73" t="str">
        <f>LEFT(C219,62)</f>
        <v>profi-air caja de pared profi-air con colector encima 140 lite</v>
      </c>
      <c r="C219" s="28" t="s">
        <v>456</v>
      </c>
      <c r="D219" s="238">
        <f t="shared" si="57"/>
        <v>655</v>
      </c>
      <c r="E219" s="29">
        <f t="shared" si="61"/>
        <v>655</v>
      </c>
      <c r="F219" s="29">
        <f t="shared" si="63"/>
        <v>655</v>
      </c>
      <c r="G219" s="50">
        <f t="shared" si="62"/>
        <v>655</v>
      </c>
      <c r="H219" s="29">
        <v>655</v>
      </c>
      <c r="I219" s="40" t="s">
        <v>1</v>
      </c>
      <c r="J219" s="66">
        <v>125</v>
      </c>
    </row>
    <row r="220" spans="1:11" ht="48">
      <c r="A220" s="73">
        <v>78309814</v>
      </c>
      <c r="B220" s="73" t="str">
        <f>LEFT(C220,59)</f>
        <v xml:space="preserve">profi-air rejilla de caja de pared profi-air para 140 lite
</v>
      </c>
      <c r="C220" s="28" t="s">
        <v>183</v>
      </c>
      <c r="D220" s="238">
        <f t="shared" si="57"/>
        <v>250</v>
      </c>
      <c r="E220" s="29">
        <f t="shared" si="61"/>
        <v>250</v>
      </c>
      <c r="F220" s="29">
        <f t="shared" si="63"/>
        <v>250</v>
      </c>
      <c r="G220" s="50">
        <f t="shared" si="62"/>
        <v>250</v>
      </c>
      <c r="H220" s="29">
        <v>250</v>
      </c>
      <c r="I220" s="40" t="s">
        <v>1</v>
      </c>
      <c r="J220" s="66">
        <v>125</v>
      </c>
    </row>
    <row r="221" spans="1:11" ht="72">
      <c r="A221" s="73" t="s">
        <v>166</v>
      </c>
      <c r="B221" s="73" t="str">
        <f>LEFT(C221,34)</f>
        <v xml:space="preserve">profi-air puesta en marcha básica
</v>
      </c>
      <c r="C221" s="28" t="s">
        <v>167</v>
      </c>
      <c r="D221" s="238">
        <f t="shared" si="57"/>
        <v>195</v>
      </c>
      <c r="E221" s="29">
        <f t="shared" si="61"/>
        <v>195</v>
      </c>
      <c r="F221" s="29">
        <f t="shared" si="63"/>
        <v>195</v>
      </c>
      <c r="G221" s="50">
        <f t="shared" si="62"/>
        <v>195</v>
      </c>
      <c r="H221" s="29">
        <v>195</v>
      </c>
      <c r="I221" s="40" t="s">
        <v>1</v>
      </c>
      <c r="J221" s="66">
        <v>126</v>
      </c>
    </row>
    <row r="222" spans="1:11" ht="72">
      <c r="A222" s="73" t="s">
        <v>168</v>
      </c>
      <c r="B222" s="73" t="str">
        <f>LEFT(C222,35)</f>
        <v>profi-air puesta en marcha completa</v>
      </c>
      <c r="C222" s="28" t="s">
        <v>169</v>
      </c>
      <c r="D222" s="238">
        <f t="shared" si="57"/>
        <v>225</v>
      </c>
      <c r="E222" s="29">
        <f t="shared" si="61"/>
        <v>225</v>
      </c>
      <c r="F222" s="29">
        <f t="shared" si="63"/>
        <v>225</v>
      </c>
      <c r="G222" s="50">
        <f t="shared" si="62"/>
        <v>225</v>
      </c>
      <c r="H222" s="29">
        <v>225</v>
      </c>
      <c r="I222" s="40" t="s">
        <v>1</v>
      </c>
      <c r="J222" s="66">
        <v>126</v>
      </c>
    </row>
    <row r="223" spans="1:11" ht="72">
      <c r="A223" s="73" t="s">
        <v>170</v>
      </c>
      <c r="B223" s="73" t="str">
        <f>LEFT(C223,38)</f>
        <v xml:space="preserve">profi-air puesta en marcha básica RCC
</v>
      </c>
      <c r="C223" s="28" t="s">
        <v>171</v>
      </c>
      <c r="D223" s="238">
        <f t="shared" si="57"/>
        <v>148</v>
      </c>
      <c r="E223" s="29">
        <f t="shared" si="61"/>
        <v>148</v>
      </c>
      <c r="F223" s="29">
        <f t="shared" si="63"/>
        <v>148</v>
      </c>
      <c r="G223" s="50">
        <f t="shared" si="62"/>
        <v>148</v>
      </c>
      <c r="H223" s="29">
        <v>148</v>
      </c>
      <c r="I223" s="40" t="s">
        <v>1</v>
      </c>
      <c r="J223" s="66">
        <v>126</v>
      </c>
    </row>
    <row r="224" spans="1:11" ht="72">
      <c r="A224" s="73" t="s">
        <v>172</v>
      </c>
      <c r="B224" s="73" t="str">
        <f>LEFT(C224,39)</f>
        <v>profi-air puesta en marcha completa RCC</v>
      </c>
      <c r="C224" s="28" t="s">
        <v>173</v>
      </c>
      <c r="D224" s="238">
        <f t="shared" si="57"/>
        <v>177</v>
      </c>
      <c r="E224" s="29">
        <f t="shared" si="61"/>
        <v>177</v>
      </c>
      <c r="F224" s="29">
        <f t="shared" si="63"/>
        <v>177</v>
      </c>
      <c r="G224" s="50">
        <f t="shared" si="62"/>
        <v>177</v>
      </c>
      <c r="H224" s="29">
        <v>177</v>
      </c>
      <c r="I224" s="40" t="s">
        <v>1</v>
      </c>
      <c r="J224" s="66">
        <v>126</v>
      </c>
    </row>
    <row r="225" spans="1:11" ht="72">
      <c r="A225" s="73" t="s">
        <v>174</v>
      </c>
      <c r="B225" s="73" t="str">
        <f>LEFT(C225,34)</f>
        <v xml:space="preserve">profi-air puesta en marcha básica
</v>
      </c>
      <c r="C225" s="28" t="s">
        <v>167</v>
      </c>
      <c r="D225" s="238">
        <f t="shared" si="57"/>
        <v>309</v>
      </c>
      <c r="E225" s="29">
        <f t="shared" si="61"/>
        <v>309</v>
      </c>
      <c r="F225" s="29">
        <f t="shared" si="63"/>
        <v>309</v>
      </c>
      <c r="G225" s="50">
        <f>+H225</f>
        <v>309</v>
      </c>
      <c r="H225" s="29">
        <v>309</v>
      </c>
      <c r="I225" s="40" t="s">
        <v>1</v>
      </c>
      <c r="J225" s="66">
        <v>127</v>
      </c>
    </row>
    <row r="226" spans="1:11" ht="72">
      <c r="A226" s="73" t="s">
        <v>175</v>
      </c>
      <c r="B226" s="73" t="str">
        <f>LEFT(C226,35)</f>
        <v>profi-air puesta en marcha completa</v>
      </c>
      <c r="C226" s="28" t="s">
        <v>169</v>
      </c>
      <c r="D226" s="238">
        <f t="shared" si="57"/>
        <v>336</v>
      </c>
      <c r="E226" s="29">
        <f t="shared" si="61"/>
        <v>336</v>
      </c>
      <c r="F226" s="29">
        <f t="shared" si="63"/>
        <v>336</v>
      </c>
      <c r="G226" s="50">
        <f>+H226</f>
        <v>336</v>
      </c>
      <c r="H226" s="29">
        <v>336</v>
      </c>
      <c r="I226" s="40" t="s">
        <v>1</v>
      </c>
      <c r="J226" s="66">
        <v>127</v>
      </c>
    </row>
    <row r="227" spans="1:11" ht="36">
      <c r="A227" s="73">
        <v>90012700</v>
      </c>
      <c r="B227" s="73" t="str">
        <f>LEFT(C227,53)</f>
        <v>profi-air isoflex DN127, 25mm aislante, longitud: 10m</v>
      </c>
      <c r="C227" s="28" t="s">
        <v>176</v>
      </c>
      <c r="D227" s="238">
        <f t="shared" si="57"/>
        <v>8.3000000000000007</v>
      </c>
      <c r="E227" s="29">
        <v>8.3000000000000007</v>
      </c>
      <c r="F227" s="29">
        <f t="shared" si="38"/>
        <v>7.85</v>
      </c>
      <c r="G227" s="50">
        <f t="shared" ref="G227:G234" si="64">H227*1.05</f>
        <v>7.14</v>
      </c>
      <c r="H227" s="29">
        <v>6.8</v>
      </c>
      <c r="I227" s="40" t="s">
        <v>0</v>
      </c>
      <c r="J227" s="66"/>
    </row>
    <row r="228" spans="1:11" ht="36">
      <c r="A228" s="73">
        <v>90016000</v>
      </c>
      <c r="B228" s="73" t="str">
        <f>LEFT(C228,53)</f>
        <v>profi-air isoflex DN160, 25mm aislante, longitud: 10m</v>
      </c>
      <c r="C228" s="28" t="s">
        <v>177</v>
      </c>
      <c r="D228" s="238">
        <f t="shared" si="57"/>
        <v>9.42</v>
      </c>
      <c r="E228" s="29">
        <v>9.42</v>
      </c>
      <c r="F228" s="29">
        <f t="shared" si="38"/>
        <v>8.77</v>
      </c>
      <c r="G228" s="50">
        <f t="shared" si="64"/>
        <v>7.9799999999999995</v>
      </c>
      <c r="H228" s="29">
        <v>7.6</v>
      </c>
      <c r="I228" s="40" t="s">
        <v>0</v>
      </c>
      <c r="J228" s="66"/>
    </row>
    <row r="229" spans="1:11" ht="36">
      <c r="A229" s="73">
        <v>90018000</v>
      </c>
      <c r="B229" s="73" t="str">
        <f>LEFT(C229,53)</f>
        <v>profi-air isoflex DN180, 25mm aislante, longitud: 10m</v>
      </c>
      <c r="C229" s="28" t="s">
        <v>178</v>
      </c>
      <c r="D229" s="238">
        <f t="shared" si="57"/>
        <v>11.43</v>
      </c>
      <c r="E229" s="29">
        <f t="shared" si="61"/>
        <v>11.43</v>
      </c>
      <c r="F229" s="29">
        <f t="shared" si="38"/>
        <v>11.43</v>
      </c>
      <c r="G229" s="50">
        <f t="shared" si="64"/>
        <v>10.395000000000001</v>
      </c>
      <c r="H229" s="29">
        <v>9.9</v>
      </c>
      <c r="I229" s="40" t="s">
        <v>0</v>
      </c>
      <c r="J229" s="66"/>
    </row>
    <row r="230" spans="1:11" ht="24">
      <c r="A230" s="73">
        <v>90016025</v>
      </c>
      <c r="B230" s="73" t="str">
        <f>LEFT(C230,60)</f>
        <v>profi-air reducción metálica DN160-DN125
profi-air reducción</v>
      </c>
      <c r="C230" s="28" t="s">
        <v>676</v>
      </c>
      <c r="D230" s="238">
        <f t="shared" si="57"/>
        <v>18.350000000000001</v>
      </c>
      <c r="E230" s="29">
        <v>18.350000000000001</v>
      </c>
      <c r="F230" s="74">
        <v>17.2</v>
      </c>
      <c r="G230" s="50"/>
      <c r="H230" s="29"/>
      <c r="I230" s="40" t="s">
        <v>1</v>
      </c>
      <c r="J230" s="66"/>
    </row>
    <row r="231" spans="1:11" ht="48">
      <c r="A231" s="147">
        <v>90010160</v>
      </c>
      <c r="B231" s="147" t="str">
        <f>LEFT(C231,69)</f>
        <v xml:space="preserve">profi-air equipo de ventilación 160 lite, 160 m3/h max 120 Pa, DN125
</v>
      </c>
      <c r="C231" s="148" t="s">
        <v>179</v>
      </c>
      <c r="D231" s="238">
        <f t="shared" si="57"/>
        <v>2136.75</v>
      </c>
      <c r="E231" s="149">
        <f t="shared" si="61"/>
        <v>2136.75</v>
      </c>
      <c r="F231" s="149">
        <f t="shared" ref="F231:F234" si="65">TRUNC(G231*1.1,2)</f>
        <v>2136.75</v>
      </c>
      <c r="G231" s="150">
        <f t="shared" si="64"/>
        <v>1942.5</v>
      </c>
      <c r="H231" s="149">
        <v>1850</v>
      </c>
      <c r="I231" s="151" t="s">
        <v>1</v>
      </c>
      <c r="J231" s="152"/>
    </row>
    <row r="232" spans="1:11" ht="48">
      <c r="A232" s="147">
        <v>90010161</v>
      </c>
      <c r="B232" s="147" t="str">
        <f t="shared" ref="B232:B234" si="66">LEFT(C232,69)</f>
        <v xml:space="preserve">profi-air equipo de ventilación 160 lite, 160 m3/h max 120 Pa, DN125
</v>
      </c>
      <c r="C232" s="148" t="s">
        <v>180</v>
      </c>
      <c r="D232" s="238">
        <f t="shared" si="57"/>
        <v>2136.75</v>
      </c>
      <c r="E232" s="149">
        <f t="shared" si="61"/>
        <v>2136.75</v>
      </c>
      <c r="F232" s="149">
        <f t="shared" si="65"/>
        <v>2136.75</v>
      </c>
      <c r="G232" s="150">
        <f t="shared" si="64"/>
        <v>1942.5</v>
      </c>
      <c r="H232" s="149">
        <v>1850</v>
      </c>
      <c r="I232" s="151" t="s">
        <v>1</v>
      </c>
      <c r="J232" s="152"/>
    </row>
    <row r="233" spans="1:11" ht="24">
      <c r="A233" s="147">
        <v>90010162</v>
      </c>
      <c r="B233" s="147" t="str">
        <f t="shared" si="66"/>
        <v xml:space="preserve">profi-air equipo de ventilación 160 lite, 160 m3/h max 120 Pa, DN125
</v>
      </c>
      <c r="C233" s="148" t="s">
        <v>181</v>
      </c>
      <c r="D233" s="238">
        <f t="shared" si="57"/>
        <v>2136.75</v>
      </c>
      <c r="E233" s="149">
        <f t="shared" si="61"/>
        <v>2136.75</v>
      </c>
      <c r="F233" s="149">
        <f t="shared" si="65"/>
        <v>2136.75</v>
      </c>
      <c r="G233" s="150">
        <f t="shared" si="64"/>
        <v>1942.5</v>
      </c>
      <c r="H233" s="149">
        <v>1850</v>
      </c>
      <c r="I233" s="151" t="s">
        <v>1</v>
      </c>
      <c r="J233" s="152"/>
    </row>
    <row r="234" spans="1:11" ht="24">
      <c r="A234" s="147">
        <v>90010163</v>
      </c>
      <c r="B234" s="147" t="str">
        <f t="shared" si="66"/>
        <v xml:space="preserve">profi-air equipo de ventilación 160 lite, 160 m3/h max 120 Pa, DN125
</v>
      </c>
      <c r="C234" s="148" t="s">
        <v>182</v>
      </c>
      <c r="D234" s="238">
        <f t="shared" si="57"/>
        <v>2136.75</v>
      </c>
      <c r="E234" s="149">
        <f t="shared" si="61"/>
        <v>2136.75</v>
      </c>
      <c r="F234" s="149">
        <f t="shared" si="65"/>
        <v>2136.75</v>
      </c>
      <c r="G234" s="150">
        <f t="shared" si="64"/>
        <v>1942.5</v>
      </c>
      <c r="H234" s="149">
        <v>1850</v>
      </c>
      <c r="I234" s="151" t="s">
        <v>1</v>
      </c>
      <c r="J234" s="152"/>
    </row>
    <row r="235" spans="1:11" ht="36">
      <c r="A235" s="147">
        <v>78363370</v>
      </c>
      <c r="B235" s="147" t="str">
        <f>LEFT(C235,28)</f>
        <v xml:space="preserve">profi-air classic tapa DN63
</v>
      </c>
      <c r="C235" s="148" t="s">
        <v>69</v>
      </c>
      <c r="D235" s="238">
        <f t="shared" si="57"/>
        <v>3.6750000000000003</v>
      </c>
      <c r="E235" s="149">
        <f t="shared" si="61"/>
        <v>3.6750000000000003</v>
      </c>
      <c r="F235" s="149">
        <f>+G235</f>
        <v>3.6750000000000003</v>
      </c>
      <c r="G235" s="150">
        <f t="shared" ref="G235:G243" si="67">H235*1.05</f>
        <v>3.6750000000000003</v>
      </c>
      <c r="H235" s="149">
        <v>3.5</v>
      </c>
      <c r="I235" s="151" t="s">
        <v>1</v>
      </c>
      <c r="J235" s="152"/>
    </row>
    <row r="236" spans="1:11" ht="36">
      <c r="A236" s="147">
        <v>78375370</v>
      </c>
      <c r="B236" s="147" t="str">
        <f t="shared" ref="B236:B237" si="68">LEFT(C236,28)</f>
        <v xml:space="preserve">profi-air classic tapa DN75
</v>
      </c>
      <c r="C236" s="148" t="s">
        <v>70</v>
      </c>
      <c r="D236" s="238">
        <f t="shared" si="57"/>
        <v>4.0949999999999998</v>
      </c>
      <c r="E236" s="149">
        <f t="shared" si="61"/>
        <v>4.0949999999999998</v>
      </c>
      <c r="F236" s="149">
        <f t="shared" ref="F236:F250" si="69">+G236</f>
        <v>4.0949999999999998</v>
      </c>
      <c r="G236" s="150">
        <f t="shared" si="67"/>
        <v>4.0949999999999998</v>
      </c>
      <c r="H236" s="149">
        <v>3.9</v>
      </c>
      <c r="I236" s="151" t="s">
        <v>1</v>
      </c>
      <c r="J236" s="152"/>
    </row>
    <row r="237" spans="1:11" ht="36">
      <c r="A237" s="147">
        <v>78390370</v>
      </c>
      <c r="B237" s="147" t="str">
        <f t="shared" si="68"/>
        <v xml:space="preserve">profi-air classic tapa DN90
</v>
      </c>
      <c r="C237" s="148" t="s">
        <v>71</v>
      </c>
      <c r="D237" s="238">
        <f t="shared" si="57"/>
        <v>4.41</v>
      </c>
      <c r="E237" s="149">
        <f t="shared" si="61"/>
        <v>4.41</v>
      </c>
      <c r="F237" s="149">
        <f t="shared" si="69"/>
        <v>4.41</v>
      </c>
      <c r="G237" s="150">
        <f t="shared" si="67"/>
        <v>4.41</v>
      </c>
      <c r="H237" s="149">
        <v>4.2</v>
      </c>
      <c r="I237" s="151" t="s">
        <v>1</v>
      </c>
      <c r="J237" s="152"/>
    </row>
    <row r="238" spans="1:11">
      <c r="A238" s="147">
        <v>78363380</v>
      </c>
      <c r="B238" s="147" t="str">
        <f>LEFT(C238,52)</f>
        <v>profi-air classic difusor de aire 90º 3xDN63 - DN125</v>
      </c>
      <c r="C238" s="148" t="s">
        <v>75</v>
      </c>
      <c r="D238" s="238">
        <f t="shared" si="57"/>
        <v>45.464999999999996</v>
      </c>
      <c r="E238" s="149">
        <f t="shared" si="61"/>
        <v>45.464999999999996</v>
      </c>
      <c r="F238" s="149">
        <f t="shared" si="69"/>
        <v>45.464999999999996</v>
      </c>
      <c r="G238" s="150">
        <f t="shared" si="67"/>
        <v>45.464999999999996</v>
      </c>
      <c r="H238" s="149">
        <v>43.3</v>
      </c>
      <c r="I238" s="151" t="s">
        <v>1</v>
      </c>
      <c r="J238" s="152"/>
    </row>
    <row r="239" spans="1:11" ht="72">
      <c r="A239" s="147">
        <v>78300690</v>
      </c>
      <c r="B239" s="147" t="str">
        <f>LEFT(C239,53)</f>
        <v>profi-air marco de montaje starline negro 298x80x30mm</v>
      </c>
      <c r="C239" s="148" t="s">
        <v>115</v>
      </c>
      <c r="D239" s="238">
        <f t="shared" si="57"/>
        <v>45.045000000000002</v>
      </c>
      <c r="E239" s="149">
        <f t="shared" si="61"/>
        <v>45.045000000000002</v>
      </c>
      <c r="F239" s="149">
        <f t="shared" si="69"/>
        <v>45.045000000000002</v>
      </c>
      <c r="G239" s="150">
        <f t="shared" si="67"/>
        <v>45.045000000000002</v>
      </c>
      <c r="H239" s="149">
        <v>42.9</v>
      </c>
      <c r="I239" s="151" t="s">
        <v>1</v>
      </c>
      <c r="J239" s="152"/>
    </row>
    <row r="240" spans="1:11" s="51" customFormat="1" ht="96">
      <c r="A240" s="147">
        <v>78312690</v>
      </c>
      <c r="B240" s="147" t="str">
        <f>LEFT(C240,60)</f>
        <v xml:space="preserve">profi-air marco de montaje starline COMPACT negro Ø122x36mm
</v>
      </c>
      <c r="C240" s="148" t="s">
        <v>116</v>
      </c>
      <c r="D240" s="238">
        <f t="shared" si="57"/>
        <v>46.725000000000001</v>
      </c>
      <c r="E240" s="149">
        <f t="shared" si="61"/>
        <v>46.725000000000001</v>
      </c>
      <c r="F240" s="149">
        <f t="shared" si="69"/>
        <v>46.725000000000001</v>
      </c>
      <c r="G240" s="150">
        <f t="shared" si="67"/>
        <v>46.725000000000001</v>
      </c>
      <c r="H240" s="149">
        <v>44.5</v>
      </c>
      <c r="I240" s="151" t="s">
        <v>1</v>
      </c>
      <c r="J240" s="152"/>
      <c r="K240"/>
    </row>
    <row r="241" spans="1:11" s="51" customFormat="1">
      <c r="A241" s="147">
        <v>78312170</v>
      </c>
      <c r="B241" s="147" t="str">
        <f>LEFT(C241,54)</f>
        <v>profi-air rejilla de pared exterior, acero inox. DN125</v>
      </c>
      <c r="C241" s="148" t="s">
        <v>132</v>
      </c>
      <c r="D241" s="238">
        <f t="shared" si="57"/>
        <v>93.345000000000013</v>
      </c>
      <c r="E241" s="149">
        <f t="shared" si="61"/>
        <v>93.345000000000013</v>
      </c>
      <c r="F241" s="149">
        <f t="shared" si="69"/>
        <v>93.345000000000013</v>
      </c>
      <c r="G241" s="150">
        <f t="shared" si="67"/>
        <v>93.345000000000013</v>
      </c>
      <c r="H241" s="149">
        <v>88.9</v>
      </c>
      <c r="I241" s="151" t="s">
        <v>1</v>
      </c>
      <c r="J241" s="152"/>
      <c r="K241"/>
    </row>
    <row r="242" spans="1:11" s="51" customFormat="1">
      <c r="A242" s="147">
        <v>78316170</v>
      </c>
      <c r="B242" s="147" t="str">
        <f t="shared" ref="B242:B243" si="70">LEFT(C242,54)</f>
        <v>profi-air rejilla de pared exterior, acero inox. DN160</v>
      </c>
      <c r="C242" s="148" t="s">
        <v>133</v>
      </c>
      <c r="D242" s="238">
        <f t="shared" si="57"/>
        <v>99.64500000000001</v>
      </c>
      <c r="E242" s="149">
        <f t="shared" si="61"/>
        <v>99.64500000000001</v>
      </c>
      <c r="F242" s="149">
        <f t="shared" si="69"/>
        <v>99.64500000000001</v>
      </c>
      <c r="G242" s="150">
        <f t="shared" si="67"/>
        <v>99.64500000000001</v>
      </c>
      <c r="H242" s="149">
        <v>94.9</v>
      </c>
      <c r="I242" s="151" t="s">
        <v>1</v>
      </c>
      <c r="J242" s="152"/>
      <c r="K242"/>
    </row>
    <row r="243" spans="1:11" s="51" customFormat="1">
      <c r="A243" s="147">
        <v>78318170</v>
      </c>
      <c r="B243" s="147" t="str">
        <f t="shared" si="70"/>
        <v>profi-air rejilla de pared exterior, acero inox. DN180</v>
      </c>
      <c r="C243" s="148" t="s">
        <v>134</v>
      </c>
      <c r="D243" s="238">
        <f t="shared" si="57"/>
        <v>104.79</v>
      </c>
      <c r="E243" s="149">
        <f t="shared" si="61"/>
        <v>104.79</v>
      </c>
      <c r="F243" s="149">
        <f t="shared" si="69"/>
        <v>104.79</v>
      </c>
      <c r="G243" s="150">
        <f t="shared" si="67"/>
        <v>104.79</v>
      </c>
      <c r="H243" s="149">
        <v>99.8</v>
      </c>
      <c r="I243" s="151" t="s">
        <v>1</v>
      </c>
      <c r="J243" s="152"/>
      <c r="K243"/>
    </row>
    <row r="244" spans="1:11" s="51" customFormat="1">
      <c r="A244" s="147">
        <v>78302740</v>
      </c>
      <c r="B244" s="147" t="str">
        <f t="shared" ref="B244:B249" si="71">LEFT(C244,52)</f>
        <v>profi-air aparato de ventilación 400 touch, 400 m3/h</v>
      </c>
      <c r="C244" s="148" t="s">
        <v>159</v>
      </c>
      <c r="D244" s="238">
        <f t="shared" si="57"/>
        <v>3034.5</v>
      </c>
      <c r="E244" s="149">
        <f t="shared" si="61"/>
        <v>3034.5</v>
      </c>
      <c r="F244" s="149">
        <f t="shared" si="69"/>
        <v>3034.5</v>
      </c>
      <c r="G244" s="150">
        <f t="shared" ref="G244:G250" si="72">H244*1.05</f>
        <v>3034.5</v>
      </c>
      <c r="H244" s="149">
        <v>2890</v>
      </c>
      <c r="I244" s="151" t="s">
        <v>1</v>
      </c>
      <c r="J244" s="152"/>
      <c r="K244"/>
    </row>
    <row r="245" spans="1:11" s="51" customFormat="1">
      <c r="A245" s="147">
        <v>78300890</v>
      </c>
      <c r="B245" s="147" t="str">
        <f t="shared" si="71"/>
        <v>profi-air filtro de repuesto F5 entrada de aire para</v>
      </c>
      <c r="C245" s="148" t="s">
        <v>160</v>
      </c>
      <c r="D245" s="238">
        <f t="shared" si="57"/>
        <v>46.672500000000007</v>
      </c>
      <c r="E245" s="149">
        <f t="shared" si="61"/>
        <v>46.672500000000007</v>
      </c>
      <c r="F245" s="149">
        <f t="shared" si="69"/>
        <v>46.672500000000007</v>
      </c>
      <c r="G245" s="150">
        <f t="shared" si="72"/>
        <v>46.672500000000007</v>
      </c>
      <c r="H245" s="149">
        <v>44.45</v>
      </c>
      <c r="I245" s="151" t="s">
        <v>1</v>
      </c>
      <c r="J245" s="152"/>
      <c r="K245"/>
    </row>
    <row r="246" spans="1:11" s="51" customFormat="1">
      <c r="A246" s="147">
        <v>78300892</v>
      </c>
      <c r="B246" s="147" t="str">
        <f t="shared" si="71"/>
        <v>profi-air filtro de repuesto F7 entrada de aire para</v>
      </c>
      <c r="C246" s="148" t="s">
        <v>161</v>
      </c>
      <c r="D246" s="238">
        <f t="shared" si="57"/>
        <v>57.592500000000001</v>
      </c>
      <c r="E246" s="149">
        <f t="shared" si="61"/>
        <v>57.592500000000001</v>
      </c>
      <c r="F246" s="149">
        <f t="shared" si="69"/>
        <v>57.592500000000001</v>
      </c>
      <c r="G246" s="150">
        <f t="shared" si="72"/>
        <v>57.592500000000001</v>
      </c>
      <c r="H246" s="149">
        <v>54.85</v>
      </c>
      <c r="I246" s="151" t="s">
        <v>1</v>
      </c>
      <c r="J246" s="152"/>
      <c r="K246"/>
    </row>
    <row r="247" spans="1:11" s="51" customFormat="1">
      <c r="A247" s="147">
        <v>78300891</v>
      </c>
      <c r="B247" s="147" t="str">
        <f t="shared" si="71"/>
        <v xml:space="preserve">profi-air filtro de repuesto G4 salida de aire para </v>
      </c>
      <c r="C247" s="148" t="s">
        <v>162</v>
      </c>
      <c r="D247" s="238">
        <f t="shared" si="57"/>
        <v>43.575000000000003</v>
      </c>
      <c r="E247" s="149">
        <f t="shared" si="61"/>
        <v>43.575000000000003</v>
      </c>
      <c r="F247" s="149">
        <f t="shared" si="69"/>
        <v>43.575000000000003</v>
      </c>
      <c r="G247" s="150">
        <f t="shared" si="72"/>
        <v>43.575000000000003</v>
      </c>
      <c r="H247" s="149">
        <v>41.5</v>
      </c>
      <c r="I247" s="151" t="s">
        <v>1</v>
      </c>
      <c r="J247" s="152"/>
      <c r="K247"/>
    </row>
    <row r="248" spans="1:11" s="51" customFormat="1">
      <c r="A248" s="147">
        <v>78300810</v>
      </c>
      <c r="B248" s="147" t="str">
        <f t="shared" si="71"/>
        <v>profi-air set de montaje en pared para 400 touch</v>
      </c>
      <c r="C248" s="148" t="s">
        <v>163</v>
      </c>
      <c r="D248" s="238">
        <f t="shared" si="57"/>
        <v>83.89500000000001</v>
      </c>
      <c r="E248" s="149">
        <f t="shared" si="61"/>
        <v>83.89500000000001</v>
      </c>
      <c r="F248" s="149">
        <f t="shared" si="69"/>
        <v>83.89500000000001</v>
      </c>
      <c r="G248" s="150">
        <f t="shared" si="72"/>
        <v>83.89500000000001</v>
      </c>
      <c r="H248" s="149">
        <v>79.900000000000006</v>
      </c>
      <c r="I248" s="151" t="s">
        <v>1</v>
      </c>
      <c r="J248" s="152"/>
      <c r="K248"/>
    </row>
    <row r="249" spans="1:11" s="51" customFormat="1">
      <c r="A249" s="147">
        <v>78300811</v>
      </c>
      <c r="B249" s="147" t="str">
        <f t="shared" si="71"/>
        <v>profi-air set de montaje en suelo para 400 touch</v>
      </c>
      <c r="C249" s="148" t="s">
        <v>164</v>
      </c>
      <c r="D249" s="238">
        <f t="shared" si="57"/>
        <v>137.02500000000001</v>
      </c>
      <c r="E249" s="149">
        <f t="shared" si="61"/>
        <v>137.02500000000001</v>
      </c>
      <c r="F249" s="149">
        <f t="shared" si="69"/>
        <v>137.02500000000001</v>
      </c>
      <c r="G249" s="150">
        <f t="shared" si="72"/>
        <v>137.02500000000001</v>
      </c>
      <c r="H249" s="149">
        <v>130.5</v>
      </c>
      <c r="I249" s="151" t="s">
        <v>1</v>
      </c>
      <c r="J249" s="152"/>
      <c r="K249"/>
    </row>
    <row r="250" spans="1:11" s="51" customFormat="1">
      <c r="A250" s="147">
        <v>78318820</v>
      </c>
      <c r="B250" s="147" t="str">
        <f>LEFT(C250,60)</f>
        <v>profi-air set de conexión para conducto en espiral 4 x DN180</v>
      </c>
      <c r="C250" s="148" t="s">
        <v>165</v>
      </c>
      <c r="D250" s="238">
        <f t="shared" si="57"/>
        <v>75.150000000000006</v>
      </c>
      <c r="E250" s="149">
        <v>75.150000000000006</v>
      </c>
      <c r="F250" s="149">
        <f t="shared" si="69"/>
        <v>66.989999999999995</v>
      </c>
      <c r="G250" s="150">
        <f t="shared" si="72"/>
        <v>66.989999999999995</v>
      </c>
      <c r="H250" s="149">
        <v>63.8</v>
      </c>
      <c r="I250" s="151" t="s">
        <v>1</v>
      </c>
      <c r="J250" s="152"/>
      <c r="K250"/>
    </row>
    <row r="251" spans="1:11" s="51" customFormat="1" ht="48">
      <c r="A251" s="147">
        <v>78313285</v>
      </c>
      <c r="B251" s="147" t="str">
        <f>LEFT(C251,54)</f>
        <v>profi-air tunnel difusor de aire 90º 305x84mm 132x52mm</v>
      </c>
      <c r="C251" s="148" t="s">
        <v>65</v>
      </c>
      <c r="D251" s="238">
        <f t="shared" ref="D251:D265" si="73">+E251</f>
        <v>47</v>
      </c>
      <c r="E251" s="149">
        <f t="shared" ref="E251:E262" si="74">TRUNC(F251*1.02,2)</f>
        <v>47</v>
      </c>
      <c r="F251" s="149">
        <f t="shared" ref="F251:F260" si="75">TRUNC(G251*1.1,2)</f>
        <v>46.08</v>
      </c>
      <c r="G251" s="150">
        <f t="shared" ref="G251:G260" si="76">H251*1.05</f>
        <v>41.895000000000003</v>
      </c>
      <c r="H251" s="149">
        <v>39.9</v>
      </c>
      <c r="I251" s="151" t="s">
        <v>1</v>
      </c>
      <c r="J251" s="152"/>
      <c r="K251"/>
    </row>
    <row r="252" spans="1:11" s="51" customFormat="1" ht="72">
      <c r="A252" s="147">
        <v>78318101</v>
      </c>
      <c r="B252" s="147" t="str">
        <f>LEFT(C252,23)</f>
        <v>profi-air isopipe DN180</v>
      </c>
      <c r="C252" s="148" t="s">
        <v>96</v>
      </c>
      <c r="D252" s="238">
        <f t="shared" si="73"/>
        <v>68.08</v>
      </c>
      <c r="E252" s="149">
        <f t="shared" si="74"/>
        <v>68.08</v>
      </c>
      <c r="F252" s="149">
        <f t="shared" si="75"/>
        <v>66.75</v>
      </c>
      <c r="G252" s="150">
        <f t="shared" si="76"/>
        <v>60.69</v>
      </c>
      <c r="H252" s="149">
        <v>57.8</v>
      </c>
      <c r="I252" s="151" t="s">
        <v>0</v>
      </c>
      <c r="J252" s="152"/>
      <c r="K252"/>
    </row>
    <row r="253" spans="1:11" s="51" customFormat="1" ht="84">
      <c r="A253" s="147">
        <v>78318140</v>
      </c>
      <c r="B253" s="147" t="str">
        <f>LEFT(C253,28)</f>
        <v>profi-air iso codo 90º DN180</v>
      </c>
      <c r="C253" s="148" t="s">
        <v>97</v>
      </c>
      <c r="D253" s="238">
        <f t="shared" si="73"/>
        <v>50.53</v>
      </c>
      <c r="E253" s="149">
        <f t="shared" si="74"/>
        <v>50.53</v>
      </c>
      <c r="F253" s="149">
        <f t="shared" si="75"/>
        <v>49.54</v>
      </c>
      <c r="G253" s="150">
        <f t="shared" si="76"/>
        <v>45.045000000000002</v>
      </c>
      <c r="H253" s="149">
        <v>42.9</v>
      </c>
      <c r="I253" s="151" t="s">
        <v>1</v>
      </c>
      <c r="J253" s="152"/>
      <c r="K253"/>
    </row>
    <row r="254" spans="1:11" s="51" customFormat="1" ht="72">
      <c r="A254" s="147">
        <v>78318110</v>
      </c>
      <c r="B254" s="147" t="str">
        <f>LEFT(C254,28)</f>
        <v>profi-air ISO manguito DN180</v>
      </c>
      <c r="C254" s="148" t="s">
        <v>98</v>
      </c>
      <c r="D254" s="238">
        <f t="shared" si="73"/>
        <v>17.54</v>
      </c>
      <c r="E254" s="149">
        <f t="shared" si="74"/>
        <v>17.54</v>
      </c>
      <c r="F254" s="149">
        <f t="shared" si="75"/>
        <v>17.2</v>
      </c>
      <c r="G254" s="150">
        <f t="shared" si="76"/>
        <v>15.645000000000001</v>
      </c>
      <c r="H254" s="149">
        <v>14.9</v>
      </c>
      <c r="I254" s="151" t="s">
        <v>1</v>
      </c>
      <c r="J254" s="152"/>
      <c r="K254"/>
    </row>
    <row r="255" spans="1:11" s="51" customFormat="1" ht="60">
      <c r="A255" s="147">
        <v>78312631</v>
      </c>
      <c r="B255" s="147" t="str">
        <f>LEFT(C255,56)</f>
        <v>profi-air rejilla de ventilación para pared blanco DN125</v>
      </c>
      <c r="C255" s="148" t="s">
        <v>125</v>
      </c>
      <c r="D255" s="238">
        <f t="shared" si="73"/>
        <v>117.56</v>
      </c>
      <c r="E255" s="149">
        <f t="shared" si="74"/>
        <v>117.56</v>
      </c>
      <c r="F255" s="149">
        <f t="shared" si="75"/>
        <v>115.26</v>
      </c>
      <c r="G255" s="150">
        <f t="shared" si="76"/>
        <v>104.79</v>
      </c>
      <c r="H255" s="149">
        <v>99.8</v>
      </c>
      <c r="I255" s="151" t="s">
        <v>1</v>
      </c>
      <c r="J255" s="152"/>
      <c r="K255"/>
    </row>
    <row r="256" spans="1:11" ht="60">
      <c r="A256" s="147">
        <v>78300640</v>
      </c>
      <c r="B256" s="147" t="str">
        <f>LEFT(C256,54)</f>
        <v xml:space="preserve">profi-air rejilla de ventilación 350x130mm acero inox
</v>
      </c>
      <c r="C256" s="148" t="s">
        <v>126</v>
      </c>
      <c r="D256" s="238">
        <f t="shared" si="73"/>
        <v>90.83</v>
      </c>
      <c r="E256" s="149">
        <f t="shared" si="74"/>
        <v>90.83</v>
      </c>
      <c r="F256" s="149">
        <f t="shared" si="75"/>
        <v>89.05</v>
      </c>
      <c r="G256" s="150">
        <f t="shared" si="76"/>
        <v>80.954999999999998</v>
      </c>
      <c r="H256" s="149">
        <v>77.099999999999994</v>
      </c>
      <c r="I256" s="151" t="s">
        <v>1</v>
      </c>
      <c r="J256" s="152"/>
    </row>
    <row r="257" spans="1:10" ht="60">
      <c r="A257" s="147">
        <v>78300645</v>
      </c>
      <c r="B257" s="147" t="str">
        <f>LEFT(C257,64)</f>
        <v>profi-air rejilla de ventilación 350x130mm chapa de acero blanca</v>
      </c>
      <c r="C257" s="148" t="s">
        <v>127</v>
      </c>
      <c r="D257" s="238">
        <f t="shared" si="73"/>
        <v>90.83</v>
      </c>
      <c r="E257" s="149">
        <f t="shared" si="74"/>
        <v>90.83</v>
      </c>
      <c r="F257" s="149">
        <f t="shared" si="75"/>
        <v>89.05</v>
      </c>
      <c r="G257" s="150">
        <f t="shared" si="76"/>
        <v>80.954999999999998</v>
      </c>
      <c r="H257" s="149">
        <v>77.099999999999994</v>
      </c>
      <c r="I257" s="151" t="s">
        <v>1</v>
      </c>
      <c r="J257" s="152"/>
    </row>
    <row r="258" spans="1:10" ht="48">
      <c r="A258" s="147">
        <v>78316181</v>
      </c>
      <c r="B258" s="147" t="str">
        <f>LEFT(C258,59)</f>
        <v>profi-air salida para tejado inclinado 20 - 30º DN160 / 180</v>
      </c>
      <c r="C258" s="148" t="s">
        <v>453</v>
      </c>
      <c r="D258" s="238">
        <f t="shared" si="73"/>
        <v>235.37</v>
      </c>
      <c r="E258" s="149">
        <f t="shared" si="74"/>
        <v>235.37</v>
      </c>
      <c r="F258" s="149">
        <f t="shared" si="75"/>
        <v>230.76</v>
      </c>
      <c r="G258" s="150">
        <f t="shared" si="76"/>
        <v>209.79000000000002</v>
      </c>
      <c r="H258" s="149">
        <v>199.8</v>
      </c>
      <c r="I258" s="151" t="s">
        <v>1</v>
      </c>
      <c r="J258" s="152"/>
    </row>
    <row r="259" spans="1:10" ht="48">
      <c r="A259" s="147">
        <v>78316182</v>
      </c>
      <c r="B259" s="147" t="str">
        <f>LEFT(C259,59)</f>
        <v>profi-air salida para tejado inclinado 30 - 40º  DN160 / 18</v>
      </c>
      <c r="C259" s="148" t="s">
        <v>454</v>
      </c>
      <c r="D259" s="238">
        <f t="shared" si="73"/>
        <v>235.37</v>
      </c>
      <c r="E259" s="149">
        <f t="shared" si="74"/>
        <v>235.37</v>
      </c>
      <c r="F259" s="149">
        <f t="shared" si="75"/>
        <v>230.76</v>
      </c>
      <c r="G259" s="150">
        <f t="shared" si="76"/>
        <v>209.79000000000002</v>
      </c>
      <c r="H259" s="149">
        <v>199.8</v>
      </c>
      <c r="I259" s="151" t="s">
        <v>1</v>
      </c>
      <c r="J259" s="152"/>
    </row>
    <row r="260" spans="1:10" ht="48">
      <c r="A260" s="147">
        <v>78316183</v>
      </c>
      <c r="B260" s="147" t="str">
        <f>LEFT(C260,59)</f>
        <v>profi-air salida para tejado inclinado 20 - 30º DN160 / 180</v>
      </c>
      <c r="C260" s="148" t="s">
        <v>453</v>
      </c>
      <c r="D260" s="238">
        <f t="shared" si="73"/>
        <v>235.37</v>
      </c>
      <c r="E260" s="149">
        <f t="shared" si="74"/>
        <v>235.37</v>
      </c>
      <c r="F260" s="149">
        <f t="shared" si="75"/>
        <v>230.76</v>
      </c>
      <c r="G260" s="150">
        <f t="shared" si="76"/>
        <v>209.79000000000002</v>
      </c>
      <c r="H260" s="149">
        <v>199.8</v>
      </c>
      <c r="I260" s="151" t="s">
        <v>1</v>
      </c>
      <c r="J260" s="152"/>
    </row>
    <row r="261" spans="1:10" ht="48">
      <c r="A261" s="147">
        <v>78316184</v>
      </c>
      <c r="B261" s="147" t="str">
        <f>LEFT(C261,59)</f>
        <v>Salida para tejado prof-air fex 25-55`
Salida para tejado d</v>
      </c>
      <c r="C261" s="148" t="s">
        <v>636</v>
      </c>
      <c r="D261" s="238">
        <f t="shared" si="73"/>
        <v>240.46</v>
      </c>
      <c r="E261" s="149">
        <f t="shared" si="74"/>
        <v>240.46</v>
      </c>
      <c r="F261" s="149">
        <v>235.75</v>
      </c>
      <c r="G261" s="150"/>
      <c r="H261" s="149"/>
      <c r="I261" s="151" t="s">
        <v>1</v>
      </c>
      <c r="J261" s="152"/>
    </row>
    <row r="262" spans="1:10" ht="216">
      <c r="A262" s="147">
        <v>78312830</v>
      </c>
      <c r="B262" s="147" t="str">
        <f>LEFT(C262,64)</f>
        <v>profi-air calefacción anticongelante c/aislamiento  180 flat 900</v>
      </c>
      <c r="C262" s="148" t="s">
        <v>455</v>
      </c>
      <c r="D262" s="238">
        <f t="shared" si="73"/>
        <v>681.17</v>
      </c>
      <c r="E262" s="149">
        <f t="shared" si="74"/>
        <v>681.17</v>
      </c>
      <c r="F262" s="149">
        <f>TRUNC(G262*1.1,2)</f>
        <v>667.82</v>
      </c>
      <c r="G262" s="150">
        <f>H262*1.05</f>
        <v>607.11000000000013</v>
      </c>
      <c r="H262" s="149">
        <v>578.20000000000005</v>
      </c>
      <c r="I262" s="151" t="s">
        <v>1</v>
      </c>
      <c r="J262" s="152"/>
    </row>
    <row r="263" spans="1:10" ht="48">
      <c r="A263" s="147">
        <v>78309831</v>
      </c>
      <c r="B263" s="147" t="str">
        <f>LEFT(C263,38)</f>
        <v>profi-air sensor de COV para 140/200 l</v>
      </c>
      <c r="C263" s="148" t="s">
        <v>1176</v>
      </c>
      <c r="D263" s="238">
        <f t="shared" si="73"/>
        <v>325</v>
      </c>
      <c r="E263" s="149">
        <f>+F263</f>
        <v>325</v>
      </c>
      <c r="F263" s="149">
        <f>TRUNC(G263,2)</f>
        <v>325</v>
      </c>
      <c r="G263" s="150">
        <f>+H263</f>
        <v>325</v>
      </c>
      <c r="H263" s="149">
        <v>325</v>
      </c>
      <c r="I263" s="151" t="s">
        <v>1</v>
      </c>
      <c r="J263" s="152"/>
    </row>
    <row r="264" spans="1:10" ht="60">
      <c r="A264" s="147">
        <v>78309832</v>
      </c>
      <c r="B264" s="147" t="str">
        <f>LEFT(C264,42)</f>
        <v>profi-air sensor de humedad para 140/200 l</v>
      </c>
      <c r="C264" s="148" t="s">
        <v>1177</v>
      </c>
      <c r="D264" s="238">
        <f t="shared" si="73"/>
        <v>179</v>
      </c>
      <c r="E264" s="149">
        <f>+F264</f>
        <v>179</v>
      </c>
      <c r="F264" s="149">
        <f>TRUNC(G264,2)</f>
        <v>179</v>
      </c>
      <c r="G264" s="150">
        <f>+H264</f>
        <v>179</v>
      </c>
      <c r="H264" s="149">
        <v>179</v>
      </c>
      <c r="I264" s="151" t="s">
        <v>1</v>
      </c>
      <c r="J264" s="152"/>
    </row>
    <row r="265" spans="1:10" ht="36">
      <c r="A265" s="147">
        <v>78309815</v>
      </c>
      <c r="B265" s="147" t="str">
        <f>LEFT(C265,45)</f>
        <v xml:space="preserve">profi-air embellecedor frontal para 140 lite
</v>
      </c>
      <c r="C265" s="148" t="s">
        <v>552</v>
      </c>
      <c r="D265" s="238">
        <f t="shared" si="73"/>
        <v>135</v>
      </c>
      <c r="E265" s="149">
        <f>+F265</f>
        <v>135</v>
      </c>
      <c r="F265" s="149">
        <f>TRUNC(G265,2)</f>
        <v>135</v>
      </c>
      <c r="G265" s="150">
        <f>+H265</f>
        <v>135</v>
      </c>
      <c r="H265" s="149">
        <v>135</v>
      </c>
      <c r="I265" s="151" t="s">
        <v>1</v>
      </c>
      <c r="J265" s="152"/>
    </row>
    <row r="266" spans="1:10">
      <c r="A266" s="147"/>
      <c r="B266" s="147"/>
      <c r="C266" s="148"/>
      <c r="D266" s="238"/>
      <c r="E266" s="149"/>
      <c r="F266" s="149"/>
      <c r="G266" s="150"/>
      <c r="H266" s="149"/>
      <c r="I266" s="151"/>
      <c r="J266" s="152"/>
    </row>
    <row r="299" spans="1:10">
      <c r="A299" s="8"/>
      <c r="B299" s="19"/>
      <c r="C299" s="54"/>
      <c r="D299" s="54"/>
      <c r="E299" s="54"/>
      <c r="F299" s="9"/>
      <c r="G299" s="9"/>
      <c r="H299" s="10"/>
      <c r="I299" s="10"/>
      <c r="J299" s="10"/>
    </row>
    <row r="316" spans="1:10">
      <c r="A316" s="11"/>
      <c r="B316" s="20"/>
      <c r="C316" s="55"/>
      <c r="D316" s="55"/>
      <c r="E316" s="55"/>
      <c r="F316" s="13"/>
      <c r="G316" s="13"/>
      <c r="H316" s="14"/>
      <c r="I316" s="15"/>
      <c r="J316" s="15"/>
    </row>
    <row r="319" spans="1:10">
      <c r="A319" s="11"/>
      <c r="B319" s="20"/>
      <c r="C319" s="55"/>
      <c r="D319" s="55"/>
      <c r="E319" s="55"/>
      <c r="F319" s="13"/>
      <c r="G319" s="13"/>
      <c r="H319" s="14"/>
      <c r="I319" s="15"/>
      <c r="J319" s="15"/>
    </row>
    <row r="363" spans="8:8">
      <c r="H363" s="4"/>
    </row>
    <row r="364" spans="8:8">
      <c r="H364" s="4"/>
    </row>
    <row r="365" spans="8:8">
      <c r="H365" s="4"/>
    </row>
    <row r="366" spans="8:8">
      <c r="H366" s="4"/>
    </row>
    <row r="367" spans="8:8">
      <c r="H367" s="4"/>
    </row>
    <row r="368" spans="8:8">
      <c r="H368" s="4"/>
    </row>
    <row r="369" spans="8:8">
      <c r="H369" s="4"/>
    </row>
    <row r="370" spans="8:8">
      <c r="H370" s="4"/>
    </row>
    <row r="371" spans="8:8">
      <c r="H371" s="4"/>
    </row>
    <row r="372" spans="8:8">
      <c r="H372" s="4"/>
    </row>
    <row r="373" spans="8:8">
      <c r="H373" s="4"/>
    </row>
    <row r="374" spans="8:8">
      <c r="H374" s="4"/>
    </row>
    <row r="375" spans="8:8">
      <c r="H375" s="4"/>
    </row>
    <row r="376" spans="8:8">
      <c r="H376" s="4"/>
    </row>
    <row r="377" spans="8:8">
      <c r="H377" s="4"/>
    </row>
    <row r="378" spans="8:8">
      <c r="H378" s="4"/>
    </row>
    <row r="379" spans="8:8">
      <c r="H379" s="4"/>
    </row>
    <row r="380" spans="8:8">
      <c r="H380" s="4"/>
    </row>
    <row r="381" spans="8:8">
      <c r="H381" s="4"/>
    </row>
    <row r="382" spans="8:8">
      <c r="H382" s="4"/>
    </row>
    <row r="383" spans="8:8">
      <c r="H383" s="4"/>
    </row>
    <row r="384" spans="8:8">
      <c r="H384" s="4"/>
    </row>
    <row r="385" spans="8:8">
      <c r="H385" s="4"/>
    </row>
    <row r="386" spans="8:8">
      <c r="H386" s="4"/>
    </row>
    <row r="387" spans="8:8">
      <c r="H387" s="4"/>
    </row>
    <row r="388" spans="8:8">
      <c r="H388" s="4"/>
    </row>
    <row r="389" spans="8:8">
      <c r="H389" s="4"/>
    </row>
    <row r="390" spans="8:8">
      <c r="H390" s="4"/>
    </row>
    <row r="391" spans="8:8">
      <c r="H391" s="4"/>
    </row>
    <row r="392" spans="8:8">
      <c r="H392" s="4"/>
    </row>
    <row r="393" spans="8:8">
      <c r="H393" s="4"/>
    </row>
    <row r="394" spans="8:8">
      <c r="H394" s="4"/>
    </row>
    <row r="395" spans="8:8">
      <c r="H395" s="4"/>
    </row>
    <row r="396" spans="8:8">
      <c r="H396" s="4"/>
    </row>
    <row r="397" spans="8:8">
      <c r="H397" s="4"/>
    </row>
    <row r="398" spans="8:8">
      <c r="H398" s="4"/>
    </row>
    <row r="399" spans="8:8">
      <c r="H399" s="4"/>
    </row>
    <row r="400" spans="8:8">
      <c r="H400" s="4"/>
    </row>
    <row r="401" spans="8:8">
      <c r="H401" s="4"/>
    </row>
    <row r="402" spans="8:8">
      <c r="H402" s="4"/>
    </row>
    <row r="403" spans="8:8">
      <c r="H403" s="4"/>
    </row>
    <row r="404" spans="8:8">
      <c r="H404" s="4"/>
    </row>
    <row r="405" spans="8:8">
      <c r="H405" s="4"/>
    </row>
    <row r="406" spans="8:8">
      <c r="H406" s="4"/>
    </row>
    <row r="407" spans="8:8">
      <c r="H407" s="4"/>
    </row>
    <row r="408" spans="8:8">
      <c r="H408" s="4"/>
    </row>
    <row r="409" spans="8:8">
      <c r="H409" s="4"/>
    </row>
    <row r="410" spans="8:8">
      <c r="H410" s="4"/>
    </row>
    <row r="411" spans="8:8">
      <c r="H411" s="4"/>
    </row>
    <row r="412" spans="8:8">
      <c r="H412" s="4"/>
    </row>
    <row r="413" spans="8:8">
      <c r="H413" s="4"/>
    </row>
    <row r="414" spans="8:8">
      <c r="H414" s="4"/>
    </row>
    <row r="415" spans="8:8">
      <c r="H415" s="4"/>
    </row>
    <row r="416" spans="8:8">
      <c r="H416" s="4"/>
    </row>
    <row r="417" spans="8:8">
      <c r="H417" s="4"/>
    </row>
    <row r="418" spans="8:8">
      <c r="H418" s="4"/>
    </row>
    <row r="419" spans="8:8">
      <c r="H419" s="4"/>
    </row>
    <row r="420" spans="8:8">
      <c r="H420" s="4"/>
    </row>
    <row r="421" spans="8:8">
      <c r="H421" s="4"/>
    </row>
    <row r="422" spans="8:8">
      <c r="H422" s="4"/>
    </row>
    <row r="423" spans="8:8">
      <c r="H423" s="4"/>
    </row>
    <row r="424" spans="8:8">
      <c r="H424" s="4"/>
    </row>
    <row r="425" spans="8:8">
      <c r="H425" s="4"/>
    </row>
    <row r="426" spans="8:8">
      <c r="H426" s="4"/>
    </row>
    <row r="427" spans="8:8">
      <c r="H427" s="4"/>
    </row>
    <row r="428" spans="8:8">
      <c r="H428" s="4"/>
    </row>
    <row r="429" spans="8:8">
      <c r="H429" s="4"/>
    </row>
    <row r="430" spans="8:8">
      <c r="H430" s="4"/>
    </row>
    <row r="431" spans="8:8">
      <c r="H431" s="4"/>
    </row>
    <row r="432" spans="8:8">
      <c r="H432" s="4"/>
    </row>
    <row r="433" spans="8:8">
      <c r="H433" s="4"/>
    </row>
    <row r="434" spans="8:8">
      <c r="H434" s="4"/>
    </row>
    <row r="435" spans="8:8">
      <c r="H435" s="4"/>
    </row>
    <row r="436" spans="8:8">
      <c r="H436" s="4"/>
    </row>
    <row r="437" spans="8:8">
      <c r="H437" s="4"/>
    </row>
    <row r="438" spans="8:8">
      <c r="H438" s="4"/>
    </row>
    <row r="439" spans="8:8">
      <c r="H439" s="4"/>
    </row>
    <row r="440" spans="8:8">
      <c r="H440" s="4"/>
    </row>
    <row r="441" spans="8:8">
      <c r="H441" s="4"/>
    </row>
    <row r="442" spans="8:8">
      <c r="H442" s="4"/>
    </row>
    <row r="443" spans="8:8">
      <c r="H443" s="4"/>
    </row>
    <row r="444" spans="8:8">
      <c r="H444" s="4"/>
    </row>
    <row r="445" spans="8:8">
      <c r="H445" s="4"/>
    </row>
    <row r="446" spans="8:8">
      <c r="H446" s="4"/>
    </row>
    <row r="447" spans="8:8">
      <c r="H447" s="4"/>
    </row>
    <row r="448" spans="8:8">
      <c r="H448" s="4"/>
    </row>
    <row r="449" spans="8:8">
      <c r="H449" s="4"/>
    </row>
    <row r="450" spans="8:8">
      <c r="H450" s="4"/>
    </row>
    <row r="451" spans="8:8">
      <c r="H451" s="4"/>
    </row>
    <row r="452" spans="8:8">
      <c r="H452" s="4"/>
    </row>
    <row r="453" spans="8:8">
      <c r="H453" s="4"/>
    </row>
    <row r="454" spans="8:8">
      <c r="H454" s="4"/>
    </row>
    <row r="455" spans="8:8">
      <c r="H455" s="4"/>
    </row>
    <row r="456" spans="8:8">
      <c r="H456" s="4"/>
    </row>
    <row r="457" spans="8:8">
      <c r="H457" s="4"/>
    </row>
    <row r="458" spans="8:8">
      <c r="H458" s="4"/>
    </row>
    <row r="459" spans="8:8">
      <c r="H459" s="4"/>
    </row>
    <row r="460" spans="8:8">
      <c r="H460" s="4"/>
    </row>
    <row r="461" spans="8:8">
      <c r="H461" s="4"/>
    </row>
    <row r="462" spans="8:8">
      <c r="H462" s="4"/>
    </row>
    <row r="463" spans="8:8">
      <c r="H463" s="4"/>
    </row>
    <row r="464" spans="8:8">
      <c r="H464" s="4"/>
    </row>
    <row r="465" spans="8:8">
      <c r="H465" s="4"/>
    </row>
    <row r="466" spans="8:8">
      <c r="H466" s="4"/>
    </row>
    <row r="467" spans="8:8">
      <c r="H467" s="4"/>
    </row>
    <row r="468" spans="8:8">
      <c r="H468" s="4"/>
    </row>
    <row r="469" spans="8:8">
      <c r="H469" s="4"/>
    </row>
    <row r="470" spans="8:8">
      <c r="H470" s="4"/>
    </row>
    <row r="471" spans="8:8">
      <c r="H471" s="4"/>
    </row>
    <row r="472" spans="8:8">
      <c r="H472" s="4"/>
    </row>
    <row r="473" spans="8:8">
      <c r="H473" s="4"/>
    </row>
    <row r="474" spans="8:8">
      <c r="H474" s="4"/>
    </row>
    <row r="475" spans="8:8">
      <c r="H475" s="4"/>
    </row>
    <row r="476" spans="8:8">
      <c r="H476" s="4"/>
    </row>
    <row r="477" spans="8:8">
      <c r="H477" s="4"/>
    </row>
    <row r="478" spans="8:8">
      <c r="H478" s="4"/>
    </row>
    <row r="479" spans="8:8">
      <c r="H479" s="4"/>
    </row>
  </sheetData>
  <autoFilter ref="A5:I267" xr:uid="{4313A6C4-71C8-461D-9C69-82F8F632DCC2}"/>
  <mergeCells count="2">
    <mergeCell ref="A1:I1"/>
    <mergeCell ref="A3:I3"/>
  </mergeCells>
  <phoneticPr fontId="15" type="noConversion"/>
  <pageMargins left="0.78740157480314965" right="0.35433070866141736" top="1.4173228346456694" bottom="1.299212598425197" header="0.6692913385826772" footer="0.35433070866141736"/>
  <pageSetup paperSize="9" orientation="portrait" r:id="rId1"/>
  <headerFooter scaleWithDoc="0">
    <oddHeader>&amp;R&amp;G</oddHeader>
    <oddFooter>&amp;L&amp;G    &amp;"Univers 65,Regular"&amp;6 20.12.2023 &amp;K5A5A5A  |  lista precios Fränkische Ibérica &amp;R&amp;6&amp;K5A5A5A
&amp;P</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51EA0-FE98-41DA-A191-FDD4D8FDDFC6}">
  <dimension ref="A1:H1531"/>
  <sheetViews>
    <sheetView tabSelected="1" topLeftCell="A231" workbookViewId="0">
      <selection activeCell="A248" sqref="A248:XFD251"/>
    </sheetView>
  </sheetViews>
  <sheetFormatPr defaultColWidth="7.6640625" defaultRowHeight="15.75"/>
  <cols>
    <col min="1" max="1" width="3" customWidth="1"/>
    <col min="3" max="3" width="46.109375" bestFit="1" customWidth="1"/>
    <col min="4" max="4" width="7.6640625" style="31"/>
    <col min="5" max="5" width="3.5546875" customWidth="1"/>
    <col min="6" max="6" width="4.21875" customWidth="1"/>
  </cols>
  <sheetData>
    <row r="1" spans="1:8" ht="23.25">
      <c r="B1" s="261" t="s">
        <v>1238</v>
      </c>
      <c r="C1" s="261"/>
      <c r="D1" s="261"/>
      <c r="E1" s="261"/>
      <c r="F1" s="261"/>
      <c r="G1" s="103"/>
      <c r="H1" s="103"/>
    </row>
    <row r="2" spans="1:8">
      <c r="B2" t="s">
        <v>76</v>
      </c>
      <c r="C2" t="s">
        <v>1410</v>
      </c>
    </row>
    <row r="3" spans="1:8">
      <c r="B3" t="s">
        <v>1401</v>
      </c>
      <c r="C3" t="s">
        <v>1411</v>
      </c>
    </row>
    <row r="4" spans="1:8">
      <c r="B4" t="s">
        <v>1404</v>
      </c>
      <c r="C4" t="s">
        <v>1412</v>
      </c>
    </row>
    <row r="5" spans="1:8" ht="15">
      <c r="A5" s="89"/>
      <c r="B5" s="88" t="s">
        <v>654</v>
      </c>
      <c r="C5" s="88" t="s">
        <v>458</v>
      </c>
      <c r="D5" s="78">
        <v>45689</v>
      </c>
      <c r="E5" s="77" t="s">
        <v>53</v>
      </c>
      <c r="F5" s="79" t="s">
        <v>653</v>
      </c>
    </row>
    <row r="6" spans="1:8" ht="12.95" customHeight="1">
      <c r="A6" s="97"/>
      <c r="B6" s="68">
        <v>71012700</v>
      </c>
      <c r="C6" s="81" t="s">
        <v>677</v>
      </c>
      <c r="D6" s="91">
        <v>1.67</v>
      </c>
      <c r="E6" s="30" t="s">
        <v>0</v>
      </c>
      <c r="F6" s="30">
        <v>5</v>
      </c>
    </row>
    <row r="7" spans="1:8" ht="15">
      <c r="A7" s="97"/>
      <c r="B7" s="68">
        <v>71016700</v>
      </c>
      <c r="C7" s="81" t="s">
        <v>678</v>
      </c>
      <c r="D7" s="91">
        <v>1.87</v>
      </c>
      <c r="E7" s="30" t="s">
        <v>0</v>
      </c>
      <c r="F7" s="30">
        <v>5</v>
      </c>
    </row>
    <row r="8" spans="1:8" ht="15">
      <c r="A8" s="97"/>
      <c r="B8" s="68">
        <v>71016900</v>
      </c>
      <c r="C8" s="81" t="s">
        <v>679</v>
      </c>
      <c r="D8" s="91">
        <v>1.87</v>
      </c>
      <c r="E8" s="30" t="s">
        <v>0</v>
      </c>
      <c r="F8" s="30">
        <v>5</v>
      </c>
    </row>
    <row r="9" spans="1:8" ht="15">
      <c r="A9" s="97"/>
      <c r="B9" s="68">
        <v>71017700</v>
      </c>
      <c r="C9" s="81" t="s">
        <v>680</v>
      </c>
      <c r="D9" s="91">
        <v>2.02</v>
      </c>
      <c r="E9" s="30" t="s">
        <v>0</v>
      </c>
      <c r="F9" s="30">
        <v>5</v>
      </c>
    </row>
    <row r="10" spans="1:8" ht="15">
      <c r="A10" s="97"/>
      <c r="B10" s="68">
        <v>71017900</v>
      </c>
      <c r="C10" s="81" t="s">
        <v>681</v>
      </c>
      <c r="D10" s="91">
        <v>2.02</v>
      </c>
      <c r="E10" s="30" t="s">
        <v>0</v>
      </c>
      <c r="F10" s="30">
        <v>5</v>
      </c>
    </row>
    <row r="11" spans="1:8" ht="15">
      <c r="A11" s="97"/>
      <c r="B11" s="68">
        <v>71020700</v>
      </c>
      <c r="C11" s="81" t="s">
        <v>603</v>
      </c>
      <c r="D11" s="91">
        <v>2.54</v>
      </c>
      <c r="E11" s="30" t="s">
        <v>0</v>
      </c>
      <c r="F11" s="30">
        <v>5</v>
      </c>
    </row>
    <row r="12" spans="1:8" ht="15">
      <c r="A12" s="97"/>
      <c r="B12" s="68">
        <v>71020919</v>
      </c>
      <c r="C12" s="81" t="s">
        <v>682</v>
      </c>
      <c r="D12" s="91">
        <v>2.54</v>
      </c>
      <c r="E12" s="30" t="s">
        <v>0</v>
      </c>
      <c r="F12" s="30">
        <v>5</v>
      </c>
    </row>
    <row r="13" spans="1:8" ht="15">
      <c r="A13" s="97"/>
      <c r="B13" s="68">
        <v>71025700</v>
      </c>
      <c r="C13" s="81" t="s">
        <v>603</v>
      </c>
      <c r="D13" s="91">
        <v>4.0599999999999996</v>
      </c>
      <c r="E13" s="30" t="s">
        <v>0</v>
      </c>
      <c r="F13" s="30">
        <v>5</v>
      </c>
    </row>
    <row r="14" spans="1:8" ht="15" hidden="1">
      <c r="A14" s="97"/>
      <c r="B14" s="68">
        <v>73516500</v>
      </c>
      <c r="C14" s="81" t="s">
        <v>683</v>
      </c>
      <c r="D14" s="91">
        <v>2.02</v>
      </c>
      <c r="E14" s="30" t="s">
        <v>0</v>
      </c>
      <c r="F14" s="30">
        <v>5</v>
      </c>
    </row>
    <row r="15" spans="1:8" ht="15">
      <c r="A15" s="97"/>
      <c r="B15" s="68">
        <v>73516800</v>
      </c>
      <c r="C15" s="81" t="s">
        <v>684</v>
      </c>
      <c r="D15" s="91">
        <v>2.02</v>
      </c>
      <c r="E15" s="30" t="s">
        <v>0</v>
      </c>
      <c r="F15" s="30">
        <v>5</v>
      </c>
    </row>
    <row r="16" spans="1:8" ht="15">
      <c r="A16" s="97"/>
      <c r="B16" s="68">
        <v>73516900</v>
      </c>
      <c r="C16" s="81" t="s">
        <v>685</v>
      </c>
      <c r="D16" s="91">
        <v>2.02</v>
      </c>
      <c r="E16" s="30" t="s">
        <v>0</v>
      </c>
      <c r="F16" s="30">
        <v>5</v>
      </c>
    </row>
    <row r="17" spans="1:6" ht="15">
      <c r="A17" s="97"/>
      <c r="B17" s="68">
        <v>75116760</v>
      </c>
      <c r="C17" s="81" t="s">
        <v>1378</v>
      </c>
      <c r="D17" s="91">
        <v>1.39</v>
      </c>
      <c r="E17" s="30" t="s">
        <v>0</v>
      </c>
      <c r="F17" s="30">
        <v>6</v>
      </c>
    </row>
    <row r="18" spans="1:6" ht="15">
      <c r="A18" s="97"/>
      <c r="B18" s="68">
        <v>75116960</v>
      </c>
      <c r="C18" s="81" t="s">
        <v>1379</v>
      </c>
      <c r="D18" s="91">
        <v>1.39</v>
      </c>
      <c r="E18" s="30" t="s">
        <v>0</v>
      </c>
      <c r="F18" s="30">
        <v>6</v>
      </c>
    </row>
    <row r="19" spans="1:6" ht="15">
      <c r="A19" s="97"/>
      <c r="B19" s="68">
        <v>75117760</v>
      </c>
      <c r="C19" s="81" t="s">
        <v>1380</v>
      </c>
      <c r="D19" s="91">
        <v>1.52</v>
      </c>
      <c r="E19" s="30" t="s">
        <v>0</v>
      </c>
      <c r="F19" s="30">
        <v>6</v>
      </c>
    </row>
    <row r="20" spans="1:6" ht="15">
      <c r="A20" s="97"/>
      <c r="B20" s="68">
        <v>75117960</v>
      </c>
      <c r="C20" s="81" t="s">
        <v>1381</v>
      </c>
      <c r="D20" s="91">
        <v>1.52</v>
      </c>
      <c r="E20" s="30" t="s">
        <v>0</v>
      </c>
      <c r="F20" s="30">
        <v>6</v>
      </c>
    </row>
    <row r="21" spans="1:6" ht="15">
      <c r="A21" s="97"/>
      <c r="B21" s="68">
        <v>75120760</v>
      </c>
      <c r="C21" s="81" t="s">
        <v>1382</v>
      </c>
      <c r="D21" s="91">
        <v>1.75</v>
      </c>
      <c r="E21" s="30" t="s">
        <v>0</v>
      </c>
      <c r="F21" s="30">
        <v>6</v>
      </c>
    </row>
    <row r="22" spans="1:6" ht="15">
      <c r="A22" s="97"/>
      <c r="B22" s="68">
        <v>75120960</v>
      </c>
      <c r="C22" s="81" t="s">
        <v>1383</v>
      </c>
      <c r="D22" s="91">
        <v>1.75</v>
      </c>
      <c r="E22" s="30" t="s">
        <v>0</v>
      </c>
      <c r="F22" s="30">
        <v>6</v>
      </c>
    </row>
    <row r="23" spans="1:6" ht="15">
      <c r="A23" s="97" t="s">
        <v>1401</v>
      </c>
      <c r="B23" s="68">
        <v>76316700</v>
      </c>
      <c r="C23" s="81" t="s">
        <v>1384</v>
      </c>
      <c r="D23" s="91">
        <v>1.72</v>
      </c>
      <c r="E23" s="30" t="s">
        <v>0</v>
      </c>
      <c r="F23" s="30">
        <v>6</v>
      </c>
    </row>
    <row r="24" spans="1:6" ht="15">
      <c r="A24" s="97" t="s">
        <v>1401</v>
      </c>
      <c r="B24" s="68">
        <v>76316900</v>
      </c>
      <c r="C24" s="81" t="s">
        <v>686</v>
      </c>
      <c r="D24" s="91">
        <v>1.72</v>
      </c>
      <c r="E24" s="30" t="s">
        <v>0</v>
      </c>
      <c r="F24" s="30">
        <v>6</v>
      </c>
    </row>
    <row r="25" spans="1:6" ht="15">
      <c r="A25" s="97" t="s">
        <v>1401</v>
      </c>
      <c r="B25" s="68">
        <v>76317700</v>
      </c>
      <c r="C25" s="81" t="s">
        <v>687</v>
      </c>
      <c r="D25" s="91">
        <v>1.96</v>
      </c>
      <c r="E25" s="30" t="s">
        <v>0</v>
      </c>
      <c r="F25" s="30">
        <v>6</v>
      </c>
    </row>
    <row r="26" spans="1:6" ht="15">
      <c r="A26" s="97" t="s">
        <v>1401</v>
      </c>
      <c r="B26" s="68">
        <v>76320900</v>
      </c>
      <c r="C26" s="81" t="s">
        <v>1186</v>
      </c>
      <c r="D26" s="91">
        <v>2.39</v>
      </c>
      <c r="E26" s="30" t="s">
        <v>0</v>
      </c>
      <c r="F26" s="30">
        <v>6</v>
      </c>
    </row>
    <row r="27" spans="1:6" ht="15" hidden="1">
      <c r="A27" s="97"/>
      <c r="B27" s="68">
        <v>90025401</v>
      </c>
      <c r="C27" s="81" t="s">
        <v>1098</v>
      </c>
      <c r="D27" s="91">
        <v>40.36</v>
      </c>
      <c r="E27" s="65"/>
      <c r="F27" s="65"/>
    </row>
    <row r="28" spans="1:6" ht="15" hidden="1">
      <c r="A28" s="97"/>
      <c r="B28" s="73"/>
      <c r="C28" s="102" t="s">
        <v>688</v>
      </c>
      <c r="D28" s="91">
        <v>36.035714285714285</v>
      </c>
      <c r="E28" s="60" t="s">
        <v>1</v>
      </c>
      <c r="F28" s="60">
        <v>8</v>
      </c>
    </row>
    <row r="29" spans="1:6" ht="15">
      <c r="A29" s="97" t="s">
        <v>76</v>
      </c>
      <c r="B29" s="68">
        <v>90025402</v>
      </c>
      <c r="C29" s="81" t="s">
        <v>1099</v>
      </c>
      <c r="D29" s="91">
        <v>25.48</v>
      </c>
      <c r="E29" s="65"/>
      <c r="F29" s="65"/>
    </row>
    <row r="30" spans="1:6" ht="15">
      <c r="A30" s="97"/>
      <c r="B30" s="73"/>
      <c r="C30" s="102" t="s">
        <v>688</v>
      </c>
      <c r="D30" s="101">
        <v>22.749999999999996</v>
      </c>
      <c r="E30" s="60" t="s">
        <v>1</v>
      </c>
      <c r="F30" s="60">
        <v>8</v>
      </c>
    </row>
    <row r="31" spans="1:6" ht="15">
      <c r="A31" s="97" t="s">
        <v>76</v>
      </c>
      <c r="B31" s="68">
        <v>90025403</v>
      </c>
      <c r="C31" s="81" t="s">
        <v>1187</v>
      </c>
      <c r="D31" s="101">
        <v>33.08</v>
      </c>
      <c r="E31" s="65"/>
      <c r="F31" s="65"/>
    </row>
    <row r="32" spans="1:6" ht="15">
      <c r="A32" s="97"/>
      <c r="B32" s="73"/>
      <c r="C32" s="102" t="s">
        <v>688</v>
      </c>
      <c r="D32" s="101">
        <v>29.535714285714281</v>
      </c>
      <c r="E32" s="60" t="s">
        <v>1</v>
      </c>
      <c r="F32" s="60">
        <v>8</v>
      </c>
    </row>
    <row r="33" spans="1:6" ht="15">
      <c r="A33" s="97" t="s">
        <v>1401</v>
      </c>
      <c r="B33" s="68">
        <v>90025405</v>
      </c>
      <c r="C33" s="81" t="s">
        <v>689</v>
      </c>
      <c r="D33" s="101">
        <v>24</v>
      </c>
      <c r="E33" s="65"/>
      <c r="F33" s="65"/>
    </row>
    <row r="34" spans="1:6" ht="15" hidden="1">
      <c r="A34" s="97"/>
      <c r="B34" s="69"/>
      <c r="C34" s="102" t="s">
        <v>688</v>
      </c>
      <c r="D34" s="101">
        <v>21.428571428571427</v>
      </c>
      <c r="E34" s="60" t="s">
        <v>1</v>
      </c>
      <c r="F34" s="60">
        <v>9</v>
      </c>
    </row>
    <row r="35" spans="1:6" ht="15" hidden="1">
      <c r="A35" s="97"/>
      <c r="B35" s="68">
        <v>90025406</v>
      </c>
      <c r="C35" s="81" t="s">
        <v>690</v>
      </c>
      <c r="D35" s="101">
        <v>19.36</v>
      </c>
      <c r="E35" s="65"/>
      <c r="F35" s="65"/>
    </row>
    <row r="36" spans="1:6" ht="15">
      <c r="A36" s="97"/>
      <c r="B36" s="73"/>
      <c r="C36" s="102" t="s">
        <v>688</v>
      </c>
      <c r="D36" s="101">
        <v>17.285714285714285</v>
      </c>
      <c r="E36" s="60" t="s">
        <v>1</v>
      </c>
      <c r="F36" s="60">
        <v>9</v>
      </c>
    </row>
    <row r="37" spans="1:6" ht="15">
      <c r="A37" s="97"/>
      <c r="B37" s="68">
        <v>90025430</v>
      </c>
      <c r="C37" s="81" t="s">
        <v>1100</v>
      </c>
      <c r="D37" s="101">
        <v>19.600000000000001</v>
      </c>
      <c r="E37" s="65"/>
      <c r="F37" s="65"/>
    </row>
    <row r="38" spans="1:6" ht="15">
      <c r="A38" s="97"/>
      <c r="B38" s="73"/>
      <c r="C38" s="102" t="s">
        <v>688</v>
      </c>
      <c r="D38" s="101">
        <v>18.148148148148149</v>
      </c>
      <c r="E38" s="60" t="s">
        <v>1</v>
      </c>
      <c r="F38" s="60">
        <v>9</v>
      </c>
    </row>
    <row r="39" spans="1:6" ht="15">
      <c r="A39" s="97" t="s">
        <v>76</v>
      </c>
      <c r="B39" s="68">
        <v>90025422</v>
      </c>
      <c r="C39" s="81" t="s">
        <v>1385</v>
      </c>
      <c r="D39" s="101">
        <v>22.76</v>
      </c>
      <c r="E39" s="65"/>
      <c r="F39" s="65"/>
    </row>
    <row r="40" spans="1:6" ht="15">
      <c r="A40" s="97"/>
      <c r="B40" s="73"/>
      <c r="C40" s="102" t="s">
        <v>688</v>
      </c>
      <c r="D40" s="91">
        <v>20.321428571428569</v>
      </c>
      <c r="E40" s="60" t="s">
        <v>1</v>
      </c>
      <c r="F40" s="60">
        <v>10</v>
      </c>
    </row>
    <row r="41" spans="1:6" ht="15">
      <c r="A41" s="97" t="s">
        <v>76</v>
      </c>
      <c r="B41" s="68">
        <v>90025423</v>
      </c>
      <c r="C41" s="81" t="s">
        <v>1386</v>
      </c>
      <c r="D41" s="91">
        <v>28.47</v>
      </c>
      <c r="E41" s="65"/>
      <c r="F41" s="65"/>
    </row>
    <row r="42" spans="1:6" ht="15">
      <c r="A42" s="97"/>
      <c r="B42" s="73"/>
      <c r="C42" s="102" t="s">
        <v>688</v>
      </c>
      <c r="D42" s="91">
        <v>25.419642857142854</v>
      </c>
      <c r="E42" s="60" t="s">
        <v>1</v>
      </c>
      <c r="F42" s="157">
        <v>10</v>
      </c>
    </row>
    <row r="43" spans="1:6" ht="15">
      <c r="A43" s="97" t="s">
        <v>76</v>
      </c>
      <c r="B43" s="68">
        <v>90025425</v>
      </c>
      <c r="C43" s="81" t="s">
        <v>1387</v>
      </c>
      <c r="D43" s="91">
        <v>21.04</v>
      </c>
      <c r="E43" s="65"/>
      <c r="F43" s="65"/>
    </row>
    <row r="44" spans="1:6" ht="15" hidden="1">
      <c r="A44" s="97"/>
      <c r="B44" s="69"/>
      <c r="C44" s="102" t="s">
        <v>688</v>
      </c>
      <c r="D44" s="91">
        <v>18.785714285714285</v>
      </c>
      <c r="E44" s="60" t="s">
        <v>1</v>
      </c>
      <c r="F44" s="60">
        <v>10</v>
      </c>
    </row>
    <row r="45" spans="1:6" ht="15" hidden="1">
      <c r="A45" s="97"/>
      <c r="B45" s="68">
        <v>90025426</v>
      </c>
      <c r="C45" s="81" t="s">
        <v>1388</v>
      </c>
      <c r="D45" s="91">
        <v>17.760000000000002</v>
      </c>
      <c r="E45" s="65"/>
      <c r="F45" s="65"/>
    </row>
    <row r="46" spans="1:6" ht="15">
      <c r="A46" s="97"/>
      <c r="B46" s="73"/>
      <c r="C46" s="102" t="s">
        <v>688</v>
      </c>
      <c r="D46" s="91">
        <v>15.857142857142858</v>
      </c>
      <c r="E46" s="60" t="s">
        <v>1</v>
      </c>
      <c r="F46" s="157">
        <v>10</v>
      </c>
    </row>
    <row r="47" spans="1:6" ht="15">
      <c r="A47" s="97" t="s">
        <v>1401</v>
      </c>
      <c r="B47" s="68">
        <v>90025412</v>
      </c>
      <c r="C47" s="281" t="s">
        <v>1403</v>
      </c>
      <c r="D47" s="91">
        <v>17.66</v>
      </c>
      <c r="E47" s="65"/>
      <c r="F47" s="65"/>
    </row>
    <row r="48" spans="1:6" ht="15" hidden="1">
      <c r="A48" s="97"/>
      <c r="B48" s="69"/>
      <c r="C48" s="102" t="s">
        <v>688</v>
      </c>
      <c r="D48" s="91">
        <v>14.716666666666667</v>
      </c>
      <c r="E48" s="60" t="s">
        <v>1</v>
      </c>
      <c r="F48" s="60">
        <v>10</v>
      </c>
    </row>
    <row r="49" spans="1:6" ht="15" hidden="1">
      <c r="A49" s="97"/>
      <c r="B49" s="68">
        <v>90025413</v>
      </c>
      <c r="C49" s="81" t="s">
        <v>1101</v>
      </c>
      <c r="D49" s="91">
        <v>23.31</v>
      </c>
      <c r="E49" s="65"/>
      <c r="F49" s="65"/>
    </row>
    <row r="50" spans="1:6" ht="15">
      <c r="A50" s="97"/>
      <c r="B50" s="73"/>
      <c r="C50" s="102" t="s">
        <v>688</v>
      </c>
      <c r="D50" s="91">
        <v>19.425000000000001</v>
      </c>
      <c r="E50" s="60" t="s">
        <v>1</v>
      </c>
      <c r="F50" s="157">
        <v>10</v>
      </c>
    </row>
    <row r="51" spans="1:6" ht="15">
      <c r="A51" s="97" t="s">
        <v>1401</v>
      </c>
      <c r="B51" s="68">
        <v>90025415</v>
      </c>
      <c r="C51" s="81" t="s">
        <v>1013</v>
      </c>
      <c r="D51" s="91">
        <v>31.29</v>
      </c>
      <c r="E51" s="65"/>
      <c r="F51" s="157"/>
    </row>
    <row r="52" spans="1:6" ht="15" hidden="1">
      <c r="A52" s="97"/>
      <c r="B52" s="69"/>
      <c r="C52" s="102" t="s">
        <v>688</v>
      </c>
      <c r="D52" s="96">
        <v>26.074999999999999</v>
      </c>
      <c r="E52" s="60" t="s">
        <v>1</v>
      </c>
      <c r="F52" s="60">
        <v>10</v>
      </c>
    </row>
    <row r="53" spans="1:6" ht="15" hidden="1">
      <c r="A53" s="97"/>
      <c r="B53" s="68">
        <v>90025414</v>
      </c>
      <c r="C53" s="81" t="s">
        <v>1102</v>
      </c>
      <c r="D53" s="96">
        <v>32.36</v>
      </c>
      <c r="E53" s="65"/>
      <c r="F53" s="65"/>
    </row>
    <row r="54" spans="1:6" ht="15">
      <c r="A54" s="97"/>
      <c r="B54" s="73"/>
      <c r="C54" s="102" t="s">
        <v>688</v>
      </c>
      <c r="D54" s="96">
        <v>26.966666666666669</v>
      </c>
      <c r="E54" s="60" t="s">
        <v>1</v>
      </c>
      <c r="F54" s="65">
        <v>10</v>
      </c>
    </row>
    <row r="55" spans="1:6" ht="15">
      <c r="A55" s="97" t="s">
        <v>1401</v>
      </c>
      <c r="B55" s="68">
        <v>90025418</v>
      </c>
      <c r="C55" s="81" t="s">
        <v>587</v>
      </c>
      <c r="D55" s="96">
        <v>16.27</v>
      </c>
      <c r="E55" s="65"/>
      <c r="F55" s="65"/>
    </row>
    <row r="56" spans="1:6" ht="15">
      <c r="A56" s="97"/>
      <c r="B56" s="68"/>
      <c r="C56" s="102" t="s">
        <v>688</v>
      </c>
      <c r="D56" s="91">
        <v>14.526785714285712</v>
      </c>
      <c r="E56" s="65" t="s">
        <v>0</v>
      </c>
      <c r="F56" s="65"/>
    </row>
    <row r="57" spans="1:6" ht="15">
      <c r="A57" s="97"/>
      <c r="B57" s="68">
        <v>90025416</v>
      </c>
      <c r="C57" s="81" t="s">
        <v>1116</v>
      </c>
      <c r="D57" s="91">
        <v>20.34</v>
      </c>
      <c r="E57" s="65" t="s">
        <v>0</v>
      </c>
      <c r="F57" s="65"/>
    </row>
    <row r="58" spans="1:6" ht="15">
      <c r="A58" s="97"/>
      <c r="B58" s="68"/>
      <c r="C58" s="102" t="s">
        <v>688</v>
      </c>
      <c r="D58" s="91">
        <v>18.160714285714285</v>
      </c>
      <c r="E58" s="30" t="s">
        <v>0</v>
      </c>
      <c r="F58" s="30"/>
    </row>
    <row r="59" spans="1:6" ht="15">
      <c r="A59" s="97" t="s">
        <v>1401</v>
      </c>
      <c r="B59" s="68">
        <v>90025419</v>
      </c>
      <c r="C59" s="81" t="s">
        <v>1117</v>
      </c>
      <c r="D59" s="91">
        <v>24.56</v>
      </c>
      <c r="E59" s="30" t="s">
        <v>0</v>
      </c>
      <c r="F59" s="30"/>
    </row>
    <row r="60" spans="1:6" ht="15">
      <c r="A60" s="97"/>
      <c r="B60" s="68"/>
      <c r="C60" s="102" t="s">
        <v>688</v>
      </c>
      <c r="D60" s="91">
        <v>21.928571428571427</v>
      </c>
      <c r="E60" s="30" t="s">
        <v>1</v>
      </c>
      <c r="F60" s="30">
        <v>11</v>
      </c>
    </row>
    <row r="61" spans="1:6" ht="15">
      <c r="A61" s="97" t="s">
        <v>1401</v>
      </c>
      <c r="B61" s="68">
        <v>90025417</v>
      </c>
      <c r="C61" s="81" t="s">
        <v>1118</v>
      </c>
      <c r="D61" s="91">
        <v>29.2</v>
      </c>
      <c r="E61" s="30" t="s">
        <v>1</v>
      </c>
      <c r="F61" s="30">
        <v>11</v>
      </c>
    </row>
    <row r="62" spans="1:6" ht="15">
      <c r="A62" s="97"/>
      <c r="B62" s="68"/>
      <c r="C62" s="102" t="s">
        <v>688</v>
      </c>
      <c r="D62" s="91">
        <v>26.071428571428569</v>
      </c>
      <c r="E62" s="30" t="s">
        <v>1</v>
      </c>
      <c r="F62" s="30">
        <v>11</v>
      </c>
    </row>
    <row r="63" spans="1:6" ht="15">
      <c r="A63" s="97" t="s">
        <v>1401</v>
      </c>
      <c r="B63" s="68">
        <v>90025440</v>
      </c>
      <c r="C63" s="81" t="s">
        <v>1198</v>
      </c>
      <c r="D63" s="91">
        <v>13.66</v>
      </c>
      <c r="E63" s="30" t="s">
        <v>1</v>
      </c>
      <c r="F63" s="30">
        <v>11</v>
      </c>
    </row>
    <row r="64" spans="1:6" ht="15">
      <c r="A64" s="97" t="s">
        <v>1401</v>
      </c>
      <c r="B64" s="68">
        <v>90025441</v>
      </c>
      <c r="C64" s="81" t="s">
        <v>1199</v>
      </c>
      <c r="D64" s="91">
        <v>17.579999999999998</v>
      </c>
      <c r="E64" s="30" t="s">
        <v>1</v>
      </c>
      <c r="F64" s="30">
        <v>12</v>
      </c>
    </row>
    <row r="65" spans="1:6" ht="15">
      <c r="A65" s="97" t="s">
        <v>1401</v>
      </c>
      <c r="B65" s="68">
        <v>90025442</v>
      </c>
      <c r="C65" s="81" t="s">
        <v>1200</v>
      </c>
      <c r="D65" s="91">
        <v>14.69</v>
      </c>
      <c r="E65" s="30" t="s">
        <v>1</v>
      </c>
      <c r="F65" s="30">
        <v>12</v>
      </c>
    </row>
    <row r="66" spans="1:6" ht="15">
      <c r="A66" s="97" t="s">
        <v>1401</v>
      </c>
      <c r="B66" s="68">
        <v>90025443</v>
      </c>
      <c r="C66" s="81" t="s">
        <v>1201</v>
      </c>
      <c r="D66" s="91">
        <v>18.600000000000001</v>
      </c>
      <c r="E66" s="30" t="s">
        <v>1</v>
      </c>
      <c r="F66" s="30">
        <v>12</v>
      </c>
    </row>
    <row r="67" spans="1:6" ht="15">
      <c r="A67" s="97"/>
      <c r="B67" s="68">
        <v>90025450</v>
      </c>
      <c r="C67" s="81" t="s">
        <v>691</v>
      </c>
      <c r="D67" s="91">
        <v>100</v>
      </c>
      <c r="E67" s="30" t="s">
        <v>1</v>
      </c>
      <c r="F67" s="30">
        <v>12</v>
      </c>
    </row>
    <row r="68" spans="1:6" ht="15">
      <c r="A68" s="97"/>
      <c r="B68" s="68">
        <v>90020980</v>
      </c>
      <c r="C68" s="81" t="s">
        <v>1188</v>
      </c>
      <c r="D68" s="91">
        <v>60</v>
      </c>
      <c r="E68" s="30" t="s">
        <v>1</v>
      </c>
      <c r="F68" s="30">
        <v>13</v>
      </c>
    </row>
    <row r="69" spans="1:6" ht="15">
      <c r="A69" s="97"/>
      <c r="B69" s="68">
        <v>71900111</v>
      </c>
      <c r="C69" s="81" t="s">
        <v>692</v>
      </c>
      <c r="D69" s="91">
        <v>38.65</v>
      </c>
      <c r="E69" s="30" t="s">
        <v>1</v>
      </c>
      <c r="F69" s="30">
        <v>13</v>
      </c>
    </row>
    <row r="70" spans="1:6" ht="15">
      <c r="A70" s="97"/>
      <c r="B70" s="68">
        <v>71950112</v>
      </c>
      <c r="C70" s="81" t="s">
        <v>693</v>
      </c>
      <c r="D70" s="91">
        <v>11.05</v>
      </c>
      <c r="E70" s="30" t="s">
        <v>1</v>
      </c>
      <c r="F70" s="30">
        <v>13</v>
      </c>
    </row>
    <row r="71" spans="1:6" ht="15">
      <c r="A71" s="97"/>
      <c r="B71" s="68">
        <v>71900134</v>
      </c>
      <c r="C71" s="81" t="s">
        <v>694</v>
      </c>
      <c r="D71" s="91">
        <v>1.42</v>
      </c>
      <c r="E71" s="30" t="s">
        <v>1</v>
      </c>
      <c r="F71" s="30"/>
    </row>
    <row r="72" spans="1:6" ht="15">
      <c r="A72" s="97"/>
      <c r="B72" s="68">
        <v>71900102</v>
      </c>
      <c r="C72" s="81" t="s">
        <v>695</v>
      </c>
      <c r="D72" s="91">
        <v>2.4700000000000002</v>
      </c>
      <c r="E72" s="30" t="s">
        <v>1</v>
      </c>
      <c r="F72" s="30"/>
    </row>
    <row r="73" spans="1:6" ht="15">
      <c r="A73" s="97"/>
      <c r="B73" s="68">
        <v>71900142</v>
      </c>
      <c r="C73" s="81" t="s">
        <v>696</v>
      </c>
      <c r="D73" s="91">
        <v>2.4700000000000002</v>
      </c>
      <c r="E73" s="30" t="s">
        <v>1</v>
      </c>
      <c r="F73" s="30">
        <v>15</v>
      </c>
    </row>
    <row r="74" spans="1:6" ht="15">
      <c r="A74" s="97"/>
      <c r="B74" s="68">
        <v>90020986</v>
      </c>
      <c r="C74" s="81" t="s">
        <v>697</v>
      </c>
      <c r="D74" s="91">
        <v>100</v>
      </c>
      <c r="E74" s="30" t="s">
        <v>1</v>
      </c>
      <c r="F74" s="30">
        <v>15</v>
      </c>
    </row>
    <row r="75" spans="1:6" ht="15">
      <c r="A75" s="97"/>
      <c r="B75" s="68">
        <v>90020987</v>
      </c>
      <c r="C75" s="81" t="s">
        <v>698</v>
      </c>
      <c r="D75" s="91">
        <v>21.58</v>
      </c>
      <c r="E75" s="30" t="s">
        <v>1</v>
      </c>
      <c r="F75" s="30">
        <v>15</v>
      </c>
    </row>
    <row r="76" spans="1:6" ht="15">
      <c r="A76" s="97"/>
      <c r="B76" s="68">
        <v>90020988</v>
      </c>
      <c r="C76" s="81" t="s">
        <v>699</v>
      </c>
      <c r="D76" s="91">
        <v>34.1</v>
      </c>
      <c r="E76" s="30" t="s">
        <v>1</v>
      </c>
      <c r="F76" s="30">
        <v>15</v>
      </c>
    </row>
    <row r="77" spans="1:6" ht="15">
      <c r="A77" s="97"/>
      <c r="B77" s="68">
        <v>90020989</v>
      </c>
      <c r="C77" s="81" t="s">
        <v>700</v>
      </c>
      <c r="D77" s="91">
        <v>27.5</v>
      </c>
      <c r="E77" s="30" t="s">
        <v>1</v>
      </c>
      <c r="F77" s="30">
        <v>15</v>
      </c>
    </row>
    <row r="78" spans="1:6" ht="15">
      <c r="A78" s="97"/>
      <c r="B78" s="68">
        <v>90020990</v>
      </c>
      <c r="C78" s="81" t="s">
        <v>805</v>
      </c>
      <c r="D78" s="91">
        <v>340</v>
      </c>
      <c r="E78" s="30" t="s">
        <v>1</v>
      </c>
      <c r="F78" s="30">
        <v>15</v>
      </c>
    </row>
    <row r="79" spans="1:6" ht="15">
      <c r="A79" s="97"/>
      <c r="B79" s="68">
        <v>90025002</v>
      </c>
      <c r="C79" s="81" t="s">
        <v>1305</v>
      </c>
      <c r="D79" s="91">
        <v>653.51</v>
      </c>
      <c r="E79" s="30" t="s">
        <v>1</v>
      </c>
      <c r="F79" s="30">
        <v>15</v>
      </c>
    </row>
    <row r="80" spans="1:6" ht="15">
      <c r="A80" s="97"/>
      <c r="B80" s="68">
        <v>90025540</v>
      </c>
      <c r="C80" s="81" t="s">
        <v>701</v>
      </c>
      <c r="D80" s="91">
        <v>122.08</v>
      </c>
      <c r="E80" s="30" t="s">
        <v>1</v>
      </c>
      <c r="F80" s="30">
        <v>15</v>
      </c>
    </row>
    <row r="81" spans="1:6" ht="15">
      <c r="A81" s="97"/>
      <c r="B81" s="68">
        <v>90025541</v>
      </c>
      <c r="C81" s="81" t="s">
        <v>702</v>
      </c>
      <c r="D81" s="91">
        <v>161.32</v>
      </c>
      <c r="E81" s="30" t="s">
        <v>1</v>
      </c>
      <c r="F81" s="30">
        <v>15</v>
      </c>
    </row>
    <row r="82" spans="1:6" ht="15">
      <c r="A82" s="97"/>
      <c r="B82" s="68">
        <v>90025542</v>
      </c>
      <c r="C82" s="81" t="s">
        <v>703</v>
      </c>
      <c r="D82" s="91">
        <v>200.86</v>
      </c>
      <c r="E82" s="30" t="s">
        <v>1</v>
      </c>
      <c r="F82" s="30">
        <v>15</v>
      </c>
    </row>
    <row r="83" spans="1:6" ht="15">
      <c r="A83" s="97"/>
      <c r="B83" s="68">
        <v>90025543</v>
      </c>
      <c r="C83" s="81" t="s">
        <v>704</v>
      </c>
      <c r="D83" s="91">
        <v>239.85</v>
      </c>
      <c r="E83" s="30" t="s">
        <v>1</v>
      </c>
      <c r="F83" s="30">
        <v>15</v>
      </c>
    </row>
    <row r="84" spans="1:6" ht="15">
      <c r="A84" s="97"/>
      <c r="B84" s="68">
        <v>90025544</v>
      </c>
      <c r="C84" s="81" t="s">
        <v>705</v>
      </c>
      <c r="D84" s="91">
        <v>279.10000000000002</v>
      </c>
      <c r="E84" s="30" t="s">
        <v>1</v>
      </c>
      <c r="F84" s="30">
        <v>15</v>
      </c>
    </row>
    <row r="85" spans="1:6" ht="15">
      <c r="A85" s="97"/>
      <c r="B85" s="68">
        <v>90025545</v>
      </c>
      <c r="C85" s="81" t="s">
        <v>706</v>
      </c>
      <c r="D85" s="91">
        <v>318.36</v>
      </c>
      <c r="E85" s="30" t="s">
        <v>1</v>
      </c>
      <c r="F85" s="30">
        <v>16</v>
      </c>
    </row>
    <row r="86" spans="1:6" ht="15">
      <c r="A86" s="97"/>
      <c r="B86" s="68">
        <v>90025546</v>
      </c>
      <c r="C86" s="81" t="s">
        <v>707</v>
      </c>
      <c r="D86" s="91">
        <v>357.6</v>
      </c>
      <c r="E86" s="30" t="s">
        <v>1</v>
      </c>
      <c r="F86" s="30">
        <v>16</v>
      </c>
    </row>
    <row r="87" spans="1:6" ht="15">
      <c r="A87" s="97"/>
      <c r="B87" s="68">
        <v>90025547</v>
      </c>
      <c r="C87" s="81" t="s">
        <v>708</v>
      </c>
      <c r="D87" s="91">
        <v>396.88</v>
      </c>
      <c r="E87" s="30" t="s">
        <v>1</v>
      </c>
      <c r="F87" s="30">
        <v>16</v>
      </c>
    </row>
    <row r="88" spans="1:6" ht="15">
      <c r="A88" s="97"/>
      <c r="B88" s="68">
        <v>90025548</v>
      </c>
      <c r="C88" s="81" t="s">
        <v>709</v>
      </c>
      <c r="D88" s="91">
        <v>436.12</v>
      </c>
      <c r="E88" s="30" t="s">
        <v>1</v>
      </c>
      <c r="F88" s="30">
        <v>16</v>
      </c>
    </row>
    <row r="89" spans="1:6" ht="15">
      <c r="A89" s="97"/>
      <c r="B89" s="68">
        <v>90025549</v>
      </c>
      <c r="C89" s="81" t="s">
        <v>710</v>
      </c>
      <c r="D89" s="91">
        <v>475.37</v>
      </c>
      <c r="E89" s="30" t="s">
        <v>1</v>
      </c>
      <c r="F89" s="30">
        <v>16</v>
      </c>
    </row>
    <row r="90" spans="1:6" ht="15">
      <c r="A90" s="97"/>
      <c r="B90" s="68">
        <v>90025550</v>
      </c>
      <c r="C90" s="81" t="s">
        <v>711</v>
      </c>
      <c r="D90" s="91">
        <v>516.64</v>
      </c>
      <c r="E90" s="30" t="s">
        <v>1</v>
      </c>
      <c r="F90" s="30">
        <v>16</v>
      </c>
    </row>
    <row r="91" spans="1:6" ht="15">
      <c r="A91" s="97"/>
      <c r="B91" s="68">
        <v>90025591</v>
      </c>
      <c r="C91" s="81" t="s">
        <v>712</v>
      </c>
      <c r="D91" s="91">
        <v>114.18</v>
      </c>
      <c r="E91" s="30" t="s">
        <v>1</v>
      </c>
      <c r="F91" s="30">
        <v>16</v>
      </c>
    </row>
    <row r="92" spans="1:6" ht="15">
      <c r="A92" s="97"/>
      <c r="B92" s="68">
        <v>90025520</v>
      </c>
      <c r="C92" s="81" t="s">
        <v>713</v>
      </c>
      <c r="D92" s="91">
        <v>126.32</v>
      </c>
      <c r="E92" s="30" t="s">
        <v>1</v>
      </c>
      <c r="F92" s="30">
        <v>16</v>
      </c>
    </row>
    <row r="93" spans="1:6" ht="15">
      <c r="A93" s="97"/>
      <c r="B93" s="68">
        <v>90025521</v>
      </c>
      <c r="C93" s="81" t="s">
        <v>714</v>
      </c>
      <c r="D93" s="91">
        <v>157.38999999999999</v>
      </c>
      <c r="E93" s="30" t="s">
        <v>1</v>
      </c>
      <c r="F93" s="30">
        <v>16</v>
      </c>
    </row>
    <row r="94" spans="1:6" ht="15">
      <c r="A94" s="97"/>
      <c r="B94" s="68">
        <v>90025522</v>
      </c>
      <c r="C94" s="81" t="s">
        <v>715</v>
      </c>
      <c r="D94" s="91">
        <v>188.5</v>
      </c>
      <c r="E94" s="30" t="s">
        <v>1</v>
      </c>
      <c r="F94" s="30">
        <v>16</v>
      </c>
    </row>
    <row r="95" spans="1:6" ht="15">
      <c r="A95" s="97"/>
      <c r="B95" s="68">
        <v>90025523</v>
      </c>
      <c r="C95" s="81" t="s">
        <v>716</v>
      </c>
      <c r="D95" s="91">
        <v>219.61</v>
      </c>
      <c r="E95" s="30" t="s">
        <v>1</v>
      </c>
      <c r="F95" s="30">
        <v>16</v>
      </c>
    </row>
    <row r="96" spans="1:6" ht="15">
      <c r="A96" s="97"/>
      <c r="B96" s="68">
        <v>90025524</v>
      </c>
      <c r="C96" s="81" t="s">
        <v>717</v>
      </c>
      <c r="D96" s="91">
        <v>250.68</v>
      </c>
      <c r="E96" s="30" t="s">
        <v>1</v>
      </c>
      <c r="F96" s="30">
        <v>17</v>
      </c>
    </row>
    <row r="97" spans="1:6" ht="15">
      <c r="A97" s="97"/>
      <c r="B97" s="68">
        <v>90025525</v>
      </c>
      <c r="C97" s="81" t="s">
        <v>718</v>
      </c>
      <c r="D97" s="91">
        <v>281.82</v>
      </c>
      <c r="E97" s="30" t="s">
        <v>1</v>
      </c>
      <c r="F97" s="30">
        <v>17</v>
      </c>
    </row>
    <row r="98" spans="1:6" ht="15">
      <c r="A98" s="97"/>
      <c r="B98" s="68">
        <v>90025526</v>
      </c>
      <c r="C98" s="81" t="s">
        <v>719</v>
      </c>
      <c r="D98" s="91">
        <v>312.89</v>
      </c>
      <c r="E98" s="30" t="s">
        <v>1</v>
      </c>
      <c r="F98" s="30">
        <v>17</v>
      </c>
    </row>
    <row r="99" spans="1:6" ht="15">
      <c r="A99" s="97"/>
      <c r="B99" s="68">
        <v>90025527</v>
      </c>
      <c r="C99" s="81" t="s">
        <v>720</v>
      </c>
      <c r="D99" s="91">
        <v>343.96</v>
      </c>
      <c r="E99" s="30" t="s">
        <v>1</v>
      </c>
      <c r="F99" s="30">
        <v>17</v>
      </c>
    </row>
    <row r="100" spans="1:6" ht="15">
      <c r="A100" s="97"/>
      <c r="B100" s="68">
        <v>90025528</v>
      </c>
      <c r="C100" s="81" t="s">
        <v>721</v>
      </c>
      <c r="D100" s="91">
        <v>375.11</v>
      </c>
      <c r="E100" s="30" t="s">
        <v>1</v>
      </c>
      <c r="F100" s="30">
        <v>18</v>
      </c>
    </row>
    <row r="101" spans="1:6" ht="15">
      <c r="A101" s="97"/>
      <c r="B101" s="68">
        <v>90025529</v>
      </c>
      <c r="C101" s="81" t="s">
        <v>722</v>
      </c>
      <c r="D101" s="91">
        <v>406.14</v>
      </c>
      <c r="E101" s="30" t="s">
        <v>1</v>
      </c>
      <c r="F101" s="30">
        <v>18</v>
      </c>
    </row>
    <row r="102" spans="1:6" ht="15">
      <c r="A102" s="97"/>
      <c r="B102" s="68">
        <v>90025530</v>
      </c>
      <c r="C102" s="81" t="s">
        <v>723</v>
      </c>
      <c r="D102" s="91">
        <v>437.21</v>
      </c>
      <c r="E102" s="30" t="s">
        <v>1</v>
      </c>
      <c r="F102" s="30">
        <v>19</v>
      </c>
    </row>
    <row r="103" spans="1:6" ht="15">
      <c r="A103" s="97"/>
      <c r="B103" s="68">
        <v>79501130</v>
      </c>
      <c r="C103" s="81" t="s">
        <v>724</v>
      </c>
      <c r="D103" s="91">
        <v>46.56</v>
      </c>
      <c r="E103" s="30" t="s">
        <v>1</v>
      </c>
      <c r="F103" s="30">
        <v>19</v>
      </c>
    </row>
    <row r="104" spans="1:6" ht="15">
      <c r="A104" s="97"/>
      <c r="B104" s="68">
        <v>79502130</v>
      </c>
      <c r="C104" s="81" t="s">
        <v>725</v>
      </c>
      <c r="D104" s="91">
        <v>41</v>
      </c>
      <c r="E104" s="30" t="s">
        <v>1</v>
      </c>
      <c r="F104" s="30">
        <v>19</v>
      </c>
    </row>
    <row r="105" spans="1:6" ht="15">
      <c r="A105" s="97"/>
      <c r="B105" s="68">
        <v>90025610</v>
      </c>
      <c r="C105" s="81" t="s">
        <v>726</v>
      </c>
      <c r="D105" s="91">
        <v>25</v>
      </c>
      <c r="E105" s="30" t="s">
        <v>1</v>
      </c>
      <c r="F105" s="30">
        <v>19</v>
      </c>
    </row>
    <row r="106" spans="1:6" ht="15">
      <c r="A106" s="97"/>
      <c r="B106" s="68">
        <v>90025613</v>
      </c>
      <c r="C106" s="81" t="s">
        <v>727</v>
      </c>
      <c r="D106" s="91">
        <v>14.97</v>
      </c>
      <c r="E106" s="30" t="s">
        <v>1</v>
      </c>
      <c r="F106" s="30">
        <v>19</v>
      </c>
    </row>
    <row r="107" spans="1:6" ht="15">
      <c r="A107" s="97"/>
      <c r="B107" s="68">
        <v>90025700</v>
      </c>
      <c r="C107" s="81" t="s">
        <v>728</v>
      </c>
      <c r="D107" s="91">
        <v>25</v>
      </c>
      <c r="E107" s="30" t="s">
        <v>1</v>
      </c>
      <c r="F107" s="30">
        <v>19</v>
      </c>
    </row>
    <row r="108" spans="1:6" ht="15">
      <c r="A108" s="97"/>
      <c r="B108" s="68">
        <v>90025614</v>
      </c>
      <c r="C108" s="81" t="s">
        <v>729</v>
      </c>
      <c r="D108" s="91">
        <v>22.42</v>
      </c>
      <c r="E108" s="30" t="s">
        <v>1</v>
      </c>
      <c r="F108" s="30">
        <v>19</v>
      </c>
    </row>
    <row r="109" spans="1:6" ht="15">
      <c r="A109" s="97"/>
      <c r="B109" s="68">
        <v>90025650</v>
      </c>
      <c r="C109" s="81" t="s">
        <v>730</v>
      </c>
      <c r="D109" s="91">
        <v>134.82</v>
      </c>
      <c r="E109" s="30" t="s">
        <v>1</v>
      </c>
      <c r="F109" s="30">
        <v>19</v>
      </c>
    </row>
    <row r="110" spans="1:6" ht="15">
      <c r="A110" s="97"/>
      <c r="B110" s="68">
        <v>90025651</v>
      </c>
      <c r="C110" s="81" t="s">
        <v>731</v>
      </c>
      <c r="D110" s="91">
        <v>135.75</v>
      </c>
      <c r="E110" s="30" t="s">
        <v>1</v>
      </c>
      <c r="F110" s="30">
        <v>19</v>
      </c>
    </row>
    <row r="111" spans="1:6" ht="15">
      <c r="A111" s="97"/>
      <c r="B111" s="68">
        <v>90025652</v>
      </c>
      <c r="C111" s="81" t="s">
        <v>732</v>
      </c>
      <c r="D111" s="91">
        <v>133.07</v>
      </c>
      <c r="E111" s="30" t="s">
        <v>1</v>
      </c>
      <c r="F111" s="30">
        <v>19</v>
      </c>
    </row>
    <row r="112" spans="1:6" ht="15">
      <c r="A112" s="97"/>
      <c r="B112" s="68">
        <v>90025653</v>
      </c>
      <c r="C112" s="81" t="s">
        <v>733</v>
      </c>
      <c r="D112" s="91">
        <v>148.28</v>
      </c>
      <c r="E112" s="30" t="s">
        <v>1</v>
      </c>
      <c r="F112" s="30">
        <v>19</v>
      </c>
    </row>
    <row r="113" spans="1:6" ht="15">
      <c r="A113" s="97"/>
      <c r="B113" s="68">
        <v>90025654</v>
      </c>
      <c r="C113" s="81" t="s">
        <v>734</v>
      </c>
      <c r="D113" s="91">
        <v>169.66</v>
      </c>
      <c r="E113" s="30" t="s">
        <v>1</v>
      </c>
      <c r="F113" s="30">
        <v>19</v>
      </c>
    </row>
    <row r="114" spans="1:6" ht="15">
      <c r="A114" s="97"/>
      <c r="B114" s="68">
        <v>90025655</v>
      </c>
      <c r="C114" s="81" t="s">
        <v>735</v>
      </c>
      <c r="D114" s="91">
        <v>189.11</v>
      </c>
      <c r="E114" s="30" t="s">
        <v>1</v>
      </c>
      <c r="F114" s="30">
        <v>19</v>
      </c>
    </row>
    <row r="115" spans="1:6" ht="15">
      <c r="A115" s="97"/>
      <c r="B115" s="68">
        <v>90025656</v>
      </c>
      <c r="C115" s="81" t="s">
        <v>736</v>
      </c>
      <c r="D115" s="91">
        <v>211.46</v>
      </c>
      <c r="E115" s="30" t="s">
        <v>1</v>
      </c>
      <c r="F115" s="30">
        <v>19</v>
      </c>
    </row>
    <row r="116" spans="1:6" ht="15">
      <c r="A116" s="97"/>
      <c r="B116" s="68">
        <v>90025657</v>
      </c>
      <c r="C116" s="81" t="s">
        <v>737</v>
      </c>
      <c r="D116" s="91">
        <v>242.58</v>
      </c>
      <c r="E116" s="30" t="s">
        <v>1</v>
      </c>
      <c r="F116" s="30">
        <v>19</v>
      </c>
    </row>
    <row r="117" spans="1:6" ht="15">
      <c r="A117" s="97"/>
      <c r="B117" s="68">
        <v>90025670</v>
      </c>
      <c r="C117" s="81" t="s">
        <v>738</v>
      </c>
      <c r="D117" s="91">
        <v>153.86000000000001</v>
      </c>
      <c r="E117" s="30" t="s">
        <v>1</v>
      </c>
      <c r="F117" s="30">
        <v>19</v>
      </c>
    </row>
    <row r="118" spans="1:6" ht="15">
      <c r="A118" s="97"/>
      <c r="B118" s="68">
        <v>90025671</v>
      </c>
      <c r="C118" s="81" t="s">
        <v>739</v>
      </c>
      <c r="D118" s="91">
        <v>153.96</v>
      </c>
      <c r="E118" s="30" t="s">
        <v>1</v>
      </c>
      <c r="F118" s="30">
        <v>20</v>
      </c>
    </row>
    <row r="119" spans="1:6" ht="15">
      <c r="A119" s="97"/>
      <c r="B119" s="68">
        <v>90025672</v>
      </c>
      <c r="C119" s="81" t="s">
        <v>740</v>
      </c>
      <c r="D119" s="91">
        <v>155.06</v>
      </c>
      <c r="E119" s="30" t="s">
        <v>1</v>
      </c>
      <c r="F119" s="30">
        <v>20</v>
      </c>
    </row>
    <row r="120" spans="1:6" ht="15">
      <c r="A120" s="97"/>
      <c r="B120" s="68">
        <v>90025673</v>
      </c>
      <c r="C120" s="81" t="s">
        <v>741</v>
      </c>
      <c r="D120" s="91">
        <v>171.59</v>
      </c>
      <c r="E120" s="30" t="s">
        <v>1</v>
      </c>
      <c r="F120" s="30">
        <v>20</v>
      </c>
    </row>
    <row r="121" spans="1:6" ht="15">
      <c r="A121" s="97"/>
      <c r="B121" s="68">
        <v>90025674</v>
      </c>
      <c r="C121" s="81" t="s">
        <v>742</v>
      </c>
      <c r="D121" s="91">
        <v>198.34</v>
      </c>
      <c r="E121" s="30" t="s">
        <v>1</v>
      </c>
      <c r="F121" s="30">
        <v>20</v>
      </c>
    </row>
    <row r="122" spans="1:6" ht="15">
      <c r="A122" s="97"/>
      <c r="B122" s="68">
        <v>90025675</v>
      </c>
      <c r="C122" s="81" t="s">
        <v>743</v>
      </c>
      <c r="D122" s="91">
        <v>223.13</v>
      </c>
      <c r="E122" s="30" t="s">
        <v>1</v>
      </c>
      <c r="F122" s="30">
        <v>20</v>
      </c>
    </row>
    <row r="123" spans="1:6" ht="15">
      <c r="A123" s="97"/>
      <c r="B123" s="68">
        <v>90025676</v>
      </c>
      <c r="C123" s="81" t="s">
        <v>744</v>
      </c>
      <c r="D123" s="91">
        <v>251.63</v>
      </c>
      <c r="E123" s="30" t="s">
        <v>1</v>
      </c>
      <c r="F123" s="30">
        <v>20</v>
      </c>
    </row>
    <row r="124" spans="1:6" ht="15">
      <c r="A124" s="97"/>
      <c r="B124" s="68">
        <v>90025677</v>
      </c>
      <c r="C124" s="81" t="s">
        <v>745</v>
      </c>
      <c r="D124" s="91">
        <v>287.31</v>
      </c>
      <c r="E124" s="30" t="s">
        <v>1</v>
      </c>
      <c r="F124" s="30">
        <v>20</v>
      </c>
    </row>
    <row r="125" spans="1:6" ht="15">
      <c r="A125" s="97"/>
      <c r="B125" s="68">
        <v>90025660</v>
      </c>
      <c r="C125" s="81" t="s">
        <v>746</v>
      </c>
      <c r="D125" s="91">
        <v>134.82</v>
      </c>
      <c r="E125" s="30" t="s">
        <v>1</v>
      </c>
      <c r="F125" s="30">
        <v>20</v>
      </c>
    </row>
    <row r="126" spans="1:6" ht="15">
      <c r="A126" s="97"/>
      <c r="B126" s="68">
        <v>90025661</v>
      </c>
      <c r="C126" s="81" t="s">
        <v>747</v>
      </c>
      <c r="D126" s="91">
        <v>135.75</v>
      </c>
      <c r="E126" s="30" t="s">
        <v>1</v>
      </c>
      <c r="F126" s="30">
        <v>20</v>
      </c>
    </row>
    <row r="127" spans="1:6" ht="15">
      <c r="A127" s="97"/>
      <c r="B127" s="68">
        <v>90025662</v>
      </c>
      <c r="C127" s="81" t="s">
        <v>748</v>
      </c>
      <c r="D127" s="91">
        <v>133.07</v>
      </c>
      <c r="E127" s="30" t="s">
        <v>1</v>
      </c>
      <c r="F127" s="30">
        <v>20</v>
      </c>
    </row>
    <row r="128" spans="1:6" ht="15">
      <c r="A128" s="97"/>
      <c r="B128" s="68">
        <v>90025663</v>
      </c>
      <c r="C128" s="81" t="s">
        <v>749</v>
      </c>
      <c r="D128" s="91">
        <v>148.28</v>
      </c>
      <c r="E128" s="30" t="s">
        <v>1</v>
      </c>
      <c r="F128" s="30">
        <v>20</v>
      </c>
    </row>
    <row r="129" spans="1:6" ht="15">
      <c r="A129" s="97"/>
      <c r="B129" s="68">
        <v>90025664</v>
      </c>
      <c r="C129" s="81" t="s">
        <v>750</v>
      </c>
      <c r="D129" s="91">
        <v>169.66</v>
      </c>
      <c r="E129" s="30" t="s">
        <v>1</v>
      </c>
      <c r="F129" s="30">
        <v>20</v>
      </c>
    </row>
    <row r="130" spans="1:6" ht="15">
      <c r="A130" s="97"/>
      <c r="B130" s="68">
        <v>90025665</v>
      </c>
      <c r="C130" s="81" t="s">
        <v>751</v>
      </c>
      <c r="D130" s="91">
        <v>189.11</v>
      </c>
      <c r="E130" s="30" t="s">
        <v>1</v>
      </c>
      <c r="F130" s="30">
        <v>20</v>
      </c>
    </row>
    <row r="131" spans="1:6" ht="15">
      <c r="A131" s="97"/>
      <c r="B131" s="68">
        <v>90025666</v>
      </c>
      <c r="C131" s="81" t="s">
        <v>752</v>
      </c>
      <c r="D131" s="91">
        <v>211.46</v>
      </c>
      <c r="E131" s="30" t="s">
        <v>1</v>
      </c>
      <c r="F131" s="30">
        <v>20</v>
      </c>
    </row>
    <row r="132" spans="1:6" ht="15">
      <c r="A132" s="97"/>
      <c r="B132" s="68">
        <v>90025667</v>
      </c>
      <c r="C132" s="81" t="s">
        <v>753</v>
      </c>
      <c r="D132" s="91">
        <v>260.36</v>
      </c>
      <c r="E132" s="30" t="s">
        <v>1</v>
      </c>
      <c r="F132" s="30">
        <v>20</v>
      </c>
    </row>
    <row r="133" spans="1:6" ht="15">
      <c r="A133" s="97"/>
      <c r="B133" s="68">
        <v>90025680</v>
      </c>
      <c r="C133" s="81" t="s">
        <v>754</v>
      </c>
      <c r="D133" s="91">
        <v>153.86000000000001</v>
      </c>
      <c r="E133" s="30" t="s">
        <v>1</v>
      </c>
      <c r="F133" s="30">
        <v>20</v>
      </c>
    </row>
    <row r="134" spans="1:6" ht="15">
      <c r="A134" s="97"/>
      <c r="B134" s="68">
        <v>90025681</v>
      </c>
      <c r="C134" s="81" t="s">
        <v>755</v>
      </c>
      <c r="D134" s="91">
        <v>153.96</v>
      </c>
      <c r="E134" s="30" t="s">
        <v>1</v>
      </c>
      <c r="F134" s="30">
        <v>21</v>
      </c>
    </row>
    <row r="135" spans="1:6" ht="15">
      <c r="A135" s="97"/>
      <c r="B135" s="68">
        <v>90025682</v>
      </c>
      <c r="C135" s="81" t="s">
        <v>756</v>
      </c>
      <c r="D135" s="91">
        <v>155.06</v>
      </c>
      <c r="E135" s="30" t="s">
        <v>1</v>
      </c>
      <c r="F135" s="30">
        <v>21</v>
      </c>
    </row>
    <row r="136" spans="1:6" ht="15">
      <c r="A136" s="97"/>
      <c r="B136" s="68">
        <v>90025683</v>
      </c>
      <c r="C136" s="81" t="s">
        <v>757</v>
      </c>
      <c r="D136" s="91">
        <v>171.59</v>
      </c>
      <c r="E136" s="30" t="s">
        <v>1</v>
      </c>
      <c r="F136" s="30">
        <v>21</v>
      </c>
    </row>
    <row r="137" spans="1:6" ht="15">
      <c r="A137" s="97"/>
      <c r="B137" s="68">
        <v>90025684</v>
      </c>
      <c r="C137" s="81" t="s">
        <v>758</v>
      </c>
      <c r="D137" s="91">
        <v>198.34</v>
      </c>
      <c r="E137" s="30" t="s">
        <v>1</v>
      </c>
      <c r="F137" s="30">
        <v>21</v>
      </c>
    </row>
    <row r="138" spans="1:6" ht="15">
      <c r="A138" s="97"/>
      <c r="B138" s="68">
        <v>90025685</v>
      </c>
      <c r="C138" s="81" t="s">
        <v>759</v>
      </c>
      <c r="D138" s="91">
        <v>223.13</v>
      </c>
      <c r="E138" s="30" t="s">
        <v>1</v>
      </c>
      <c r="F138" s="30">
        <v>21</v>
      </c>
    </row>
    <row r="139" spans="1:6" ht="15">
      <c r="A139" s="97"/>
      <c r="B139" s="68">
        <v>90025686</v>
      </c>
      <c r="C139" s="81" t="s">
        <v>760</v>
      </c>
      <c r="D139" s="91">
        <v>251.63</v>
      </c>
      <c r="E139" s="30" t="s">
        <v>1</v>
      </c>
      <c r="F139" s="30">
        <v>22</v>
      </c>
    </row>
    <row r="140" spans="1:6" ht="15">
      <c r="A140" s="97"/>
      <c r="B140" s="68">
        <v>90025687</v>
      </c>
      <c r="C140" s="81" t="s">
        <v>761</v>
      </c>
      <c r="D140" s="91">
        <v>287.31</v>
      </c>
      <c r="E140" s="30" t="s">
        <v>1</v>
      </c>
      <c r="F140" s="30">
        <v>22</v>
      </c>
    </row>
    <row r="141" spans="1:6" ht="15">
      <c r="A141" s="97"/>
      <c r="B141" s="68">
        <v>72812715</v>
      </c>
      <c r="C141" s="81" t="s">
        <v>762</v>
      </c>
      <c r="D141" s="91">
        <v>6.35</v>
      </c>
      <c r="E141" s="30" t="s">
        <v>1</v>
      </c>
      <c r="F141" s="30">
        <v>22</v>
      </c>
    </row>
    <row r="142" spans="1:6" ht="15">
      <c r="A142" s="97"/>
      <c r="B142" s="68">
        <v>72816715</v>
      </c>
      <c r="C142" s="81" t="s">
        <v>763</v>
      </c>
      <c r="D142" s="91">
        <v>5.14</v>
      </c>
      <c r="E142" s="30" t="s">
        <v>1</v>
      </c>
      <c r="F142" s="30">
        <v>23</v>
      </c>
    </row>
    <row r="143" spans="1:6" ht="15">
      <c r="A143" s="97"/>
      <c r="B143" s="68">
        <v>72817715</v>
      </c>
      <c r="C143" s="81" t="s">
        <v>764</v>
      </c>
      <c r="D143" s="91">
        <v>6.51</v>
      </c>
      <c r="E143" s="30" t="s">
        <v>1</v>
      </c>
      <c r="F143" s="30">
        <v>23</v>
      </c>
    </row>
    <row r="144" spans="1:6" ht="15">
      <c r="A144" s="97"/>
      <c r="B144" s="68">
        <v>72820715</v>
      </c>
      <c r="C144" s="81" t="s">
        <v>765</v>
      </c>
      <c r="D144" s="91">
        <v>6.85</v>
      </c>
      <c r="E144" s="30" t="s">
        <v>1</v>
      </c>
      <c r="F144" s="30">
        <v>24</v>
      </c>
    </row>
    <row r="145" spans="1:6" ht="15">
      <c r="A145" s="97"/>
      <c r="B145" s="68">
        <v>72800100</v>
      </c>
      <c r="C145" s="81" t="s">
        <v>766</v>
      </c>
      <c r="D145" s="91">
        <v>6.66</v>
      </c>
      <c r="E145" s="30" t="s">
        <v>1</v>
      </c>
      <c r="F145" s="30">
        <v>24</v>
      </c>
    </row>
    <row r="146" spans="1:6" ht="15">
      <c r="A146" s="97"/>
      <c r="B146" s="68">
        <v>72800712</v>
      </c>
      <c r="C146" s="81" t="s">
        <v>763</v>
      </c>
      <c r="D146" s="91">
        <v>6.35</v>
      </c>
      <c r="E146" s="30" t="s">
        <v>1</v>
      </c>
      <c r="F146" s="30">
        <v>24</v>
      </c>
    </row>
    <row r="147" spans="1:6" ht="15">
      <c r="A147" s="97"/>
      <c r="B147" s="68">
        <v>72800112</v>
      </c>
      <c r="C147" s="81" t="s">
        <v>767</v>
      </c>
      <c r="D147" s="91">
        <v>0</v>
      </c>
      <c r="E147" s="30" t="s">
        <v>1</v>
      </c>
      <c r="F147" s="30">
        <v>24</v>
      </c>
    </row>
    <row r="148" spans="1:6" ht="15">
      <c r="A148" s="97"/>
      <c r="B148" s="68">
        <v>71825710</v>
      </c>
      <c r="C148" s="81" t="s">
        <v>1051</v>
      </c>
      <c r="D148" s="91">
        <v>31.82</v>
      </c>
      <c r="E148" s="30" t="s">
        <v>1</v>
      </c>
      <c r="F148" s="30">
        <v>24</v>
      </c>
    </row>
    <row r="149" spans="1:6" ht="15">
      <c r="A149" s="97"/>
      <c r="B149" s="68">
        <v>90025552</v>
      </c>
      <c r="C149" s="81" t="s">
        <v>768</v>
      </c>
      <c r="D149" s="91">
        <v>890</v>
      </c>
      <c r="E149" s="30" t="s">
        <v>1</v>
      </c>
      <c r="F149" s="30">
        <v>24</v>
      </c>
    </row>
    <row r="150" spans="1:6" ht="15">
      <c r="A150" s="97"/>
      <c r="B150" s="68">
        <v>90025553</v>
      </c>
      <c r="C150" s="81" t="s">
        <v>769</v>
      </c>
      <c r="D150" s="91">
        <v>225</v>
      </c>
      <c r="E150" s="30" t="s">
        <v>1</v>
      </c>
      <c r="F150" s="30">
        <v>24</v>
      </c>
    </row>
    <row r="151" spans="1:6" ht="15">
      <c r="A151" s="97"/>
      <c r="B151" s="68">
        <v>90025560</v>
      </c>
      <c r="C151" s="81" t="s">
        <v>770</v>
      </c>
      <c r="D151" s="91">
        <v>1627.34</v>
      </c>
      <c r="E151" s="30" t="s">
        <v>1</v>
      </c>
      <c r="F151" s="30">
        <v>24</v>
      </c>
    </row>
    <row r="152" spans="1:6" ht="15">
      <c r="A152" s="97"/>
      <c r="B152" s="68">
        <v>90025561</v>
      </c>
      <c r="C152" s="81" t="s">
        <v>771</v>
      </c>
      <c r="D152" s="91">
        <v>1676.63</v>
      </c>
      <c r="E152" s="30" t="s">
        <v>1</v>
      </c>
      <c r="F152" s="30">
        <v>24</v>
      </c>
    </row>
    <row r="153" spans="1:6" ht="15">
      <c r="A153" s="97"/>
      <c r="B153" s="68">
        <v>90025562</v>
      </c>
      <c r="C153" s="81" t="s">
        <v>772</v>
      </c>
      <c r="D153" s="91">
        <v>1757.12</v>
      </c>
      <c r="E153" s="30" t="s">
        <v>1</v>
      </c>
      <c r="F153" s="30">
        <v>24</v>
      </c>
    </row>
    <row r="154" spans="1:6" ht="15">
      <c r="A154" s="97"/>
      <c r="B154" s="68">
        <v>90025563</v>
      </c>
      <c r="C154" s="81" t="s">
        <v>773</v>
      </c>
      <c r="D154" s="91">
        <v>1806.37</v>
      </c>
      <c r="E154" s="30" t="s">
        <v>1</v>
      </c>
      <c r="F154" s="30">
        <v>24</v>
      </c>
    </row>
    <row r="155" spans="1:6" ht="15">
      <c r="A155" s="97"/>
      <c r="B155" s="68">
        <v>90025564</v>
      </c>
      <c r="C155" s="81" t="s">
        <v>774</v>
      </c>
      <c r="D155" s="91">
        <v>1855.71</v>
      </c>
      <c r="E155" s="30" t="s">
        <v>1</v>
      </c>
      <c r="F155" s="30">
        <v>24</v>
      </c>
    </row>
    <row r="156" spans="1:6" ht="15">
      <c r="A156" s="97"/>
      <c r="B156" s="68">
        <v>90025565</v>
      </c>
      <c r="C156" s="81" t="s">
        <v>775</v>
      </c>
      <c r="D156" s="91">
        <v>1946.1</v>
      </c>
      <c r="E156" s="30" t="s">
        <v>1</v>
      </c>
      <c r="F156" s="30"/>
    </row>
    <row r="157" spans="1:6" ht="15">
      <c r="A157" s="97"/>
      <c r="B157" s="68">
        <v>90025566</v>
      </c>
      <c r="C157" s="81" t="s">
        <v>776</v>
      </c>
      <c r="D157" s="91">
        <v>1995.39</v>
      </c>
      <c r="E157" s="30" t="s">
        <v>1</v>
      </c>
      <c r="F157" s="30">
        <v>24</v>
      </c>
    </row>
    <row r="158" spans="1:6" ht="15">
      <c r="A158" s="97"/>
      <c r="B158" s="68">
        <v>90025567</v>
      </c>
      <c r="C158" s="81" t="s">
        <v>777</v>
      </c>
      <c r="D158" s="91">
        <v>2076.46</v>
      </c>
      <c r="E158" s="30" t="s">
        <v>1</v>
      </c>
      <c r="F158" s="30">
        <v>24</v>
      </c>
    </row>
    <row r="159" spans="1:6" ht="15">
      <c r="A159" s="97"/>
      <c r="B159" s="68">
        <v>90025568</v>
      </c>
      <c r="C159" s="81" t="s">
        <v>778</v>
      </c>
      <c r="D159" s="91">
        <v>2123.42</v>
      </c>
      <c r="E159" s="30" t="s">
        <v>1</v>
      </c>
      <c r="F159" s="30">
        <v>25</v>
      </c>
    </row>
    <row r="160" spans="1:6" ht="15">
      <c r="A160" s="97"/>
      <c r="B160" s="68">
        <v>90025569</v>
      </c>
      <c r="C160" s="81" t="s">
        <v>779</v>
      </c>
      <c r="D160" s="91">
        <v>2175.08</v>
      </c>
      <c r="E160" s="30" t="s">
        <v>1</v>
      </c>
      <c r="F160" s="30">
        <v>25</v>
      </c>
    </row>
    <row r="161" spans="1:6" ht="15">
      <c r="A161" s="97"/>
      <c r="B161" s="68">
        <v>90025570</v>
      </c>
      <c r="C161" s="81" t="s">
        <v>780</v>
      </c>
      <c r="D161" s="91">
        <v>2224.38</v>
      </c>
      <c r="E161" s="30" t="s">
        <v>1</v>
      </c>
      <c r="F161" s="30">
        <v>25</v>
      </c>
    </row>
    <row r="162" spans="1:6" ht="15">
      <c r="A162" s="97"/>
      <c r="B162" s="68">
        <v>79500134</v>
      </c>
      <c r="C162" s="81" t="s">
        <v>1189</v>
      </c>
      <c r="D162" s="91">
        <v>33.094687499999999</v>
      </c>
      <c r="E162" s="30" t="s">
        <v>1</v>
      </c>
      <c r="F162" s="30">
        <v>25</v>
      </c>
    </row>
    <row r="163" spans="1:6" ht="15">
      <c r="A163" s="97"/>
      <c r="B163" s="68">
        <v>90025616</v>
      </c>
      <c r="C163" s="81" t="s">
        <v>1389</v>
      </c>
      <c r="D163" s="91">
        <v>19.760000000000002</v>
      </c>
      <c r="E163" s="30" t="s">
        <v>1</v>
      </c>
      <c r="F163" s="30">
        <v>25</v>
      </c>
    </row>
    <row r="164" spans="1:6" ht="15">
      <c r="A164" s="97"/>
      <c r="B164" s="68">
        <v>90025618</v>
      </c>
      <c r="C164" s="81" t="s">
        <v>781</v>
      </c>
      <c r="D164" s="91">
        <v>45.8</v>
      </c>
      <c r="E164" s="30" t="s">
        <v>1</v>
      </c>
      <c r="F164" s="30"/>
    </row>
    <row r="165" spans="1:6" ht="15">
      <c r="A165" s="97"/>
      <c r="B165" s="68">
        <v>90025615</v>
      </c>
      <c r="C165" s="81" t="s">
        <v>782</v>
      </c>
      <c r="D165" s="91">
        <v>45.8</v>
      </c>
      <c r="E165" s="30" t="s">
        <v>1</v>
      </c>
      <c r="F165" s="30">
        <v>25</v>
      </c>
    </row>
    <row r="166" spans="1:6" ht="15">
      <c r="A166" s="97" t="s">
        <v>1404</v>
      </c>
      <c r="B166" s="68">
        <v>79506037</v>
      </c>
      <c r="C166" s="81" t="s">
        <v>783</v>
      </c>
      <c r="D166" s="91">
        <v>35</v>
      </c>
      <c r="E166" s="30" t="s">
        <v>1</v>
      </c>
      <c r="F166" s="30">
        <v>25</v>
      </c>
    </row>
    <row r="167" spans="1:6" ht="15">
      <c r="A167" s="97"/>
      <c r="B167" s="68">
        <v>90021390</v>
      </c>
      <c r="C167" s="81" t="s">
        <v>784</v>
      </c>
      <c r="D167" s="91">
        <v>55</v>
      </c>
      <c r="E167" s="30" t="s">
        <v>1</v>
      </c>
      <c r="F167" s="30">
        <v>26</v>
      </c>
    </row>
    <row r="168" spans="1:6" ht="15">
      <c r="A168" s="97"/>
      <c r="B168" s="68">
        <v>79506029</v>
      </c>
      <c r="C168" s="81" t="s">
        <v>785</v>
      </c>
      <c r="D168" s="91">
        <v>45</v>
      </c>
      <c r="E168" s="30" t="s">
        <v>1</v>
      </c>
      <c r="F168" s="30">
        <v>26</v>
      </c>
    </row>
    <row r="169" spans="1:6" ht="15">
      <c r="A169" s="97"/>
      <c r="B169" s="68">
        <v>90021386</v>
      </c>
      <c r="C169" s="81" t="s">
        <v>1405</v>
      </c>
      <c r="D169" s="91">
        <v>77.5</v>
      </c>
      <c r="E169" s="30" t="s">
        <v>1</v>
      </c>
      <c r="F169" s="30">
        <v>27</v>
      </c>
    </row>
    <row r="170" spans="1:6" ht="15">
      <c r="A170" s="97"/>
      <c r="B170" s="68">
        <v>79506031</v>
      </c>
      <c r="C170" s="81" t="s">
        <v>786</v>
      </c>
      <c r="D170" s="91">
        <v>150</v>
      </c>
      <c r="E170" s="30" t="s">
        <v>1</v>
      </c>
      <c r="F170" s="30">
        <v>27</v>
      </c>
    </row>
    <row r="171" spans="1:6" ht="15">
      <c r="A171" s="97"/>
      <c r="B171" s="68">
        <v>79506040</v>
      </c>
      <c r="C171" s="81" t="s">
        <v>1190</v>
      </c>
      <c r="D171" s="91">
        <v>100</v>
      </c>
      <c r="E171" s="30" t="s">
        <v>1</v>
      </c>
      <c r="F171" s="30">
        <v>26</v>
      </c>
    </row>
    <row r="172" spans="1:6" ht="15">
      <c r="A172" s="97"/>
      <c r="B172" s="68">
        <v>90021377</v>
      </c>
      <c r="C172" s="81" t="s">
        <v>787</v>
      </c>
      <c r="D172" s="91">
        <v>102.9</v>
      </c>
      <c r="E172" s="30" t="s">
        <v>1</v>
      </c>
      <c r="F172" s="30">
        <v>26</v>
      </c>
    </row>
    <row r="173" spans="1:6" ht="15" hidden="1">
      <c r="A173" s="97"/>
      <c r="B173" s="68">
        <v>90021393</v>
      </c>
      <c r="C173" s="81" t="s">
        <v>1191</v>
      </c>
      <c r="D173" s="91"/>
      <c r="E173" s="30" t="s">
        <v>1</v>
      </c>
      <c r="F173" s="30">
        <v>27</v>
      </c>
    </row>
    <row r="174" spans="1:6" ht="15" hidden="1">
      <c r="A174" s="97"/>
      <c r="B174" s="68">
        <v>90021394</v>
      </c>
      <c r="C174" s="81" t="s">
        <v>1192</v>
      </c>
      <c r="D174" s="91">
        <v>219</v>
      </c>
      <c r="E174" s="30" t="s">
        <v>1</v>
      </c>
      <c r="F174" s="30">
        <v>27</v>
      </c>
    </row>
    <row r="175" spans="1:6" ht="15" hidden="1">
      <c r="A175" s="97"/>
      <c r="B175" s="68">
        <v>90021396</v>
      </c>
      <c r="C175" s="81" t="s">
        <v>1390</v>
      </c>
      <c r="D175" s="91"/>
      <c r="E175" s="30" t="s">
        <v>1</v>
      </c>
      <c r="F175" s="30">
        <v>27</v>
      </c>
    </row>
    <row r="176" spans="1:6" ht="15" hidden="1">
      <c r="A176" s="97"/>
      <c r="B176" s="68">
        <v>90021398</v>
      </c>
      <c r="C176" s="81" t="s">
        <v>1391</v>
      </c>
      <c r="D176" s="91"/>
      <c r="E176" s="30" t="s">
        <v>1</v>
      </c>
      <c r="F176" s="30">
        <v>27</v>
      </c>
    </row>
    <row r="177" spans="1:6" ht="15" hidden="1">
      <c r="A177" s="97"/>
      <c r="B177" s="68">
        <v>90021383</v>
      </c>
      <c r="C177" s="81" t="s">
        <v>1193</v>
      </c>
      <c r="D177" s="91">
        <v>80</v>
      </c>
      <c r="E177" s="30" t="s">
        <v>1</v>
      </c>
      <c r="F177" s="30">
        <v>27</v>
      </c>
    </row>
    <row r="178" spans="1:6" ht="15" hidden="1">
      <c r="A178" s="97"/>
      <c r="B178" s="68">
        <v>90021384</v>
      </c>
      <c r="C178" s="81" t="s">
        <v>788</v>
      </c>
      <c r="D178" s="91">
        <v>150</v>
      </c>
      <c r="E178" s="30" t="s">
        <v>1</v>
      </c>
      <c r="F178" s="30">
        <v>27</v>
      </c>
    </row>
    <row r="179" spans="1:6" ht="15" hidden="1">
      <c r="A179" s="97"/>
      <c r="B179" s="68">
        <v>90021385</v>
      </c>
      <c r="C179" s="260" t="s">
        <v>1392</v>
      </c>
      <c r="D179" s="91">
        <v>501.2</v>
      </c>
      <c r="E179" s="30" t="s">
        <v>1</v>
      </c>
      <c r="F179" s="30"/>
    </row>
    <row r="180" spans="1:6" ht="15" hidden="1">
      <c r="A180" s="97"/>
      <c r="B180" s="68">
        <v>90021387</v>
      </c>
      <c r="C180" s="81" t="s">
        <v>1393</v>
      </c>
      <c r="D180" s="91">
        <v>588</v>
      </c>
      <c r="E180" s="30" t="s">
        <v>1</v>
      </c>
      <c r="F180" s="30"/>
    </row>
    <row r="181" spans="1:6" ht="15" hidden="1">
      <c r="A181" s="97"/>
      <c r="B181" s="68">
        <v>90021388</v>
      </c>
      <c r="C181" s="81" t="s">
        <v>1394</v>
      </c>
      <c r="D181" s="91">
        <v>650</v>
      </c>
      <c r="E181" s="30" t="s">
        <v>1</v>
      </c>
      <c r="F181" s="30">
        <v>28</v>
      </c>
    </row>
    <row r="182" spans="1:6" ht="15" hidden="1">
      <c r="A182" s="97"/>
      <c r="B182" s="68">
        <v>90021380</v>
      </c>
      <c r="C182" s="81" t="s">
        <v>1395</v>
      </c>
      <c r="D182" s="91">
        <v>405</v>
      </c>
      <c r="E182" s="30" t="s">
        <v>1</v>
      </c>
      <c r="F182" s="30">
        <v>28</v>
      </c>
    </row>
    <row r="183" spans="1:6" ht="15" hidden="1">
      <c r="A183" s="97"/>
      <c r="B183" s="68">
        <v>90021381</v>
      </c>
      <c r="C183" s="81" t="s">
        <v>789</v>
      </c>
      <c r="D183" s="91">
        <v>495</v>
      </c>
      <c r="E183" s="30" t="s">
        <v>1</v>
      </c>
      <c r="F183" s="30">
        <v>28</v>
      </c>
    </row>
    <row r="184" spans="1:6" ht="15" hidden="1">
      <c r="A184" s="97"/>
      <c r="B184" s="68">
        <v>90021382</v>
      </c>
      <c r="C184" s="81" t="s">
        <v>790</v>
      </c>
      <c r="D184" s="91">
        <v>340</v>
      </c>
      <c r="E184" s="30" t="s">
        <v>1</v>
      </c>
      <c r="F184" s="30">
        <v>28</v>
      </c>
    </row>
    <row r="185" spans="1:6" ht="15">
      <c r="A185" s="97"/>
      <c r="B185" s="68">
        <v>90021392</v>
      </c>
      <c r="C185" s="81" t="s">
        <v>1406</v>
      </c>
      <c r="D185" s="91">
        <v>70</v>
      </c>
      <c r="E185" s="30" t="s">
        <v>1</v>
      </c>
      <c r="F185" s="30">
        <v>28</v>
      </c>
    </row>
    <row r="186" spans="1:6" ht="15">
      <c r="A186" s="97"/>
      <c r="B186" s="68">
        <v>90021393</v>
      </c>
      <c r="C186" s="81" t="s">
        <v>1407</v>
      </c>
      <c r="D186" s="91">
        <v>100</v>
      </c>
      <c r="E186" s="30" t="s">
        <v>1</v>
      </c>
      <c r="F186" s="30">
        <v>28</v>
      </c>
    </row>
    <row r="187" spans="1:6" ht="15">
      <c r="A187" s="97"/>
      <c r="B187" s="68">
        <v>90021370</v>
      </c>
      <c r="C187" s="81" t="s">
        <v>1396</v>
      </c>
      <c r="D187" s="91">
        <v>87.67</v>
      </c>
      <c r="E187" s="30" t="s">
        <v>1</v>
      </c>
      <c r="F187" s="30">
        <v>28</v>
      </c>
    </row>
    <row r="188" spans="1:6" ht="15">
      <c r="A188" s="97"/>
      <c r="B188" s="68">
        <v>90021373</v>
      </c>
      <c r="C188" s="81" t="s">
        <v>1408</v>
      </c>
      <c r="D188" s="91">
        <v>90</v>
      </c>
      <c r="E188" s="30" t="s">
        <v>1</v>
      </c>
      <c r="F188" s="30">
        <v>28</v>
      </c>
    </row>
    <row r="189" spans="1:6" ht="15">
      <c r="A189" s="97"/>
      <c r="B189" s="68">
        <v>90021374</v>
      </c>
      <c r="C189" s="81" t="s">
        <v>1409</v>
      </c>
      <c r="D189" s="91">
        <v>100</v>
      </c>
      <c r="E189" s="30" t="s">
        <v>1</v>
      </c>
      <c r="F189" s="30">
        <v>28</v>
      </c>
    </row>
    <row r="190" spans="1:6" ht="15">
      <c r="A190" s="97"/>
      <c r="B190" s="68">
        <v>90021371</v>
      </c>
      <c r="C190" s="81" t="s">
        <v>1397</v>
      </c>
      <c r="D190" s="91">
        <v>55</v>
      </c>
      <c r="E190" s="30" t="s">
        <v>1</v>
      </c>
      <c r="F190" s="30">
        <v>28</v>
      </c>
    </row>
    <row r="191" spans="1:6" ht="15">
      <c r="A191" s="97"/>
      <c r="B191" s="68">
        <v>90021376</v>
      </c>
      <c r="C191" s="81" t="s">
        <v>1398</v>
      </c>
      <c r="D191" s="91">
        <v>156.31</v>
      </c>
      <c r="E191" s="30" t="s">
        <v>1</v>
      </c>
      <c r="F191" s="30">
        <v>28</v>
      </c>
    </row>
    <row r="192" spans="1:6" ht="15">
      <c r="A192" s="97"/>
      <c r="B192" s="68">
        <v>90024055</v>
      </c>
      <c r="C192" s="81" t="s">
        <v>1399</v>
      </c>
      <c r="D192" s="91">
        <v>257.42</v>
      </c>
      <c r="E192" s="30" t="s">
        <v>1</v>
      </c>
      <c r="F192" s="30">
        <v>28</v>
      </c>
    </row>
    <row r="193" spans="1:6" ht="15">
      <c r="A193" s="97"/>
      <c r="B193" s="68">
        <v>90024056</v>
      </c>
      <c r="C193" s="81" t="s">
        <v>791</v>
      </c>
      <c r="D193" s="91">
        <v>380.72</v>
      </c>
      <c r="E193" s="30" t="s">
        <v>1</v>
      </c>
      <c r="F193" s="30">
        <v>28</v>
      </c>
    </row>
    <row r="194" spans="1:6" ht="15">
      <c r="A194" s="97"/>
      <c r="B194" s="68">
        <v>90024058</v>
      </c>
      <c r="C194" s="81" t="s">
        <v>792</v>
      </c>
      <c r="D194" s="91">
        <v>713.85</v>
      </c>
      <c r="E194" s="30"/>
      <c r="F194" s="30"/>
    </row>
    <row r="195" spans="1:6" ht="15">
      <c r="A195" s="97"/>
      <c r="B195" s="68">
        <v>90024059</v>
      </c>
      <c r="C195" s="81" t="s">
        <v>793</v>
      </c>
      <c r="D195" s="91">
        <v>1249.24</v>
      </c>
      <c r="E195" s="30" t="s">
        <v>1</v>
      </c>
      <c r="F195" s="30">
        <v>29</v>
      </c>
    </row>
    <row r="196" spans="1:6" ht="15">
      <c r="A196" s="97"/>
      <c r="B196" s="68">
        <v>90025070</v>
      </c>
      <c r="C196" s="81" t="s">
        <v>22</v>
      </c>
      <c r="D196" s="91">
        <v>309.33</v>
      </c>
      <c r="E196" s="30" t="s">
        <v>1</v>
      </c>
      <c r="F196" s="30">
        <v>29</v>
      </c>
    </row>
    <row r="197" spans="1:6" ht="15">
      <c r="A197" s="97"/>
      <c r="B197" s="68">
        <v>90025071</v>
      </c>
      <c r="C197" s="81" t="s">
        <v>23</v>
      </c>
      <c r="D197" s="91">
        <v>309.33</v>
      </c>
      <c r="E197" s="30" t="s">
        <v>1</v>
      </c>
      <c r="F197" s="30">
        <v>29</v>
      </c>
    </row>
    <row r="198" spans="1:6" ht="15">
      <c r="A198" s="97"/>
      <c r="B198" s="68">
        <v>90025072</v>
      </c>
      <c r="C198" s="81" t="s">
        <v>24</v>
      </c>
      <c r="D198" s="91">
        <v>335.51</v>
      </c>
      <c r="E198" s="30" t="s">
        <v>1</v>
      </c>
      <c r="F198" s="30">
        <v>30</v>
      </c>
    </row>
    <row r="199" spans="1:6" ht="15">
      <c r="A199" s="97"/>
      <c r="B199" s="68">
        <v>90025073</v>
      </c>
      <c r="C199" s="81" t="s">
        <v>25</v>
      </c>
      <c r="D199" s="91">
        <v>339.08</v>
      </c>
      <c r="E199" s="30" t="s">
        <v>1</v>
      </c>
      <c r="F199" s="30">
        <v>30</v>
      </c>
    </row>
    <row r="200" spans="1:6" ht="15">
      <c r="A200" s="97"/>
      <c r="B200" s="68">
        <v>90025074</v>
      </c>
      <c r="C200" s="81" t="s">
        <v>1017</v>
      </c>
      <c r="D200" s="91">
        <v>335.51</v>
      </c>
      <c r="E200" s="30" t="s">
        <v>1</v>
      </c>
      <c r="F200" s="30">
        <v>30</v>
      </c>
    </row>
    <row r="201" spans="1:6" ht="15">
      <c r="A201" s="97"/>
      <c r="B201" s="68">
        <v>90025075</v>
      </c>
      <c r="C201" s="81" t="s">
        <v>1018</v>
      </c>
      <c r="D201" s="91">
        <v>365.25</v>
      </c>
      <c r="E201" s="30" t="s">
        <v>1</v>
      </c>
      <c r="F201" s="30">
        <v>30</v>
      </c>
    </row>
    <row r="202" spans="1:6" ht="15">
      <c r="A202" s="97"/>
      <c r="B202" s="68">
        <v>90025076</v>
      </c>
      <c r="C202" s="81" t="s">
        <v>1019</v>
      </c>
      <c r="D202" s="91">
        <v>475.9</v>
      </c>
      <c r="E202" s="30" t="s">
        <v>1</v>
      </c>
      <c r="F202" s="30">
        <v>30</v>
      </c>
    </row>
    <row r="203" spans="1:6" ht="15">
      <c r="A203" s="97"/>
      <c r="B203" s="68">
        <v>90025077</v>
      </c>
      <c r="C203" s="81" t="s">
        <v>26</v>
      </c>
      <c r="D203" s="91">
        <v>19.63</v>
      </c>
      <c r="E203" s="30" t="s">
        <v>1</v>
      </c>
      <c r="F203" s="30">
        <v>30</v>
      </c>
    </row>
    <row r="204" spans="1:6" ht="15">
      <c r="A204" s="97"/>
      <c r="B204" s="68">
        <v>90025078</v>
      </c>
      <c r="C204" s="81" t="s">
        <v>27</v>
      </c>
      <c r="D204" s="91">
        <v>19.63</v>
      </c>
      <c r="E204" s="30" t="s">
        <v>1</v>
      </c>
      <c r="F204" s="30">
        <v>30</v>
      </c>
    </row>
    <row r="205" spans="1:6" ht="15">
      <c r="A205" s="97"/>
      <c r="B205" s="68">
        <v>90025079</v>
      </c>
      <c r="C205" s="81" t="s">
        <v>1037</v>
      </c>
      <c r="D205" s="91">
        <v>0</v>
      </c>
      <c r="E205" s="30" t="s">
        <v>1</v>
      </c>
      <c r="F205" s="30">
        <v>30</v>
      </c>
    </row>
    <row r="206" spans="1:6" ht="15">
      <c r="A206" s="97"/>
      <c r="B206" s="68">
        <v>90024020</v>
      </c>
      <c r="C206" s="81" t="s">
        <v>794</v>
      </c>
      <c r="D206" s="91">
        <v>544.91</v>
      </c>
      <c r="E206" s="30" t="s">
        <v>1</v>
      </c>
      <c r="F206" s="30">
        <v>30</v>
      </c>
    </row>
    <row r="207" spans="1:6" ht="15">
      <c r="A207" s="97"/>
      <c r="B207" s="68">
        <v>90024021</v>
      </c>
      <c r="C207" s="81" t="s">
        <v>795</v>
      </c>
      <c r="D207" s="91">
        <v>670.9</v>
      </c>
      <c r="E207" s="30" t="s">
        <v>1</v>
      </c>
      <c r="F207" s="30">
        <v>30</v>
      </c>
    </row>
    <row r="208" spans="1:6" ht="15">
      <c r="A208" s="97"/>
      <c r="B208" s="68">
        <v>90025088</v>
      </c>
      <c r="C208" s="81" t="s">
        <v>796</v>
      </c>
      <c r="D208" s="91">
        <v>200</v>
      </c>
      <c r="E208" s="30" t="s">
        <v>1</v>
      </c>
      <c r="F208" s="30">
        <v>31</v>
      </c>
    </row>
    <row r="209" spans="1:6" ht="15">
      <c r="A209" s="97"/>
      <c r="B209" s="68">
        <v>90024010</v>
      </c>
      <c r="C209" s="81" t="s">
        <v>1194</v>
      </c>
      <c r="D209" s="91">
        <v>430.69</v>
      </c>
      <c r="E209" s="30" t="s">
        <v>1</v>
      </c>
      <c r="F209" s="30">
        <v>31</v>
      </c>
    </row>
    <row r="210" spans="1:6" ht="15">
      <c r="A210" s="97"/>
      <c r="B210" s="68">
        <v>90024009</v>
      </c>
      <c r="C210" s="81" t="s">
        <v>1195</v>
      </c>
      <c r="D210" s="91">
        <v>502.07</v>
      </c>
      <c r="E210" s="30" t="s">
        <v>1</v>
      </c>
      <c r="F210" s="30">
        <v>31</v>
      </c>
    </row>
    <row r="211" spans="1:6" ht="15">
      <c r="A211" s="97"/>
      <c r="B211" s="68">
        <v>90024012</v>
      </c>
      <c r="C211" s="81" t="s">
        <v>1196</v>
      </c>
      <c r="D211" s="91">
        <v>818.55</v>
      </c>
      <c r="E211" s="30" t="s">
        <v>1</v>
      </c>
      <c r="F211" s="30"/>
    </row>
    <row r="212" spans="1:6" ht="15">
      <c r="A212" s="97"/>
      <c r="B212" s="68">
        <v>90024030</v>
      </c>
      <c r="C212" s="81" t="s">
        <v>797</v>
      </c>
      <c r="D212" s="91">
        <v>208.92</v>
      </c>
      <c r="E212" s="60" t="s">
        <v>1</v>
      </c>
      <c r="F212" s="30"/>
    </row>
    <row r="213" spans="1:6" ht="15">
      <c r="A213" s="97"/>
      <c r="B213" s="68">
        <v>90024031</v>
      </c>
      <c r="C213" s="81" t="s">
        <v>798</v>
      </c>
      <c r="D213" s="91">
        <v>261.74</v>
      </c>
      <c r="E213" s="30" t="s">
        <v>1</v>
      </c>
      <c r="F213" s="30"/>
    </row>
    <row r="214" spans="1:6" ht="15">
      <c r="A214" s="97"/>
      <c r="B214" s="68">
        <v>90024032</v>
      </c>
      <c r="C214" s="81" t="s">
        <v>799</v>
      </c>
      <c r="D214" s="91">
        <v>411.65</v>
      </c>
      <c r="E214" s="30" t="s">
        <v>1</v>
      </c>
      <c r="F214" s="30">
        <v>31</v>
      </c>
    </row>
    <row r="215" spans="1:6" ht="15">
      <c r="A215" s="97"/>
      <c r="B215" s="68">
        <v>90024036</v>
      </c>
      <c r="C215" s="81" t="s">
        <v>800</v>
      </c>
      <c r="D215" s="91">
        <v>555.5</v>
      </c>
      <c r="E215" s="30" t="s">
        <v>1</v>
      </c>
      <c r="F215" s="30"/>
    </row>
    <row r="216" spans="1:6" ht="15">
      <c r="A216" s="97"/>
      <c r="B216" s="68">
        <v>90024071</v>
      </c>
      <c r="C216" s="81" t="s">
        <v>801</v>
      </c>
      <c r="D216" s="91">
        <v>70.790000000000006</v>
      </c>
      <c r="E216" s="30" t="s">
        <v>1</v>
      </c>
      <c r="F216" s="30"/>
    </row>
    <row r="217" spans="1:6" ht="15">
      <c r="A217" s="97"/>
      <c r="B217" s="68">
        <v>90024080</v>
      </c>
      <c r="C217" s="81" t="s">
        <v>802</v>
      </c>
      <c r="D217" s="91">
        <v>41.64</v>
      </c>
      <c r="E217" s="30" t="s">
        <v>1</v>
      </c>
      <c r="F217" s="30"/>
    </row>
    <row r="218" spans="1:6" ht="15">
      <c r="A218" s="97"/>
      <c r="B218" s="68">
        <v>90024081</v>
      </c>
      <c r="C218" s="81" t="s">
        <v>1197</v>
      </c>
      <c r="D218" s="91">
        <v>48.78</v>
      </c>
      <c r="E218" s="30" t="s">
        <v>1</v>
      </c>
      <c r="F218" s="30"/>
    </row>
    <row r="219" spans="1:6" ht="15">
      <c r="A219" s="97"/>
      <c r="B219" s="69">
        <v>90024830</v>
      </c>
      <c r="C219" s="81" t="s">
        <v>30</v>
      </c>
      <c r="D219" s="91">
        <v>630.63</v>
      </c>
      <c r="E219" s="30" t="s">
        <v>1</v>
      </c>
      <c r="F219" s="30"/>
    </row>
    <row r="220" spans="1:6" ht="15">
      <c r="A220" s="97"/>
      <c r="B220" s="68">
        <v>90024850</v>
      </c>
      <c r="C220" s="81" t="s">
        <v>31</v>
      </c>
      <c r="D220" s="91">
        <v>691.26</v>
      </c>
      <c r="E220" s="30" t="s">
        <v>0</v>
      </c>
      <c r="F220" s="30"/>
    </row>
    <row r="221" spans="1:6" ht="15">
      <c r="A221" s="97"/>
      <c r="B221" s="69">
        <v>90024860</v>
      </c>
      <c r="C221" s="81" t="s">
        <v>586</v>
      </c>
      <c r="D221" s="91">
        <v>960</v>
      </c>
      <c r="E221" s="30" t="s">
        <v>1</v>
      </c>
      <c r="F221" s="30"/>
    </row>
    <row r="222" spans="1:6" ht="15">
      <c r="A222" s="97"/>
      <c r="B222" s="68">
        <v>90024870</v>
      </c>
      <c r="C222" s="81" t="s">
        <v>1054</v>
      </c>
      <c r="D222" s="91">
        <v>1366</v>
      </c>
      <c r="E222" s="30" t="s">
        <v>0</v>
      </c>
      <c r="F222" s="30"/>
    </row>
    <row r="223" spans="1:6" ht="15">
      <c r="A223" s="97"/>
      <c r="B223" s="68">
        <v>90024803</v>
      </c>
      <c r="C223" s="81" t="s">
        <v>1052</v>
      </c>
      <c r="D223" s="91">
        <v>730</v>
      </c>
      <c r="E223" s="30" t="s">
        <v>1</v>
      </c>
      <c r="F223" s="30"/>
    </row>
    <row r="224" spans="1:6" ht="15">
      <c r="A224" s="97"/>
      <c r="B224" s="68">
        <v>90024805</v>
      </c>
      <c r="C224" s="81" t="s">
        <v>1053</v>
      </c>
      <c r="D224" s="91">
        <v>800</v>
      </c>
      <c r="E224" s="30" t="s">
        <v>1</v>
      </c>
      <c r="F224" s="30"/>
    </row>
    <row r="225" spans="1:6" ht="15">
      <c r="A225" s="97"/>
      <c r="B225" s="68">
        <v>90024800</v>
      </c>
      <c r="C225" s="81" t="s">
        <v>32</v>
      </c>
      <c r="D225" s="91">
        <v>1100</v>
      </c>
      <c r="E225" s="30" t="s">
        <v>1</v>
      </c>
      <c r="F225" s="30"/>
    </row>
    <row r="226" spans="1:6" ht="15">
      <c r="A226" s="97"/>
      <c r="B226" s="68">
        <v>90025080</v>
      </c>
      <c r="C226" s="81" t="s">
        <v>803</v>
      </c>
      <c r="D226" s="91">
        <v>186.79</v>
      </c>
      <c r="E226" s="30" t="s">
        <v>1</v>
      </c>
      <c r="F226" s="30"/>
    </row>
    <row r="227" spans="1:6" ht="15">
      <c r="A227" s="97"/>
      <c r="B227" s="68">
        <v>90025082</v>
      </c>
      <c r="C227" s="81" t="s">
        <v>34</v>
      </c>
      <c r="D227" s="91">
        <v>228.43</v>
      </c>
      <c r="E227" s="30" t="s">
        <v>1</v>
      </c>
      <c r="F227" s="30"/>
    </row>
    <row r="228" spans="1:6" ht="15">
      <c r="A228" s="97"/>
      <c r="B228" s="68">
        <v>90025083</v>
      </c>
      <c r="C228" s="81" t="s">
        <v>804</v>
      </c>
      <c r="D228" s="91">
        <v>369.46</v>
      </c>
      <c r="E228" s="30" t="s">
        <v>1</v>
      </c>
      <c r="F228" s="30"/>
    </row>
    <row r="229" spans="1:6" ht="15">
      <c r="A229" s="97"/>
      <c r="B229" s="68">
        <v>90029953</v>
      </c>
      <c r="C229" s="81" t="s">
        <v>36</v>
      </c>
      <c r="D229" s="91">
        <v>249.84</v>
      </c>
      <c r="E229" s="30" t="s">
        <v>1</v>
      </c>
      <c r="F229" s="30"/>
    </row>
    <row r="230" spans="1:6" ht="15">
      <c r="A230" s="97"/>
      <c r="B230" s="68">
        <v>90029903</v>
      </c>
      <c r="C230" s="81" t="s">
        <v>655</v>
      </c>
      <c r="D230" s="91">
        <v>46.437499999999993</v>
      </c>
      <c r="E230" s="30" t="s">
        <v>1</v>
      </c>
      <c r="F230" s="30"/>
    </row>
    <row r="231" spans="1:6" ht="15">
      <c r="A231" s="97"/>
      <c r="B231" s="68">
        <v>90029940</v>
      </c>
      <c r="C231" s="81" t="s">
        <v>656</v>
      </c>
      <c r="D231" s="91">
        <v>56.76</v>
      </c>
      <c r="E231" s="30" t="s">
        <v>1</v>
      </c>
      <c r="F231" s="30"/>
    </row>
    <row r="232" spans="1:6" ht="15">
      <c r="A232" s="97"/>
      <c r="B232" s="68">
        <v>90029906</v>
      </c>
      <c r="C232" s="81" t="s">
        <v>657</v>
      </c>
      <c r="D232" s="91">
        <v>56.125000000000007</v>
      </c>
      <c r="E232" s="30" t="s">
        <v>1</v>
      </c>
      <c r="F232" s="30"/>
    </row>
    <row r="233" spans="1:6" ht="15">
      <c r="A233" s="97"/>
      <c r="B233" s="68">
        <v>90029908</v>
      </c>
      <c r="C233" s="81" t="s">
        <v>658</v>
      </c>
      <c r="D233" s="91">
        <v>63.624999999999993</v>
      </c>
      <c r="E233" s="30" t="s">
        <v>1</v>
      </c>
      <c r="F233" s="30"/>
    </row>
    <row r="234" spans="1:6" ht="15">
      <c r="A234" s="97"/>
      <c r="B234" s="68">
        <v>90029973</v>
      </c>
      <c r="C234" s="81" t="s">
        <v>659</v>
      </c>
      <c r="D234" s="91">
        <v>70.916666666666657</v>
      </c>
      <c r="E234" s="30" t="s">
        <v>1</v>
      </c>
      <c r="F234" s="30"/>
    </row>
    <row r="235" spans="1:6" ht="15">
      <c r="A235" s="97"/>
      <c r="B235" s="68">
        <v>90029909</v>
      </c>
      <c r="C235" s="81" t="s">
        <v>660</v>
      </c>
      <c r="D235" s="91">
        <v>79.375</v>
      </c>
      <c r="E235" s="30" t="s">
        <v>1</v>
      </c>
      <c r="F235" s="30"/>
    </row>
    <row r="236" spans="1:6" ht="15">
      <c r="A236" s="97"/>
      <c r="B236" s="68">
        <v>90029914</v>
      </c>
      <c r="C236" s="81" t="s">
        <v>661</v>
      </c>
      <c r="D236" s="91">
        <v>89.208333333333343</v>
      </c>
      <c r="E236" s="30" t="s">
        <v>1</v>
      </c>
      <c r="F236" s="30"/>
    </row>
    <row r="237" spans="1:6" ht="15">
      <c r="A237" s="97"/>
      <c r="B237" s="68">
        <v>90029915</v>
      </c>
      <c r="C237" s="81" t="s">
        <v>662</v>
      </c>
      <c r="D237" s="91">
        <v>89.645833333333329</v>
      </c>
      <c r="E237" s="30" t="s">
        <v>1</v>
      </c>
      <c r="F237" s="30"/>
    </row>
    <row r="238" spans="1:6" ht="15">
      <c r="A238" s="97"/>
      <c r="B238" s="68">
        <v>90029993</v>
      </c>
      <c r="C238" s="81" t="s">
        <v>663</v>
      </c>
      <c r="D238" s="91">
        <v>47.708333333333329</v>
      </c>
      <c r="E238" s="30" t="s">
        <v>1</v>
      </c>
      <c r="F238" s="30"/>
    </row>
    <row r="239" spans="1:6" ht="15">
      <c r="A239" s="97"/>
      <c r="B239" s="68">
        <v>90029992</v>
      </c>
      <c r="C239" s="81" t="s">
        <v>664</v>
      </c>
      <c r="D239" s="91">
        <v>57.562499999999993</v>
      </c>
      <c r="E239" s="30" t="s">
        <v>1</v>
      </c>
      <c r="F239" s="30"/>
    </row>
    <row r="240" spans="1:6" ht="15">
      <c r="A240" s="97"/>
      <c r="B240" s="68">
        <v>90029951</v>
      </c>
      <c r="C240" s="81" t="s">
        <v>665</v>
      </c>
      <c r="D240" s="91">
        <v>65.208333333333329</v>
      </c>
      <c r="E240" s="30" t="s">
        <v>1</v>
      </c>
      <c r="F240" s="30"/>
    </row>
    <row r="241" spans="1:6" ht="15">
      <c r="A241" s="97"/>
      <c r="B241" s="68">
        <v>90029952</v>
      </c>
      <c r="C241" s="81" t="s">
        <v>666</v>
      </c>
      <c r="D241" s="91">
        <v>72.854166666666657</v>
      </c>
      <c r="E241" s="30" t="s">
        <v>1</v>
      </c>
      <c r="F241" s="30"/>
    </row>
    <row r="242" spans="1:6" ht="15">
      <c r="A242" s="97"/>
      <c r="B242" s="68">
        <v>90029991</v>
      </c>
      <c r="C242" s="81" t="s">
        <v>667</v>
      </c>
      <c r="D242" s="91">
        <v>81.6875</v>
      </c>
      <c r="E242" s="30" t="s">
        <v>1</v>
      </c>
      <c r="F242" s="30"/>
    </row>
    <row r="243" spans="1:6" ht="15">
      <c r="A243" s="97"/>
      <c r="B243" s="68">
        <v>90029994</v>
      </c>
      <c r="C243" s="81" t="s">
        <v>668</v>
      </c>
      <c r="D243" s="91">
        <v>91.854166666666686</v>
      </c>
      <c r="E243" s="30" t="s">
        <v>1</v>
      </c>
      <c r="F243" s="30"/>
    </row>
    <row r="244" spans="1:6" ht="15">
      <c r="A244" s="97"/>
      <c r="B244" s="68">
        <v>90029990</v>
      </c>
      <c r="C244" s="81" t="s">
        <v>669</v>
      </c>
      <c r="D244" s="91">
        <v>92.604166666666671</v>
      </c>
      <c r="E244" s="30" t="s">
        <v>1</v>
      </c>
      <c r="F244" s="30"/>
    </row>
    <row r="245" spans="1:6" ht="15">
      <c r="A245" s="97"/>
      <c r="B245" s="68">
        <v>90029995</v>
      </c>
      <c r="C245" s="81" t="s">
        <v>670</v>
      </c>
      <c r="D245" s="91">
        <v>96.6</v>
      </c>
      <c r="E245" s="30" t="s">
        <v>1</v>
      </c>
      <c r="F245" s="30"/>
    </row>
    <row r="246" spans="1:6" ht="15">
      <c r="A246" s="97"/>
      <c r="B246" s="68">
        <v>71900109</v>
      </c>
      <c r="C246" s="81" t="s">
        <v>1306</v>
      </c>
      <c r="D246" s="91">
        <v>0.3</v>
      </c>
      <c r="E246" s="30" t="s">
        <v>1</v>
      </c>
      <c r="F246" s="30"/>
    </row>
    <row r="247" spans="1:6" ht="15">
      <c r="A247" s="97"/>
      <c r="B247" s="68">
        <v>79200510</v>
      </c>
      <c r="C247" s="81" t="s">
        <v>1400</v>
      </c>
      <c r="D247" s="91">
        <v>370</v>
      </c>
      <c r="E247" s="30" t="s">
        <v>1</v>
      </c>
      <c r="F247" s="30"/>
    </row>
    <row r="248" spans="1:6" ht="15">
      <c r="A248" s="98"/>
      <c r="B248" s="80">
        <v>73016005</v>
      </c>
      <c r="C248" s="81" t="s">
        <v>1312</v>
      </c>
      <c r="D248" s="83">
        <v>3.64</v>
      </c>
      <c r="E248" s="86" t="s">
        <v>0</v>
      </c>
      <c r="F248" s="87">
        <v>6</v>
      </c>
    </row>
    <row r="249" spans="1:6" ht="15">
      <c r="A249" s="98"/>
      <c r="B249" s="80">
        <v>73020005</v>
      </c>
      <c r="C249" s="81" t="s">
        <v>1313</v>
      </c>
      <c r="D249" s="83">
        <v>4.55</v>
      </c>
      <c r="E249" s="86" t="s">
        <v>0</v>
      </c>
      <c r="F249" s="87">
        <v>6</v>
      </c>
    </row>
    <row r="250" spans="1:6" ht="15">
      <c r="A250" s="98"/>
      <c r="B250" s="80">
        <v>73026005</v>
      </c>
      <c r="C250" s="81" t="s">
        <v>1314</v>
      </c>
      <c r="D250" s="83">
        <v>7.33</v>
      </c>
      <c r="E250" s="86" t="s">
        <v>0</v>
      </c>
      <c r="F250" s="87">
        <v>6</v>
      </c>
    </row>
    <row r="251" spans="1:6" ht="15">
      <c r="A251" s="98"/>
      <c r="B251" s="80">
        <v>73032005</v>
      </c>
      <c r="C251" s="81" t="s">
        <v>1315</v>
      </c>
      <c r="D251" s="83">
        <v>10.45</v>
      </c>
      <c r="E251" s="86" t="s">
        <v>0</v>
      </c>
      <c r="F251" s="87">
        <v>6</v>
      </c>
    </row>
    <row r="252" spans="1:6" ht="15">
      <c r="A252" s="98"/>
      <c r="B252" s="80">
        <v>83540005</v>
      </c>
      <c r="C252" s="81" t="s">
        <v>387</v>
      </c>
      <c r="D252" s="83">
        <v>18.22</v>
      </c>
      <c r="E252" s="86" t="s">
        <v>0</v>
      </c>
      <c r="F252" s="87">
        <v>6</v>
      </c>
    </row>
    <row r="253" spans="1:6" ht="15">
      <c r="A253" s="98"/>
      <c r="B253" s="80">
        <v>83550005</v>
      </c>
      <c r="C253" s="81" t="s">
        <v>388</v>
      </c>
      <c r="D253" s="83">
        <v>25.35</v>
      </c>
      <c r="E253" s="86" t="s">
        <v>0</v>
      </c>
      <c r="F253" s="87">
        <v>6</v>
      </c>
    </row>
    <row r="254" spans="1:6" ht="15">
      <c r="A254" s="98"/>
      <c r="B254" s="80">
        <v>83563005</v>
      </c>
      <c r="C254" s="81" t="s">
        <v>389</v>
      </c>
      <c r="D254" s="83">
        <v>41.91</v>
      </c>
      <c r="E254" s="86" t="s">
        <v>0</v>
      </c>
      <c r="F254" s="87">
        <v>6</v>
      </c>
    </row>
    <row r="255" spans="1:6" ht="15">
      <c r="A255" s="98"/>
      <c r="B255" s="80">
        <v>83575005</v>
      </c>
      <c r="C255" s="81" t="s">
        <v>390</v>
      </c>
      <c r="D255" s="83">
        <v>94.02</v>
      </c>
      <c r="E255" s="86" t="s">
        <v>0</v>
      </c>
      <c r="F255" s="87">
        <v>6</v>
      </c>
    </row>
    <row r="256" spans="1:6" ht="15">
      <c r="A256" s="98"/>
      <c r="B256" s="80">
        <v>73016401</v>
      </c>
      <c r="C256" s="81" t="s">
        <v>1316</v>
      </c>
      <c r="D256" s="83">
        <v>2.2200000000000002</v>
      </c>
      <c r="E256" s="86" t="s">
        <v>0</v>
      </c>
      <c r="F256" s="87">
        <v>7</v>
      </c>
    </row>
    <row r="257" spans="1:6" ht="15">
      <c r="A257" s="98"/>
      <c r="B257" s="80">
        <v>73016701</v>
      </c>
      <c r="C257" s="81" t="s">
        <v>1317</v>
      </c>
      <c r="D257" s="83">
        <v>2.2200000000000002</v>
      </c>
      <c r="E257" s="86" t="s">
        <v>0</v>
      </c>
      <c r="F257" s="87">
        <v>7</v>
      </c>
    </row>
    <row r="258" spans="1:6" ht="15">
      <c r="A258" s="98"/>
      <c r="B258" s="80">
        <v>73020401</v>
      </c>
      <c r="C258" s="81" t="s">
        <v>1318</v>
      </c>
      <c r="D258" s="83">
        <v>3.18</v>
      </c>
      <c r="E258" s="86" t="s">
        <v>0</v>
      </c>
      <c r="F258" s="87">
        <v>7</v>
      </c>
    </row>
    <row r="259" spans="1:6" ht="15">
      <c r="A259" s="98"/>
      <c r="B259" s="80">
        <v>73026201</v>
      </c>
      <c r="C259" s="81" t="s">
        <v>1319</v>
      </c>
      <c r="D259" s="83">
        <v>6.19</v>
      </c>
      <c r="E259" s="86" t="s">
        <v>0</v>
      </c>
      <c r="F259" s="87">
        <v>7</v>
      </c>
    </row>
    <row r="260" spans="1:6" ht="15">
      <c r="A260" s="98"/>
      <c r="B260" s="80">
        <v>73032201</v>
      </c>
      <c r="C260" s="81" t="s">
        <v>1320</v>
      </c>
      <c r="D260" s="83">
        <v>9.33</v>
      </c>
      <c r="E260" s="86" t="s">
        <v>0</v>
      </c>
      <c r="F260" s="87">
        <v>7</v>
      </c>
    </row>
    <row r="261" spans="1:6" ht="15">
      <c r="A261" s="98"/>
      <c r="B261" s="80">
        <v>83516401</v>
      </c>
      <c r="C261" s="81" t="s">
        <v>391</v>
      </c>
      <c r="D261" s="83">
        <v>2.72</v>
      </c>
      <c r="E261" s="86" t="s">
        <v>0</v>
      </c>
      <c r="F261" s="87">
        <v>7</v>
      </c>
    </row>
    <row r="262" spans="1:6" ht="15">
      <c r="A262" s="98"/>
      <c r="B262" s="80">
        <v>83516701</v>
      </c>
      <c r="C262" s="81" t="s">
        <v>392</v>
      </c>
      <c r="D262" s="83">
        <v>3.27</v>
      </c>
      <c r="E262" s="86" t="s">
        <v>0</v>
      </c>
      <c r="F262" s="87">
        <v>7</v>
      </c>
    </row>
    <row r="263" spans="1:6" ht="15">
      <c r="A263" s="98"/>
      <c r="B263" s="80">
        <v>83520401</v>
      </c>
      <c r="C263" s="81" t="s">
        <v>393</v>
      </c>
      <c r="D263" s="83">
        <v>5.41</v>
      </c>
      <c r="E263" s="86" t="s">
        <v>0</v>
      </c>
      <c r="F263" s="87">
        <v>7</v>
      </c>
    </row>
    <row r="264" spans="1:6" ht="15">
      <c r="A264" s="98"/>
      <c r="B264" s="80">
        <v>83526201</v>
      </c>
      <c r="C264" s="81" t="s">
        <v>394</v>
      </c>
      <c r="D264" s="83">
        <v>7.73</v>
      </c>
      <c r="E264" s="86" t="s">
        <v>0</v>
      </c>
      <c r="F264" s="87">
        <v>7</v>
      </c>
    </row>
    <row r="265" spans="1:6" ht="15">
      <c r="A265" s="98"/>
      <c r="B265" s="80">
        <v>83532201</v>
      </c>
      <c r="C265" s="81" t="s">
        <v>395</v>
      </c>
      <c r="D265" s="83">
        <v>11.09</v>
      </c>
      <c r="E265" s="86" t="s">
        <v>0</v>
      </c>
      <c r="F265" s="87">
        <v>7</v>
      </c>
    </row>
    <row r="266" spans="1:6" ht="15">
      <c r="A266" s="98"/>
      <c r="B266" s="80">
        <v>73116225</v>
      </c>
      <c r="C266" s="81" t="s">
        <v>1321</v>
      </c>
      <c r="D266" s="83">
        <v>2.64</v>
      </c>
      <c r="E266" s="86" t="s">
        <v>0</v>
      </c>
      <c r="F266" s="87">
        <v>8</v>
      </c>
    </row>
    <row r="267" spans="1:6" ht="15">
      <c r="A267" s="98"/>
      <c r="B267" s="80">
        <v>73116226</v>
      </c>
      <c r="C267" s="81" t="s">
        <v>1322</v>
      </c>
      <c r="D267" s="83">
        <v>2.64</v>
      </c>
      <c r="E267" s="86" t="s">
        <v>0</v>
      </c>
      <c r="F267" s="87">
        <v>9</v>
      </c>
    </row>
    <row r="268" spans="1:6" ht="15">
      <c r="A268" s="98"/>
      <c r="B268" s="80">
        <v>73120225</v>
      </c>
      <c r="C268" s="81" t="s">
        <v>1323</v>
      </c>
      <c r="D268" s="83">
        <v>4.5</v>
      </c>
      <c r="E268" s="86" t="s">
        <v>0</v>
      </c>
      <c r="F268" s="87">
        <v>8</v>
      </c>
    </row>
    <row r="269" spans="1:6" ht="15">
      <c r="A269" s="98"/>
      <c r="B269" s="80">
        <v>73120226</v>
      </c>
      <c r="C269" s="81" t="s">
        <v>1324</v>
      </c>
      <c r="D269" s="83">
        <v>4.5</v>
      </c>
      <c r="E269" s="86" t="s">
        <v>0</v>
      </c>
      <c r="F269" s="87">
        <v>8</v>
      </c>
    </row>
    <row r="270" spans="1:6" ht="15">
      <c r="A270" s="98"/>
      <c r="B270" s="80">
        <v>73716223</v>
      </c>
      <c r="C270" s="81" t="s">
        <v>396</v>
      </c>
      <c r="D270" s="83">
        <v>3.97</v>
      </c>
      <c r="E270" s="86" t="s">
        <v>0</v>
      </c>
      <c r="F270" s="87">
        <v>8</v>
      </c>
    </row>
    <row r="271" spans="1:6" ht="15">
      <c r="A271" s="98"/>
      <c r="B271" s="80">
        <v>73720223</v>
      </c>
      <c r="C271" s="81" t="s">
        <v>397</v>
      </c>
      <c r="D271" s="83">
        <v>5.21</v>
      </c>
      <c r="E271" s="86" t="s">
        <v>0</v>
      </c>
      <c r="F271" s="87">
        <v>8</v>
      </c>
    </row>
    <row r="272" spans="1:6" ht="15">
      <c r="A272" s="98"/>
      <c r="B272" s="80">
        <v>73716224</v>
      </c>
      <c r="C272" s="81" t="s">
        <v>398</v>
      </c>
      <c r="D272" s="83">
        <v>3.97</v>
      </c>
      <c r="E272" s="86" t="s">
        <v>0</v>
      </c>
      <c r="F272" s="87">
        <v>8</v>
      </c>
    </row>
    <row r="273" spans="1:6" ht="15">
      <c r="A273" s="98"/>
      <c r="B273" s="80">
        <v>73720224</v>
      </c>
      <c r="C273" s="81" t="s">
        <v>399</v>
      </c>
      <c r="D273" s="83">
        <v>4.51</v>
      </c>
      <c r="E273" s="86" t="s">
        <v>0</v>
      </c>
      <c r="F273" s="87">
        <v>8</v>
      </c>
    </row>
    <row r="274" spans="1:6" ht="15">
      <c r="A274" s="98"/>
      <c r="B274" s="80">
        <v>73726124</v>
      </c>
      <c r="C274" s="81" t="s">
        <v>1328</v>
      </c>
      <c r="D274" s="83">
        <v>7.2</v>
      </c>
      <c r="E274" s="86" t="s">
        <v>0</v>
      </c>
      <c r="F274" s="87">
        <v>8</v>
      </c>
    </row>
    <row r="275" spans="1:6" ht="15">
      <c r="A275" s="98"/>
      <c r="B275" s="80">
        <v>73732124</v>
      </c>
      <c r="C275" s="81" t="s">
        <v>1329</v>
      </c>
      <c r="D275" s="83">
        <v>9.4700000000000006</v>
      </c>
      <c r="E275" s="86" t="s">
        <v>0</v>
      </c>
      <c r="F275" s="87">
        <v>8</v>
      </c>
    </row>
    <row r="276" spans="1:6" ht="15">
      <c r="A276" s="98"/>
      <c r="B276" s="80">
        <v>83716212</v>
      </c>
      <c r="C276" s="81" t="s">
        <v>1121</v>
      </c>
      <c r="D276" s="83">
        <v>3.54</v>
      </c>
      <c r="E276" s="86" t="s">
        <v>0</v>
      </c>
      <c r="F276" s="87">
        <v>9</v>
      </c>
    </row>
    <row r="277" spans="1:6" ht="15">
      <c r="A277" s="98"/>
      <c r="B277" s="80">
        <v>83716222</v>
      </c>
      <c r="C277" s="81" t="s">
        <v>1123</v>
      </c>
      <c r="D277" s="83">
        <v>3.54</v>
      </c>
      <c r="E277" s="86" t="s">
        <v>0</v>
      </c>
      <c r="F277" s="87">
        <v>9</v>
      </c>
    </row>
    <row r="278" spans="1:6" ht="15">
      <c r="A278" s="98"/>
      <c r="B278" s="80">
        <v>83720212</v>
      </c>
      <c r="C278" s="81" t="s">
        <v>1122</v>
      </c>
      <c r="D278" s="83">
        <v>4.82</v>
      </c>
      <c r="E278" s="86" t="s">
        <v>0</v>
      </c>
      <c r="F278" s="87">
        <v>9</v>
      </c>
    </row>
    <row r="279" spans="1:6" ht="15">
      <c r="A279" s="98"/>
      <c r="B279" s="80">
        <v>83720222</v>
      </c>
      <c r="C279" s="81" t="s">
        <v>1124</v>
      </c>
      <c r="D279" s="83">
        <v>4.82</v>
      </c>
      <c r="E279" s="86" t="s">
        <v>0</v>
      </c>
      <c r="F279" s="87">
        <v>9</v>
      </c>
    </row>
    <row r="280" spans="1:6" ht="15">
      <c r="A280" s="98"/>
      <c r="B280" s="80">
        <v>83716214</v>
      </c>
      <c r="C280" s="81" t="s">
        <v>1125</v>
      </c>
      <c r="D280" s="83">
        <v>5.21</v>
      </c>
      <c r="E280" s="86" t="s">
        <v>0</v>
      </c>
      <c r="F280" s="87">
        <v>9</v>
      </c>
    </row>
    <row r="281" spans="1:6" ht="15">
      <c r="A281" s="98"/>
      <c r="B281" s="80">
        <v>83720214</v>
      </c>
      <c r="C281" s="81" t="s">
        <v>1126</v>
      </c>
      <c r="D281" s="83">
        <v>6.11</v>
      </c>
      <c r="E281" s="86" t="s">
        <v>0</v>
      </c>
      <c r="F281" s="87">
        <v>9</v>
      </c>
    </row>
    <row r="282" spans="1:6" ht="15">
      <c r="A282" s="98"/>
      <c r="B282" s="80">
        <v>83716217</v>
      </c>
      <c r="C282" s="81" t="s">
        <v>1127</v>
      </c>
      <c r="D282" s="83">
        <v>5.72</v>
      </c>
      <c r="E282" s="86" t="s">
        <v>0</v>
      </c>
      <c r="F282" s="87">
        <v>9</v>
      </c>
    </row>
    <row r="283" spans="1:6" ht="15">
      <c r="A283" s="98"/>
      <c r="B283" s="80">
        <v>83720217</v>
      </c>
      <c r="C283" s="81" t="s">
        <v>1130</v>
      </c>
      <c r="D283" s="83">
        <v>6.8</v>
      </c>
      <c r="E283" s="86" t="s">
        <v>0</v>
      </c>
      <c r="F283" s="87">
        <v>9</v>
      </c>
    </row>
    <row r="284" spans="1:6" ht="15">
      <c r="A284" s="98"/>
      <c r="B284" s="80">
        <v>83726117</v>
      </c>
      <c r="C284" s="81" t="s">
        <v>1330</v>
      </c>
      <c r="D284" s="83">
        <v>12.11</v>
      </c>
      <c r="E284" s="86" t="s">
        <v>0</v>
      </c>
      <c r="F284" s="87">
        <v>9</v>
      </c>
    </row>
    <row r="285" spans="1:6" ht="15">
      <c r="A285" s="98"/>
      <c r="B285" s="80">
        <v>83732117</v>
      </c>
      <c r="C285" s="81" t="s">
        <v>1131</v>
      </c>
      <c r="D285" s="83">
        <v>14.49</v>
      </c>
      <c r="E285" s="86" t="s">
        <v>0</v>
      </c>
      <c r="F285" s="87">
        <v>9</v>
      </c>
    </row>
    <row r="286" spans="1:6" ht="15">
      <c r="A286" s="98"/>
      <c r="B286" s="80">
        <v>84916815</v>
      </c>
      <c r="C286" s="81" t="s">
        <v>1128</v>
      </c>
      <c r="D286" s="83">
        <v>0</v>
      </c>
      <c r="E286" s="86" t="s">
        <v>1</v>
      </c>
      <c r="F286" s="87">
        <v>9</v>
      </c>
    </row>
    <row r="287" spans="1:6" ht="15">
      <c r="A287" s="98"/>
      <c r="B287" s="80">
        <v>84920815</v>
      </c>
      <c r="C287" s="81" t="s">
        <v>1129</v>
      </c>
      <c r="D287" s="83">
        <v>0</v>
      </c>
      <c r="E287" s="86" t="s">
        <v>1</v>
      </c>
      <c r="F287" s="87">
        <v>9</v>
      </c>
    </row>
    <row r="288" spans="1:6" ht="15">
      <c r="A288" s="98"/>
      <c r="B288" s="80">
        <v>84926815</v>
      </c>
      <c r="C288" s="81" t="s">
        <v>1331</v>
      </c>
      <c r="D288" s="83">
        <v>0</v>
      </c>
      <c r="E288" s="86" t="s">
        <v>1</v>
      </c>
      <c r="F288" s="87">
        <v>9</v>
      </c>
    </row>
    <row r="289" spans="1:6" ht="15">
      <c r="A289" s="98"/>
      <c r="B289" s="80">
        <v>84932815</v>
      </c>
      <c r="C289" s="81" t="s">
        <v>1132</v>
      </c>
      <c r="D289" s="83">
        <v>0</v>
      </c>
      <c r="E289" s="86" t="s">
        <v>1</v>
      </c>
      <c r="F289" s="87">
        <v>9</v>
      </c>
    </row>
    <row r="290" spans="1:6" ht="15">
      <c r="A290" s="98"/>
      <c r="B290" s="80">
        <v>75912114</v>
      </c>
      <c r="C290" s="81" t="s">
        <v>400</v>
      </c>
      <c r="D290" s="83">
        <v>0.61</v>
      </c>
      <c r="E290" s="86" t="s">
        <v>1</v>
      </c>
      <c r="F290" s="87">
        <v>10</v>
      </c>
    </row>
    <row r="291" spans="1:6" ht="15">
      <c r="A291" s="98"/>
      <c r="B291" s="80">
        <v>75912116</v>
      </c>
      <c r="C291" s="81" t="s">
        <v>401</v>
      </c>
      <c r="D291" s="83">
        <v>0.75</v>
      </c>
      <c r="E291" s="86" t="s">
        <v>1</v>
      </c>
      <c r="F291" s="87">
        <v>10</v>
      </c>
    </row>
    <row r="292" spans="1:6" ht="15">
      <c r="A292" s="98"/>
      <c r="B292" s="80">
        <v>75912115</v>
      </c>
      <c r="C292" s="81" t="s">
        <v>402</v>
      </c>
      <c r="D292" s="83">
        <v>0.75</v>
      </c>
      <c r="E292" s="86" t="s">
        <v>1</v>
      </c>
      <c r="F292" s="87">
        <v>10</v>
      </c>
    </row>
    <row r="293" spans="1:6" ht="15">
      <c r="A293" s="98"/>
      <c r="B293" s="80">
        <v>75912117</v>
      </c>
      <c r="C293" s="81" t="s">
        <v>403</v>
      </c>
      <c r="D293" s="83">
        <v>0.88</v>
      </c>
      <c r="E293" s="86" t="s">
        <v>1</v>
      </c>
      <c r="F293" s="87">
        <v>10</v>
      </c>
    </row>
    <row r="294" spans="1:6" ht="15">
      <c r="A294" s="98"/>
      <c r="B294" s="80">
        <v>76316750</v>
      </c>
      <c r="C294" s="81" t="s">
        <v>184</v>
      </c>
      <c r="D294" s="83">
        <v>2.13</v>
      </c>
      <c r="E294" s="86" t="s">
        <v>0</v>
      </c>
      <c r="F294" s="87">
        <v>11</v>
      </c>
    </row>
    <row r="295" spans="1:6" ht="15">
      <c r="A295" s="98"/>
      <c r="B295" s="80">
        <v>76316950</v>
      </c>
      <c r="C295" s="81" t="s">
        <v>185</v>
      </c>
      <c r="D295" s="83">
        <v>2.13</v>
      </c>
      <c r="E295" s="86" t="s">
        <v>0</v>
      </c>
      <c r="F295" s="87">
        <v>11</v>
      </c>
    </row>
    <row r="296" spans="1:6" ht="15">
      <c r="A296" s="98"/>
      <c r="B296" s="80">
        <v>76320450</v>
      </c>
      <c r="C296" s="81" t="s">
        <v>186</v>
      </c>
      <c r="D296" s="83">
        <v>3.04</v>
      </c>
      <c r="E296" s="86" t="s">
        <v>0</v>
      </c>
      <c r="F296" s="87">
        <v>11</v>
      </c>
    </row>
    <row r="297" spans="1:6" ht="15">
      <c r="A297" s="98"/>
      <c r="B297" s="80">
        <v>82816200</v>
      </c>
      <c r="C297" s="81" t="s">
        <v>187</v>
      </c>
      <c r="D297" s="83">
        <v>4.83</v>
      </c>
      <c r="E297" s="86" t="s">
        <v>188</v>
      </c>
      <c r="F297" s="87">
        <v>14</v>
      </c>
    </row>
    <row r="298" spans="1:6" ht="15">
      <c r="A298" s="98"/>
      <c r="B298" s="80">
        <v>82820200</v>
      </c>
      <c r="C298" s="81" t="s">
        <v>189</v>
      </c>
      <c r="D298" s="83">
        <v>6.71</v>
      </c>
      <c r="E298" s="86" t="s">
        <v>188</v>
      </c>
      <c r="F298" s="87">
        <v>14</v>
      </c>
    </row>
    <row r="299" spans="1:6" ht="15">
      <c r="A299" s="98"/>
      <c r="B299" s="80">
        <v>82826200</v>
      </c>
      <c r="C299" s="81" t="s">
        <v>190</v>
      </c>
      <c r="D299" s="83">
        <v>8.8000000000000007</v>
      </c>
      <c r="E299" s="86" t="s">
        <v>188</v>
      </c>
      <c r="F299" s="87">
        <v>14</v>
      </c>
    </row>
    <row r="300" spans="1:6" ht="15">
      <c r="A300" s="98"/>
      <c r="B300" s="80">
        <v>82832200</v>
      </c>
      <c r="C300" s="81" t="s">
        <v>191</v>
      </c>
      <c r="D300" s="83">
        <v>13.99</v>
      </c>
      <c r="E300" s="86" t="s">
        <v>188</v>
      </c>
      <c r="F300" s="87">
        <v>14</v>
      </c>
    </row>
    <row r="301" spans="1:6" ht="15">
      <c r="A301" s="98"/>
      <c r="B301" s="80">
        <v>8291620201</v>
      </c>
      <c r="C301" s="81" t="s">
        <v>192</v>
      </c>
      <c r="D301" s="83">
        <v>18.917600000000004</v>
      </c>
      <c r="E301" s="86" t="s">
        <v>188</v>
      </c>
      <c r="F301" s="87">
        <v>14</v>
      </c>
    </row>
    <row r="302" spans="1:6" ht="15">
      <c r="A302" s="98"/>
      <c r="B302" s="80">
        <v>8292020201</v>
      </c>
      <c r="C302" s="81" t="s">
        <v>193</v>
      </c>
      <c r="D302" s="83">
        <v>20.175999999999998</v>
      </c>
      <c r="E302" s="86" t="s">
        <v>188</v>
      </c>
      <c r="F302" s="87">
        <v>14</v>
      </c>
    </row>
    <row r="303" spans="1:6" ht="15">
      <c r="A303" s="98"/>
      <c r="B303" s="80">
        <v>8292620201</v>
      </c>
      <c r="C303" s="81" t="s">
        <v>194</v>
      </c>
      <c r="D303" s="83">
        <v>23.961600000000001</v>
      </c>
      <c r="E303" s="86" t="s">
        <v>188</v>
      </c>
      <c r="F303" s="87">
        <v>14</v>
      </c>
    </row>
    <row r="304" spans="1:6" ht="15">
      <c r="A304" s="98"/>
      <c r="B304" s="80">
        <v>8293220201</v>
      </c>
      <c r="C304" s="81" t="s">
        <v>195</v>
      </c>
      <c r="D304" s="83">
        <v>27.747199999999999</v>
      </c>
      <c r="E304" s="86" t="s">
        <v>188</v>
      </c>
      <c r="F304" s="87">
        <v>14</v>
      </c>
    </row>
    <row r="305" spans="1:6" ht="15">
      <c r="A305" s="98"/>
      <c r="B305" s="80">
        <v>88440200</v>
      </c>
      <c r="C305" s="81" t="s">
        <v>404</v>
      </c>
      <c r="D305" s="83">
        <v>31.98</v>
      </c>
      <c r="E305" s="86" t="s">
        <v>1</v>
      </c>
      <c r="F305" s="87">
        <v>15</v>
      </c>
    </row>
    <row r="306" spans="1:6" ht="15">
      <c r="A306" s="98"/>
      <c r="B306" s="80">
        <v>88450200</v>
      </c>
      <c r="C306" s="81" t="s">
        <v>405</v>
      </c>
      <c r="D306" s="83">
        <v>40.89</v>
      </c>
      <c r="E306" s="86" t="s">
        <v>1</v>
      </c>
      <c r="F306" s="87">
        <v>15</v>
      </c>
    </row>
    <row r="307" spans="1:6" ht="15">
      <c r="A307" s="98"/>
      <c r="B307" s="80">
        <v>88463200</v>
      </c>
      <c r="C307" s="81" t="s">
        <v>406</v>
      </c>
      <c r="D307" s="83">
        <v>60.5</v>
      </c>
      <c r="E307" s="86" t="s">
        <v>1</v>
      </c>
      <c r="F307" s="87">
        <v>15</v>
      </c>
    </row>
    <row r="308" spans="1:6" ht="15">
      <c r="A308" s="98"/>
      <c r="B308" s="80">
        <v>86775200</v>
      </c>
      <c r="C308" s="81" t="s">
        <v>422</v>
      </c>
      <c r="D308" s="83">
        <v>205.22320000000002</v>
      </c>
      <c r="E308" s="86" t="s">
        <v>1</v>
      </c>
      <c r="F308" s="87">
        <v>15</v>
      </c>
    </row>
    <row r="309" spans="1:6" ht="15">
      <c r="A309" s="98"/>
      <c r="B309" s="80">
        <v>82826201</v>
      </c>
      <c r="C309" s="81" t="s">
        <v>196</v>
      </c>
      <c r="D309" s="83">
        <v>12.66</v>
      </c>
      <c r="E309" s="86" t="s">
        <v>188</v>
      </c>
      <c r="F309" s="87">
        <v>15</v>
      </c>
    </row>
    <row r="310" spans="1:6" ht="15">
      <c r="A310" s="98"/>
      <c r="B310" s="80">
        <v>82832201</v>
      </c>
      <c r="C310" s="81" t="s">
        <v>197</v>
      </c>
      <c r="D310" s="83">
        <v>21.07</v>
      </c>
      <c r="E310" s="86" t="s">
        <v>188</v>
      </c>
      <c r="F310" s="87">
        <v>15</v>
      </c>
    </row>
    <row r="311" spans="1:6" ht="15">
      <c r="A311" s="98"/>
      <c r="B311" s="80">
        <v>88440201</v>
      </c>
      <c r="C311" s="81" t="s">
        <v>407</v>
      </c>
      <c r="D311" s="83">
        <v>31.4</v>
      </c>
      <c r="E311" s="86" t="s">
        <v>1</v>
      </c>
      <c r="F311" s="87">
        <v>16</v>
      </c>
    </row>
    <row r="312" spans="1:6" ht="15">
      <c r="A312" s="98"/>
      <c r="B312" s="80">
        <v>88450201</v>
      </c>
      <c r="C312" s="81" t="s">
        <v>408</v>
      </c>
      <c r="D312" s="83">
        <v>35.39</v>
      </c>
      <c r="E312" s="86" t="s">
        <v>1</v>
      </c>
      <c r="F312" s="87">
        <v>16</v>
      </c>
    </row>
    <row r="313" spans="1:6" ht="15">
      <c r="A313" s="98"/>
      <c r="B313" s="80">
        <v>88463201</v>
      </c>
      <c r="C313" s="81" t="s">
        <v>409</v>
      </c>
      <c r="D313" s="83">
        <v>56.13</v>
      </c>
      <c r="E313" s="86" t="s">
        <v>1</v>
      </c>
      <c r="F313" s="87">
        <v>16</v>
      </c>
    </row>
    <row r="314" spans="1:6" ht="15">
      <c r="A314" s="98"/>
      <c r="B314" s="80">
        <v>86775201</v>
      </c>
      <c r="C314" s="81" t="s">
        <v>1133</v>
      </c>
      <c r="D314" s="83">
        <v>195.6448</v>
      </c>
      <c r="E314" s="86" t="s">
        <v>1</v>
      </c>
      <c r="F314" s="87">
        <v>16</v>
      </c>
    </row>
    <row r="315" spans="1:6" ht="15">
      <c r="A315" s="98"/>
      <c r="B315" s="80">
        <v>75900116</v>
      </c>
      <c r="C315" s="81" t="s">
        <v>198</v>
      </c>
      <c r="D315" s="83">
        <v>2.88</v>
      </c>
      <c r="E315" s="86" t="s">
        <v>1</v>
      </c>
      <c r="F315" s="87">
        <v>16</v>
      </c>
    </row>
    <row r="316" spans="1:6" ht="15">
      <c r="A316" s="98"/>
      <c r="B316" s="80">
        <v>75900120</v>
      </c>
      <c r="C316" s="81" t="s">
        <v>199</v>
      </c>
      <c r="D316" s="83">
        <v>3.57</v>
      </c>
      <c r="E316" s="86" t="s">
        <v>1</v>
      </c>
      <c r="F316" s="87">
        <v>16</v>
      </c>
    </row>
    <row r="317" spans="1:6" ht="15">
      <c r="A317" s="98"/>
      <c r="B317" s="80">
        <v>75900126</v>
      </c>
      <c r="C317" s="81" t="s">
        <v>1332</v>
      </c>
      <c r="D317" s="83">
        <v>6.95</v>
      </c>
      <c r="E317" s="86" t="s">
        <v>1</v>
      </c>
      <c r="F317" s="87">
        <v>16</v>
      </c>
    </row>
    <row r="318" spans="1:6" ht="15">
      <c r="A318" s="98"/>
      <c r="B318" s="80">
        <v>8291678201</v>
      </c>
      <c r="C318" s="81" t="s">
        <v>410</v>
      </c>
      <c r="D318" s="83">
        <v>7.9976000000000003</v>
      </c>
      <c r="E318" s="86" t="s">
        <v>188</v>
      </c>
      <c r="F318" s="87">
        <v>17</v>
      </c>
    </row>
    <row r="319" spans="1:6" ht="15">
      <c r="A319" s="98"/>
      <c r="B319" s="80">
        <v>8292078201</v>
      </c>
      <c r="C319" s="81" t="s">
        <v>411</v>
      </c>
      <c r="D319" s="83">
        <v>8.6736000000000004</v>
      </c>
      <c r="E319" s="86" t="s">
        <v>188</v>
      </c>
      <c r="F319" s="87">
        <v>17</v>
      </c>
    </row>
    <row r="320" spans="1:6" ht="15">
      <c r="A320" s="98"/>
      <c r="B320" s="80">
        <v>8292078301</v>
      </c>
      <c r="C320" s="81" t="s">
        <v>412</v>
      </c>
      <c r="D320" s="83">
        <v>11.907999999999999</v>
      </c>
      <c r="E320" s="86" t="s">
        <v>188</v>
      </c>
      <c r="F320" s="87">
        <v>17</v>
      </c>
    </row>
    <row r="321" spans="1:6" ht="15">
      <c r="A321" s="98"/>
      <c r="B321" s="80">
        <v>8292678301</v>
      </c>
      <c r="C321" s="81" t="s">
        <v>413</v>
      </c>
      <c r="D321" s="83">
        <v>14.424799999999999</v>
      </c>
      <c r="E321" s="86" t="s">
        <v>188</v>
      </c>
      <c r="F321" s="87">
        <v>17</v>
      </c>
    </row>
    <row r="322" spans="1:6" ht="15">
      <c r="A322" s="98"/>
      <c r="B322" s="80">
        <v>8293278401</v>
      </c>
      <c r="C322" s="81" t="s">
        <v>414</v>
      </c>
      <c r="D322" s="83">
        <v>22.256</v>
      </c>
      <c r="E322" s="86" t="s">
        <v>188</v>
      </c>
      <c r="F322" s="87">
        <v>17</v>
      </c>
    </row>
    <row r="323" spans="1:6" ht="15">
      <c r="A323" s="98"/>
      <c r="B323" s="80">
        <v>86740785</v>
      </c>
      <c r="C323" s="81" t="s">
        <v>589</v>
      </c>
      <c r="D323" s="83">
        <v>89.41</v>
      </c>
      <c r="E323" s="86" t="s">
        <v>1</v>
      </c>
      <c r="F323" s="87">
        <v>17</v>
      </c>
    </row>
    <row r="324" spans="1:6" ht="15">
      <c r="A324" s="98"/>
      <c r="B324" s="80">
        <v>86750786</v>
      </c>
      <c r="C324" s="81" t="s">
        <v>590</v>
      </c>
      <c r="D324" s="83">
        <v>88.61</v>
      </c>
      <c r="E324" s="86" t="s">
        <v>1</v>
      </c>
      <c r="F324" s="87">
        <v>17</v>
      </c>
    </row>
    <row r="325" spans="1:6" ht="15">
      <c r="A325" s="98"/>
      <c r="B325" s="80">
        <v>8291679201</v>
      </c>
      <c r="C325" s="81" t="s">
        <v>200</v>
      </c>
      <c r="D325" s="83">
        <v>8.4294000000000011</v>
      </c>
      <c r="E325" s="86" t="s">
        <v>188</v>
      </c>
      <c r="F325" s="87">
        <v>18</v>
      </c>
    </row>
    <row r="326" spans="1:6" ht="15">
      <c r="A326" s="98"/>
      <c r="B326" s="80">
        <v>8292079201</v>
      </c>
      <c r="C326" s="81" t="s">
        <v>201</v>
      </c>
      <c r="D326" s="83">
        <v>8.2799999999999994</v>
      </c>
      <c r="E326" s="86" t="s">
        <v>188</v>
      </c>
      <c r="F326" s="87">
        <v>18</v>
      </c>
    </row>
    <row r="327" spans="1:6" ht="15">
      <c r="A327" s="98"/>
      <c r="B327" s="80">
        <v>8292079301</v>
      </c>
      <c r="C327" s="81" t="s">
        <v>202</v>
      </c>
      <c r="D327" s="83">
        <v>12.811</v>
      </c>
      <c r="E327" s="86" t="s">
        <v>188</v>
      </c>
      <c r="F327" s="87">
        <v>18</v>
      </c>
    </row>
    <row r="328" spans="1:6" ht="15">
      <c r="A328" s="98"/>
      <c r="B328" s="80">
        <v>8292679301</v>
      </c>
      <c r="C328" s="81" t="s">
        <v>203</v>
      </c>
      <c r="D328" s="83">
        <v>14.4795</v>
      </c>
      <c r="E328" s="86" t="s">
        <v>188</v>
      </c>
      <c r="F328" s="87">
        <v>18</v>
      </c>
    </row>
    <row r="329" spans="1:6" ht="15">
      <c r="A329" s="98"/>
      <c r="B329" s="80">
        <v>8293279401</v>
      </c>
      <c r="C329" s="81" t="s">
        <v>204</v>
      </c>
      <c r="D329" s="83">
        <v>27.544</v>
      </c>
      <c r="E329" s="86" t="s">
        <v>188</v>
      </c>
      <c r="F329" s="87">
        <v>18</v>
      </c>
    </row>
    <row r="330" spans="1:6" ht="15">
      <c r="A330" s="98"/>
      <c r="B330" s="80">
        <v>82816300</v>
      </c>
      <c r="C330" s="81" t="s">
        <v>205</v>
      </c>
      <c r="D330" s="83">
        <v>6.59</v>
      </c>
      <c r="E330" s="86" t="s">
        <v>188</v>
      </c>
      <c r="F330" s="87">
        <v>18</v>
      </c>
    </row>
    <row r="331" spans="1:6" ht="15">
      <c r="A331" s="98"/>
      <c r="B331" s="80">
        <v>82820300</v>
      </c>
      <c r="C331" s="81" t="s">
        <v>206</v>
      </c>
      <c r="D331" s="83">
        <v>8.5299999999999994</v>
      </c>
      <c r="E331" s="86" t="s">
        <v>188</v>
      </c>
      <c r="F331" s="87">
        <v>18</v>
      </c>
    </row>
    <row r="332" spans="1:6" ht="15">
      <c r="A332" s="98"/>
      <c r="B332" s="80">
        <v>82826300</v>
      </c>
      <c r="C332" s="81" t="s">
        <v>207</v>
      </c>
      <c r="D332" s="83">
        <v>13.89</v>
      </c>
      <c r="E332" s="86" t="s">
        <v>188</v>
      </c>
      <c r="F332" s="87">
        <v>18</v>
      </c>
    </row>
    <row r="333" spans="1:6" ht="15">
      <c r="A333" s="98"/>
      <c r="B333" s="80">
        <v>82832300</v>
      </c>
      <c r="C333" s="81" t="s">
        <v>208</v>
      </c>
      <c r="D333" s="83">
        <v>21.4</v>
      </c>
      <c r="E333" s="86" t="s">
        <v>188</v>
      </c>
      <c r="F333" s="87">
        <v>18</v>
      </c>
    </row>
    <row r="334" spans="1:6" ht="15">
      <c r="A334" s="98"/>
      <c r="B334" s="80">
        <v>88440300</v>
      </c>
      <c r="C334" s="81" t="s">
        <v>209</v>
      </c>
      <c r="D334" s="83">
        <v>42.16</v>
      </c>
      <c r="E334" s="86" t="s">
        <v>1</v>
      </c>
      <c r="F334" s="87">
        <v>19</v>
      </c>
    </row>
    <row r="335" spans="1:6" ht="15">
      <c r="A335" s="98"/>
      <c r="B335" s="80">
        <v>88450300</v>
      </c>
      <c r="C335" s="81" t="s">
        <v>210</v>
      </c>
      <c r="D335" s="83">
        <v>59.1</v>
      </c>
      <c r="E335" s="86" t="s">
        <v>1</v>
      </c>
      <c r="F335" s="87">
        <v>19</v>
      </c>
    </row>
    <row r="336" spans="1:6" ht="15">
      <c r="A336" s="98"/>
      <c r="B336" s="80">
        <v>88463300</v>
      </c>
      <c r="C336" s="81" t="s">
        <v>1134</v>
      </c>
      <c r="D336" s="83">
        <v>138.72999999999999</v>
      </c>
      <c r="E336" s="86" t="s">
        <v>1</v>
      </c>
      <c r="F336" s="87">
        <v>19</v>
      </c>
    </row>
    <row r="337" spans="1:6" ht="15">
      <c r="A337" s="98"/>
      <c r="B337" s="80">
        <v>86775300</v>
      </c>
      <c r="C337" s="81" t="s">
        <v>423</v>
      </c>
      <c r="D337" s="83">
        <v>369.25</v>
      </c>
      <c r="E337" s="86" t="s">
        <v>1</v>
      </c>
      <c r="F337" s="87">
        <v>19</v>
      </c>
    </row>
    <row r="338" spans="1:6" ht="15">
      <c r="A338" s="98"/>
      <c r="B338" s="80">
        <v>82816350</v>
      </c>
      <c r="C338" s="81" t="s">
        <v>211</v>
      </c>
      <c r="D338" s="83">
        <v>8.02</v>
      </c>
      <c r="E338" s="86" t="s">
        <v>188</v>
      </c>
      <c r="F338" s="87">
        <v>20</v>
      </c>
    </row>
    <row r="339" spans="1:6" ht="15">
      <c r="A339" s="98"/>
      <c r="B339" s="80">
        <v>82820333</v>
      </c>
      <c r="C339" s="81" t="s">
        <v>212</v>
      </c>
      <c r="D339" s="83">
        <v>7.65</v>
      </c>
      <c r="E339" s="86" t="s">
        <v>188</v>
      </c>
      <c r="F339" s="87">
        <v>20</v>
      </c>
    </row>
    <row r="340" spans="1:6" ht="15">
      <c r="A340" s="98"/>
      <c r="B340" s="80">
        <v>82820330</v>
      </c>
      <c r="C340" s="81" t="s">
        <v>213</v>
      </c>
      <c r="D340" s="83">
        <v>8.26</v>
      </c>
      <c r="E340" s="86" t="s">
        <v>188</v>
      </c>
      <c r="F340" s="87">
        <v>20</v>
      </c>
    </row>
    <row r="341" spans="1:6" ht="15">
      <c r="A341" s="98"/>
      <c r="B341" s="80">
        <v>82820303</v>
      </c>
      <c r="C341" s="81" t="s">
        <v>214</v>
      </c>
      <c r="D341" s="83">
        <v>8.1199999999999992</v>
      </c>
      <c r="E341" s="86" t="s">
        <v>188</v>
      </c>
      <c r="F341" s="87">
        <v>20</v>
      </c>
    </row>
    <row r="342" spans="1:6" ht="15">
      <c r="A342" s="98"/>
      <c r="B342" s="80">
        <v>82820360</v>
      </c>
      <c r="C342" s="81" t="s">
        <v>215</v>
      </c>
      <c r="D342" s="83">
        <v>11.42</v>
      </c>
      <c r="E342" s="86" t="s">
        <v>188</v>
      </c>
      <c r="F342" s="87">
        <v>20</v>
      </c>
    </row>
    <row r="343" spans="1:6" ht="15">
      <c r="A343" s="98"/>
      <c r="B343" s="80">
        <v>82826335</v>
      </c>
      <c r="C343" s="81" t="s">
        <v>216</v>
      </c>
      <c r="D343" s="83">
        <v>11.24</v>
      </c>
      <c r="E343" s="86" t="s">
        <v>188</v>
      </c>
      <c r="F343" s="87">
        <v>20</v>
      </c>
    </row>
    <row r="344" spans="1:6" ht="15">
      <c r="A344" s="98"/>
      <c r="B344" s="80">
        <v>82826330</v>
      </c>
      <c r="C344" s="81" t="s">
        <v>217</v>
      </c>
      <c r="D344" s="83">
        <v>11.88</v>
      </c>
      <c r="E344" s="86" t="s">
        <v>188</v>
      </c>
      <c r="F344" s="87">
        <v>20</v>
      </c>
    </row>
    <row r="345" spans="1:6" ht="15">
      <c r="A345" s="98"/>
      <c r="B345" s="80">
        <v>82826353</v>
      </c>
      <c r="C345" s="81" t="s">
        <v>218</v>
      </c>
      <c r="D345" s="83">
        <v>13.69</v>
      </c>
      <c r="E345" s="86" t="s">
        <v>188</v>
      </c>
      <c r="F345" s="87">
        <v>20</v>
      </c>
    </row>
    <row r="346" spans="1:6" ht="15">
      <c r="A346" s="98"/>
      <c r="B346" s="80">
        <v>82826355</v>
      </c>
      <c r="C346" s="81" t="s">
        <v>219</v>
      </c>
      <c r="D346" s="83">
        <v>11.52</v>
      </c>
      <c r="E346" s="86" t="s">
        <v>188</v>
      </c>
      <c r="F346" s="87">
        <v>20</v>
      </c>
    </row>
    <row r="347" spans="1:6" ht="15">
      <c r="A347" s="98"/>
      <c r="B347" s="80">
        <v>82826350</v>
      </c>
      <c r="C347" s="81" t="s">
        <v>220</v>
      </c>
      <c r="D347" s="83">
        <v>13.28</v>
      </c>
      <c r="E347" s="86" t="s">
        <v>188</v>
      </c>
      <c r="F347" s="87">
        <v>20</v>
      </c>
    </row>
    <row r="348" spans="1:6" ht="15">
      <c r="A348" s="98"/>
      <c r="B348" s="80">
        <v>82826303</v>
      </c>
      <c r="C348" s="81" t="s">
        <v>221</v>
      </c>
      <c r="D348" s="83">
        <v>13.45</v>
      </c>
      <c r="E348" s="86" t="s">
        <v>188</v>
      </c>
      <c r="F348" s="87">
        <v>20</v>
      </c>
    </row>
    <row r="349" spans="1:6" ht="15">
      <c r="A349" s="98"/>
      <c r="B349" s="80">
        <v>82826305</v>
      </c>
      <c r="C349" s="81" t="s">
        <v>222</v>
      </c>
      <c r="D349" s="83">
        <v>13.66</v>
      </c>
      <c r="E349" s="86" t="s">
        <v>188</v>
      </c>
      <c r="F349" s="87">
        <v>20</v>
      </c>
    </row>
    <row r="350" spans="1:6" ht="15">
      <c r="A350" s="98"/>
      <c r="B350" s="80">
        <v>82832330</v>
      </c>
      <c r="C350" s="81" t="s">
        <v>223</v>
      </c>
      <c r="D350" s="83">
        <v>21.56</v>
      </c>
      <c r="E350" s="86" t="s">
        <v>188</v>
      </c>
      <c r="F350" s="87">
        <v>20</v>
      </c>
    </row>
    <row r="351" spans="1:6" ht="15">
      <c r="A351" s="98"/>
      <c r="B351" s="80">
        <v>82832356</v>
      </c>
      <c r="C351" s="81" t="s">
        <v>224</v>
      </c>
      <c r="D351" s="83">
        <v>22.27</v>
      </c>
      <c r="E351" s="86" t="s">
        <v>188</v>
      </c>
      <c r="F351" s="87">
        <v>20</v>
      </c>
    </row>
    <row r="352" spans="1:6" ht="15">
      <c r="A352" s="98"/>
      <c r="B352" s="80">
        <v>82832350</v>
      </c>
      <c r="C352" s="81" t="s">
        <v>225</v>
      </c>
      <c r="D352" s="83">
        <v>22.52</v>
      </c>
      <c r="E352" s="86" t="s">
        <v>188</v>
      </c>
      <c r="F352" s="87">
        <v>20</v>
      </c>
    </row>
    <row r="353" spans="1:6" ht="15">
      <c r="A353" s="98"/>
      <c r="B353" s="80">
        <v>82832366</v>
      </c>
      <c r="C353" s="81" t="s">
        <v>226</v>
      </c>
      <c r="D353" s="83">
        <v>23.86</v>
      </c>
      <c r="E353" s="86" t="s">
        <v>188</v>
      </c>
      <c r="F353" s="87">
        <v>20</v>
      </c>
    </row>
    <row r="354" spans="1:6" ht="15">
      <c r="A354" s="98"/>
      <c r="B354" s="80">
        <v>82832360</v>
      </c>
      <c r="C354" s="81" t="s">
        <v>1115</v>
      </c>
      <c r="D354" s="83">
        <v>22.84</v>
      </c>
      <c r="E354" s="86" t="s">
        <v>188</v>
      </c>
      <c r="F354" s="87">
        <v>20</v>
      </c>
    </row>
    <row r="355" spans="1:6" ht="15">
      <c r="A355" s="98"/>
      <c r="B355" s="80">
        <v>82840350</v>
      </c>
      <c r="C355" s="81" t="s">
        <v>227</v>
      </c>
      <c r="D355" s="83">
        <v>32.49</v>
      </c>
      <c r="E355" s="86" t="s">
        <v>188</v>
      </c>
      <c r="F355" s="87">
        <v>21</v>
      </c>
    </row>
    <row r="356" spans="1:6" ht="15">
      <c r="A356" s="98"/>
      <c r="B356" s="80">
        <v>82840360</v>
      </c>
      <c r="C356" s="81" t="s">
        <v>228</v>
      </c>
      <c r="D356" s="83">
        <v>34.81</v>
      </c>
      <c r="E356" s="86" t="s">
        <v>188</v>
      </c>
      <c r="F356" s="87">
        <v>21</v>
      </c>
    </row>
    <row r="357" spans="1:6" ht="15">
      <c r="A357" s="98"/>
      <c r="B357" s="80">
        <v>82840370</v>
      </c>
      <c r="C357" s="81" t="s">
        <v>229</v>
      </c>
      <c r="D357" s="83">
        <v>37.130000000000003</v>
      </c>
      <c r="E357" s="86" t="s">
        <v>188</v>
      </c>
      <c r="F357" s="87">
        <v>21</v>
      </c>
    </row>
    <row r="358" spans="1:6" ht="15">
      <c r="A358" s="98"/>
      <c r="B358" s="80">
        <v>82850350</v>
      </c>
      <c r="C358" s="81" t="s">
        <v>230</v>
      </c>
      <c r="D358" s="83">
        <v>39.450000000000003</v>
      </c>
      <c r="E358" s="86" t="s">
        <v>188</v>
      </c>
      <c r="F358" s="87">
        <v>21</v>
      </c>
    </row>
    <row r="359" spans="1:6" ht="15">
      <c r="A359" s="98"/>
      <c r="B359" s="80">
        <v>82850360</v>
      </c>
      <c r="C359" s="81" t="s">
        <v>231</v>
      </c>
      <c r="D359" s="83">
        <v>41.78</v>
      </c>
      <c r="E359" s="86" t="s">
        <v>188</v>
      </c>
      <c r="F359" s="87">
        <v>21</v>
      </c>
    </row>
    <row r="360" spans="1:6" ht="15">
      <c r="A360" s="98"/>
      <c r="B360" s="80">
        <v>82850370</v>
      </c>
      <c r="C360" s="81" t="s">
        <v>232</v>
      </c>
      <c r="D360" s="83">
        <v>44.1</v>
      </c>
      <c r="E360" s="86" t="s">
        <v>188</v>
      </c>
      <c r="F360" s="87">
        <v>21</v>
      </c>
    </row>
    <row r="361" spans="1:6" ht="15">
      <c r="A361" s="98"/>
      <c r="B361" s="80">
        <v>88450380</v>
      </c>
      <c r="C361" s="81" t="s">
        <v>233</v>
      </c>
      <c r="D361" s="83">
        <v>79.2</v>
      </c>
      <c r="E361" s="86" t="s">
        <v>1</v>
      </c>
      <c r="F361" s="87">
        <v>21</v>
      </c>
    </row>
    <row r="362" spans="1:6" ht="15">
      <c r="A362" s="98"/>
      <c r="B362" s="80">
        <v>82863370</v>
      </c>
      <c r="C362" s="81" t="s">
        <v>234</v>
      </c>
      <c r="D362" s="83">
        <v>58.02</v>
      </c>
      <c r="E362" s="86" t="s">
        <v>188</v>
      </c>
      <c r="F362" s="87">
        <v>21</v>
      </c>
    </row>
    <row r="363" spans="1:6" ht="15">
      <c r="A363" s="98"/>
      <c r="B363" s="80">
        <v>88463380</v>
      </c>
      <c r="C363" s="81" t="s">
        <v>235</v>
      </c>
      <c r="D363" s="83">
        <v>138.65</v>
      </c>
      <c r="E363" s="86" t="s">
        <v>1</v>
      </c>
      <c r="F363" s="87">
        <v>21</v>
      </c>
    </row>
    <row r="364" spans="1:6" ht="15">
      <c r="A364" s="98"/>
      <c r="B364" s="80">
        <v>88463390</v>
      </c>
      <c r="C364" s="81" t="s">
        <v>236</v>
      </c>
      <c r="D364" s="83">
        <v>112.17</v>
      </c>
      <c r="E364" s="86" t="s">
        <v>1</v>
      </c>
      <c r="F364" s="87">
        <v>21</v>
      </c>
    </row>
    <row r="365" spans="1:6" ht="15">
      <c r="A365" s="98"/>
      <c r="B365" s="80">
        <v>86775380</v>
      </c>
      <c r="C365" s="81" t="s">
        <v>591</v>
      </c>
      <c r="D365" s="83">
        <v>343.54999999999995</v>
      </c>
      <c r="E365" s="86" t="s">
        <v>1</v>
      </c>
      <c r="F365" s="87">
        <v>21</v>
      </c>
    </row>
    <row r="366" spans="1:6" ht="15">
      <c r="A366" s="98"/>
      <c r="B366" s="80">
        <v>86775390</v>
      </c>
      <c r="C366" s="81" t="s">
        <v>592</v>
      </c>
      <c r="D366" s="83">
        <v>354.08749999999998</v>
      </c>
      <c r="E366" s="86" t="s">
        <v>1</v>
      </c>
      <c r="F366" s="87">
        <v>21</v>
      </c>
    </row>
    <row r="367" spans="1:6" ht="15">
      <c r="A367" s="98"/>
      <c r="B367" s="80">
        <v>8291674201</v>
      </c>
      <c r="C367" s="81" t="s">
        <v>237</v>
      </c>
      <c r="D367" s="83">
        <v>11.544</v>
      </c>
      <c r="E367" s="86" t="s">
        <v>188</v>
      </c>
      <c r="F367" s="87">
        <v>21</v>
      </c>
    </row>
    <row r="368" spans="1:6" ht="15">
      <c r="A368" s="98"/>
      <c r="B368" s="80">
        <v>8292074201</v>
      </c>
      <c r="C368" s="81" t="s">
        <v>238</v>
      </c>
      <c r="D368" s="83">
        <v>14.627999999999998</v>
      </c>
      <c r="E368" s="86" t="s">
        <v>188</v>
      </c>
      <c r="F368" s="87">
        <v>21</v>
      </c>
    </row>
    <row r="369" spans="1:6" ht="15">
      <c r="A369" s="98"/>
      <c r="B369" s="80">
        <v>8292074301</v>
      </c>
      <c r="C369" s="81" t="s">
        <v>239</v>
      </c>
      <c r="D369" s="83">
        <v>23.462399999999999</v>
      </c>
      <c r="E369" s="86" t="s">
        <v>188</v>
      </c>
      <c r="F369" s="87">
        <v>21</v>
      </c>
    </row>
    <row r="370" spans="1:6" ht="15">
      <c r="A370" s="98"/>
      <c r="B370" s="80">
        <v>8292674201</v>
      </c>
      <c r="C370" s="81" t="s">
        <v>240</v>
      </c>
      <c r="D370" s="83">
        <v>23.691200000000002</v>
      </c>
      <c r="E370" s="86" t="s">
        <v>188</v>
      </c>
      <c r="F370" s="87">
        <v>21</v>
      </c>
    </row>
    <row r="371" spans="1:6" ht="15">
      <c r="A371" s="98"/>
      <c r="B371" s="80">
        <v>8292674301</v>
      </c>
      <c r="C371" s="81" t="s">
        <v>241</v>
      </c>
      <c r="D371" s="83">
        <v>23.150400000000001</v>
      </c>
      <c r="E371" s="86" t="s">
        <v>188</v>
      </c>
      <c r="F371" s="87">
        <v>21</v>
      </c>
    </row>
    <row r="372" spans="1:6" ht="15">
      <c r="A372" s="98"/>
      <c r="B372" s="80">
        <v>8293274201</v>
      </c>
      <c r="C372" s="81" t="s">
        <v>242</v>
      </c>
      <c r="D372" s="83">
        <v>32.296199999999992</v>
      </c>
      <c r="E372" s="86" t="s">
        <v>188</v>
      </c>
      <c r="F372" s="87">
        <v>21</v>
      </c>
    </row>
    <row r="373" spans="1:6" ht="15">
      <c r="A373" s="98"/>
      <c r="B373" s="80">
        <v>8293274301</v>
      </c>
      <c r="C373" s="81" t="s">
        <v>243</v>
      </c>
      <c r="D373" s="83">
        <v>31.46</v>
      </c>
      <c r="E373" s="86" t="s">
        <v>188</v>
      </c>
      <c r="F373" s="87">
        <v>21</v>
      </c>
    </row>
    <row r="374" spans="1:6" ht="15">
      <c r="A374" s="98"/>
      <c r="B374" s="80">
        <v>8293274401</v>
      </c>
      <c r="C374" s="81" t="s">
        <v>244</v>
      </c>
      <c r="D374" s="83">
        <v>38.012</v>
      </c>
      <c r="E374" s="86" t="s">
        <v>188</v>
      </c>
      <c r="F374" s="87">
        <v>21</v>
      </c>
    </row>
    <row r="375" spans="1:6" ht="15">
      <c r="A375" s="98"/>
      <c r="B375" s="80">
        <v>86740742</v>
      </c>
      <c r="C375" s="81" t="s">
        <v>245</v>
      </c>
      <c r="D375" s="83">
        <v>68.43419999999999</v>
      </c>
      <c r="E375" s="86" t="s">
        <v>1</v>
      </c>
      <c r="F375" s="87">
        <v>22</v>
      </c>
    </row>
    <row r="376" spans="1:6" ht="15">
      <c r="A376" s="98"/>
      <c r="B376" s="80">
        <v>86740743</v>
      </c>
      <c r="C376" s="81" t="s">
        <v>245</v>
      </c>
      <c r="D376" s="83">
        <v>63.554400000000001</v>
      </c>
      <c r="E376" s="86" t="s">
        <v>1</v>
      </c>
      <c r="F376" s="87">
        <v>22</v>
      </c>
    </row>
    <row r="377" spans="1:6" ht="15">
      <c r="A377" s="98"/>
      <c r="B377" s="80">
        <v>86750743</v>
      </c>
      <c r="C377" s="81" t="s">
        <v>246</v>
      </c>
      <c r="D377" s="83">
        <v>82.53</v>
      </c>
      <c r="E377" s="86" t="s">
        <v>1</v>
      </c>
      <c r="F377" s="87">
        <v>22</v>
      </c>
    </row>
    <row r="378" spans="1:6" ht="15">
      <c r="A378" s="98"/>
      <c r="B378" s="80">
        <v>86763744</v>
      </c>
      <c r="C378" s="81" t="s">
        <v>247</v>
      </c>
      <c r="D378" s="83">
        <v>169.94899999999998</v>
      </c>
      <c r="E378" s="86" t="s">
        <v>1</v>
      </c>
      <c r="F378" s="87">
        <v>22</v>
      </c>
    </row>
    <row r="379" spans="1:6" ht="15">
      <c r="A379" s="98"/>
      <c r="B379" s="80">
        <v>86775744</v>
      </c>
      <c r="C379" s="81" t="s">
        <v>248</v>
      </c>
      <c r="D379" s="83">
        <v>324.09059999999999</v>
      </c>
      <c r="E379" s="86" t="s">
        <v>1</v>
      </c>
      <c r="F379" s="87">
        <v>22</v>
      </c>
    </row>
    <row r="380" spans="1:6" ht="15">
      <c r="A380" s="98"/>
      <c r="B380" s="80">
        <v>8291676201</v>
      </c>
      <c r="C380" s="81" t="s">
        <v>249</v>
      </c>
      <c r="D380" s="83">
        <v>5.9413999999999998</v>
      </c>
      <c r="E380" s="86" t="s">
        <v>188</v>
      </c>
      <c r="F380" s="87">
        <v>22</v>
      </c>
    </row>
    <row r="381" spans="1:6" ht="15">
      <c r="A381" s="98"/>
      <c r="B381" s="80">
        <v>8291676301</v>
      </c>
      <c r="C381" s="81" t="s">
        <v>250</v>
      </c>
      <c r="D381" s="83">
        <v>8.8808000000000007</v>
      </c>
      <c r="E381" s="86" t="s">
        <v>188</v>
      </c>
      <c r="F381" s="87">
        <v>22</v>
      </c>
    </row>
    <row r="382" spans="1:6" ht="15">
      <c r="A382" s="98"/>
      <c r="B382" s="80">
        <v>8292076201</v>
      </c>
      <c r="C382" s="81" t="s">
        <v>251</v>
      </c>
      <c r="D382" s="83">
        <v>10.065000000000001</v>
      </c>
      <c r="E382" s="86" t="s">
        <v>188</v>
      </c>
      <c r="F382" s="87">
        <v>22</v>
      </c>
    </row>
    <row r="383" spans="1:6" ht="15">
      <c r="A383" s="98"/>
      <c r="B383" s="80">
        <v>8292076301</v>
      </c>
      <c r="C383" s="81" t="s">
        <v>252</v>
      </c>
      <c r="D383" s="83">
        <v>8.2679999999999989</v>
      </c>
      <c r="E383" s="86" t="s">
        <v>188</v>
      </c>
      <c r="F383" s="87">
        <v>22</v>
      </c>
    </row>
    <row r="384" spans="1:6" ht="15">
      <c r="A384" s="98"/>
      <c r="B384" s="80">
        <v>8292076401</v>
      </c>
      <c r="C384" s="81" t="s">
        <v>253</v>
      </c>
      <c r="D384" s="83">
        <v>16.669800000000002</v>
      </c>
      <c r="E384" s="86" t="s">
        <v>188</v>
      </c>
      <c r="F384" s="87">
        <v>22</v>
      </c>
    </row>
    <row r="385" spans="1:6" ht="15">
      <c r="A385" s="98"/>
      <c r="B385" s="80">
        <v>8292676301</v>
      </c>
      <c r="C385" s="81" t="s">
        <v>254</v>
      </c>
      <c r="D385" s="83">
        <v>10.920000000000002</v>
      </c>
      <c r="E385" s="86" t="s">
        <v>188</v>
      </c>
      <c r="F385" s="87">
        <v>22</v>
      </c>
    </row>
    <row r="386" spans="1:6" ht="15">
      <c r="A386" s="98"/>
      <c r="B386" s="80">
        <v>8292676401</v>
      </c>
      <c r="C386" s="81" t="s">
        <v>255</v>
      </c>
      <c r="D386" s="83">
        <v>10.84</v>
      </c>
      <c r="E386" s="86" t="s">
        <v>188</v>
      </c>
      <c r="F386" s="87">
        <v>22</v>
      </c>
    </row>
    <row r="387" spans="1:6" ht="15">
      <c r="A387" s="98"/>
      <c r="B387" s="80">
        <v>8293276401</v>
      </c>
      <c r="C387" s="81" t="s">
        <v>256</v>
      </c>
      <c r="D387" s="83">
        <v>12.465999999999999</v>
      </c>
      <c r="E387" s="86" t="s">
        <v>188</v>
      </c>
      <c r="F387" s="87">
        <v>22</v>
      </c>
    </row>
    <row r="388" spans="1:6" ht="15">
      <c r="A388" s="98"/>
      <c r="B388" s="80">
        <v>8293276501</v>
      </c>
      <c r="C388" s="81" t="s">
        <v>257</v>
      </c>
      <c r="D388" s="83">
        <v>19.341000000000001</v>
      </c>
      <c r="E388" s="86" t="s">
        <v>188</v>
      </c>
      <c r="F388" s="87">
        <v>22</v>
      </c>
    </row>
    <row r="389" spans="1:6" ht="15">
      <c r="A389" s="98"/>
      <c r="B389" s="80">
        <v>82816761</v>
      </c>
      <c r="C389" s="81" t="s">
        <v>593</v>
      </c>
      <c r="D389" s="83">
        <v>4.68</v>
      </c>
      <c r="E389" s="86" t="s">
        <v>188</v>
      </c>
      <c r="F389" s="87">
        <v>23</v>
      </c>
    </row>
    <row r="390" spans="1:6" ht="15">
      <c r="A390" s="98"/>
      <c r="B390" s="80">
        <v>82816762</v>
      </c>
      <c r="C390" s="81" t="s">
        <v>594</v>
      </c>
      <c r="D390" s="83">
        <v>4.8600000000000003</v>
      </c>
      <c r="E390" s="86" t="s">
        <v>188</v>
      </c>
      <c r="F390" s="87">
        <v>23</v>
      </c>
    </row>
    <row r="391" spans="1:6" ht="15">
      <c r="A391" s="98"/>
      <c r="B391" s="80">
        <v>82816763</v>
      </c>
      <c r="C391" s="81" t="s">
        <v>595</v>
      </c>
      <c r="D391" s="83">
        <v>6.58</v>
      </c>
      <c r="E391" s="86" t="s">
        <v>188</v>
      </c>
      <c r="F391" s="87">
        <v>23</v>
      </c>
    </row>
    <row r="392" spans="1:6" ht="15">
      <c r="A392" s="98"/>
      <c r="B392" s="80">
        <v>82820762</v>
      </c>
      <c r="C392" s="81" t="s">
        <v>596</v>
      </c>
      <c r="D392" s="83">
        <v>5.33</v>
      </c>
      <c r="E392" s="86" t="s">
        <v>188</v>
      </c>
      <c r="F392" s="87">
        <v>23</v>
      </c>
    </row>
    <row r="393" spans="1:6" ht="15">
      <c r="A393" s="98"/>
      <c r="B393" s="80">
        <v>82820763</v>
      </c>
      <c r="C393" s="81" t="s">
        <v>597</v>
      </c>
      <c r="D393" s="83">
        <v>6.32</v>
      </c>
      <c r="E393" s="86" t="s">
        <v>188</v>
      </c>
      <c r="F393" s="87">
        <v>23</v>
      </c>
    </row>
    <row r="394" spans="1:6" ht="15">
      <c r="A394" s="98"/>
      <c r="B394" s="80">
        <v>86740764</v>
      </c>
      <c r="C394" s="81" t="s">
        <v>258</v>
      </c>
      <c r="D394" s="83">
        <v>36.566399999999994</v>
      </c>
      <c r="E394" s="86" t="s">
        <v>1</v>
      </c>
      <c r="F394" s="87">
        <v>23</v>
      </c>
    </row>
    <row r="395" spans="1:6" ht="15">
      <c r="A395" s="98"/>
      <c r="B395" s="80">
        <v>86740765</v>
      </c>
      <c r="C395" s="81" t="s">
        <v>259</v>
      </c>
      <c r="D395" s="83">
        <v>36.5976</v>
      </c>
      <c r="E395" s="86" t="s">
        <v>1</v>
      </c>
      <c r="F395" s="87">
        <v>23</v>
      </c>
    </row>
    <row r="396" spans="1:6" ht="15">
      <c r="A396" s="98"/>
      <c r="B396" s="80">
        <v>86740766</v>
      </c>
      <c r="C396" s="81" t="s">
        <v>260</v>
      </c>
      <c r="D396" s="83">
        <v>43.940000000000005</v>
      </c>
      <c r="E396" s="86" t="s">
        <v>1</v>
      </c>
      <c r="F396" s="87">
        <v>23</v>
      </c>
    </row>
    <row r="397" spans="1:6" ht="15">
      <c r="A397" s="98"/>
      <c r="B397" s="80">
        <v>86750766</v>
      </c>
      <c r="C397" s="81" t="s">
        <v>261</v>
      </c>
      <c r="D397" s="83">
        <v>46.529600000000002</v>
      </c>
      <c r="E397" s="86" t="s">
        <v>1</v>
      </c>
      <c r="F397" s="87">
        <v>23</v>
      </c>
    </row>
    <row r="398" spans="1:6" ht="15">
      <c r="A398" s="98"/>
      <c r="B398" s="80">
        <v>86750768</v>
      </c>
      <c r="C398" s="81" t="s">
        <v>262</v>
      </c>
      <c r="D398" s="83">
        <v>42.931200000000004</v>
      </c>
      <c r="E398" s="86" t="s">
        <v>1</v>
      </c>
      <c r="F398" s="87">
        <v>23</v>
      </c>
    </row>
    <row r="399" spans="1:6" ht="15">
      <c r="A399" s="98"/>
      <c r="B399" s="80">
        <v>86763768</v>
      </c>
      <c r="C399" s="81" t="s">
        <v>263</v>
      </c>
      <c r="D399" s="83">
        <v>89.672399999999982</v>
      </c>
      <c r="E399" s="86" t="s">
        <v>1</v>
      </c>
      <c r="F399" s="87">
        <v>23</v>
      </c>
    </row>
    <row r="400" spans="1:6" ht="15">
      <c r="A400" s="98"/>
      <c r="B400" s="80">
        <v>86775769</v>
      </c>
      <c r="C400" s="81" t="s">
        <v>264</v>
      </c>
      <c r="D400" s="83">
        <v>166.61840000000001</v>
      </c>
      <c r="E400" s="86" t="s">
        <v>1</v>
      </c>
      <c r="F400" s="87">
        <v>23</v>
      </c>
    </row>
    <row r="401" spans="1:6" ht="15">
      <c r="A401" s="98"/>
      <c r="B401" s="80">
        <v>8291677201</v>
      </c>
      <c r="C401" s="81" t="s">
        <v>265</v>
      </c>
      <c r="D401" s="83">
        <v>7.9874999999999998</v>
      </c>
      <c r="E401" s="86" t="s">
        <v>188</v>
      </c>
      <c r="F401" s="87">
        <v>24</v>
      </c>
    </row>
    <row r="402" spans="1:6" ht="15">
      <c r="A402" s="98"/>
      <c r="B402" s="80">
        <v>8292077201</v>
      </c>
      <c r="C402" s="81" t="s">
        <v>266</v>
      </c>
      <c r="D402" s="83">
        <v>8.4474</v>
      </c>
      <c r="E402" s="86" t="s">
        <v>188</v>
      </c>
      <c r="F402" s="87">
        <v>24</v>
      </c>
    </row>
    <row r="403" spans="1:6" ht="15">
      <c r="A403" s="98"/>
      <c r="B403" s="80">
        <v>8292077301</v>
      </c>
      <c r="C403" s="81" t="s">
        <v>267</v>
      </c>
      <c r="D403" s="83">
        <v>12.188800000000001</v>
      </c>
      <c r="E403" s="86" t="s">
        <v>188</v>
      </c>
      <c r="F403" s="87">
        <v>24</v>
      </c>
    </row>
    <row r="404" spans="1:6" ht="15">
      <c r="A404" s="98"/>
      <c r="B404" s="80">
        <v>8292677301</v>
      </c>
      <c r="C404" s="81" t="s">
        <v>268</v>
      </c>
      <c r="D404" s="83">
        <v>11.784000000000001</v>
      </c>
      <c r="E404" s="86" t="s">
        <v>188</v>
      </c>
      <c r="F404" s="87">
        <v>24</v>
      </c>
    </row>
    <row r="405" spans="1:6" ht="15">
      <c r="A405" s="98"/>
      <c r="B405" s="80">
        <v>8292677401</v>
      </c>
      <c r="C405" s="81" t="s">
        <v>269</v>
      </c>
      <c r="D405" s="83">
        <v>13.2912</v>
      </c>
      <c r="E405" s="86" t="s">
        <v>188</v>
      </c>
      <c r="F405" s="87">
        <v>24</v>
      </c>
    </row>
    <row r="406" spans="1:6" ht="15">
      <c r="A406" s="98"/>
      <c r="B406" s="80">
        <v>8293277401</v>
      </c>
      <c r="C406" s="81" t="s">
        <v>270</v>
      </c>
      <c r="D406" s="83">
        <v>16.723199999999999</v>
      </c>
      <c r="E406" s="86" t="s">
        <v>188</v>
      </c>
      <c r="F406" s="87">
        <v>24</v>
      </c>
    </row>
    <row r="407" spans="1:6" ht="15">
      <c r="A407" s="98"/>
      <c r="B407" s="80">
        <v>8293277501</v>
      </c>
      <c r="C407" s="81" t="s">
        <v>271</v>
      </c>
      <c r="D407" s="83">
        <v>18.1584</v>
      </c>
      <c r="E407" s="86" t="s">
        <v>188</v>
      </c>
      <c r="F407" s="87">
        <v>24</v>
      </c>
    </row>
    <row r="408" spans="1:6" ht="15">
      <c r="A408" s="98"/>
      <c r="B408" s="80">
        <v>86740774</v>
      </c>
      <c r="C408" s="81" t="s">
        <v>424</v>
      </c>
      <c r="D408" s="83">
        <v>49.974999999999994</v>
      </c>
      <c r="E408" s="86" t="s">
        <v>1</v>
      </c>
      <c r="F408" s="87">
        <v>24</v>
      </c>
    </row>
    <row r="409" spans="1:6" ht="15">
      <c r="A409" s="98"/>
      <c r="B409" s="80">
        <v>86740775</v>
      </c>
      <c r="C409" s="81" t="s">
        <v>425</v>
      </c>
      <c r="D409" s="83">
        <v>41.516800000000003</v>
      </c>
      <c r="E409" s="86" t="s">
        <v>1</v>
      </c>
      <c r="F409" s="87">
        <v>24</v>
      </c>
    </row>
    <row r="410" spans="1:6" ht="15">
      <c r="A410" s="98"/>
      <c r="B410" s="80">
        <v>86750776</v>
      </c>
      <c r="C410" s="81" t="s">
        <v>426</v>
      </c>
      <c r="D410" s="83">
        <v>58.481999999999992</v>
      </c>
      <c r="E410" s="86" t="s">
        <v>1</v>
      </c>
      <c r="F410" s="87">
        <v>24</v>
      </c>
    </row>
    <row r="411" spans="1:6" ht="15">
      <c r="A411" s="98"/>
      <c r="B411" s="80">
        <v>86763778</v>
      </c>
      <c r="C411" s="81" t="s">
        <v>427</v>
      </c>
      <c r="D411" s="83">
        <v>97.531199999999998</v>
      </c>
      <c r="E411" s="86" t="s">
        <v>1</v>
      </c>
      <c r="F411" s="87">
        <v>24</v>
      </c>
    </row>
    <row r="412" spans="1:6" ht="15">
      <c r="A412" s="98"/>
      <c r="B412" s="80">
        <v>82816100</v>
      </c>
      <c r="C412" s="81" t="s">
        <v>272</v>
      </c>
      <c r="D412" s="83">
        <v>4.4400000000000004</v>
      </c>
      <c r="E412" s="86" t="s">
        <v>188</v>
      </c>
      <c r="F412" s="87">
        <v>25</v>
      </c>
    </row>
    <row r="413" spans="1:6" ht="15">
      <c r="A413" s="98"/>
      <c r="B413" s="80">
        <v>82820100</v>
      </c>
      <c r="C413" s="81" t="s">
        <v>273</v>
      </c>
      <c r="D413" s="83">
        <v>5.28</v>
      </c>
      <c r="E413" s="86" t="s">
        <v>188</v>
      </c>
      <c r="F413" s="87">
        <v>25</v>
      </c>
    </row>
    <row r="414" spans="1:6" ht="15">
      <c r="A414" s="98"/>
      <c r="B414" s="80">
        <v>82826100</v>
      </c>
      <c r="C414" s="81" t="s">
        <v>274</v>
      </c>
      <c r="D414" s="83">
        <v>7.79</v>
      </c>
      <c r="E414" s="86" t="s">
        <v>188</v>
      </c>
      <c r="F414" s="87">
        <v>25</v>
      </c>
    </row>
    <row r="415" spans="1:6" ht="15">
      <c r="A415" s="98"/>
      <c r="B415" s="80">
        <v>82832100</v>
      </c>
      <c r="C415" s="81" t="s">
        <v>275</v>
      </c>
      <c r="D415" s="83">
        <v>11.52</v>
      </c>
      <c r="E415" s="86" t="s">
        <v>188</v>
      </c>
      <c r="F415" s="87">
        <v>25</v>
      </c>
    </row>
    <row r="416" spans="1:6" ht="15">
      <c r="A416" s="98"/>
      <c r="B416" s="80">
        <v>88440100</v>
      </c>
      <c r="C416" s="81" t="s">
        <v>276</v>
      </c>
      <c r="D416" s="83">
        <v>20.45</v>
      </c>
      <c r="E416" s="86" t="s">
        <v>1</v>
      </c>
      <c r="F416" s="87">
        <v>25</v>
      </c>
    </row>
    <row r="417" spans="1:6" ht="15">
      <c r="A417" s="98"/>
      <c r="B417" s="80">
        <v>88450100</v>
      </c>
      <c r="C417" s="81" t="s">
        <v>277</v>
      </c>
      <c r="D417" s="83">
        <v>27.45</v>
      </c>
      <c r="E417" s="86" t="s">
        <v>1</v>
      </c>
      <c r="F417" s="87">
        <v>25</v>
      </c>
    </row>
    <row r="418" spans="1:6" ht="15">
      <c r="A418" s="98"/>
      <c r="B418" s="80">
        <v>88463100</v>
      </c>
      <c r="C418" s="81" t="s">
        <v>278</v>
      </c>
      <c r="D418" s="83">
        <v>40.01</v>
      </c>
      <c r="E418" s="86" t="s">
        <v>1</v>
      </c>
      <c r="F418" s="87">
        <v>25</v>
      </c>
    </row>
    <row r="419" spans="1:6" ht="15">
      <c r="A419" s="98"/>
      <c r="B419" s="80">
        <v>86775100</v>
      </c>
      <c r="C419" s="81" t="s">
        <v>279</v>
      </c>
      <c r="D419" s="83">
        <v>158</v>
      </c>
      <c r="E419" s="86" t="s">
        <v>188</v>
      </c>
      <c r="F419" s="87">
        <v>25</v>
      </c>
    </row>
    <row r="420" spans="1:6" ht="15">
      <c r="A420" s="98"/>
      <c r="B420" s="80">
        <v>82820130</v>
      </c>
      <c r="C420" s="81" t="s">
        <v>280</v>
      </c>
      <c r="D420" s="83">
        <v>5</v>
      </c>
      <c r="E420" s="86" t="s">
        <v>188</v>
      </c>
      <c r="F420" s="87">
        <v>26</v>
      </c>
    </row>
    <row r="421" spans="1:6" ht="15">
      <c r="A421" s="98"/>
      <c r="B421" s="80">
        <v>82826130</v>
      </c>
      <c r="C421" s="81" t="s">
        <v>281</v>
      </c>
      <c r="D421" s="83">
        <v>6.6</v>
      </c>
      <c r="E421" s="86" t="s">
        <v>188</v>
      </c>
      <c r="F421" s="87">
        <v>26</v>
      </c>
    </row>
    <row r="422" spans="1:6" ht="15">
      <c r="A422" s="98"/>
      <c r="B422" s="80">
        <v>82826150</v>
      </c>
      <c r="C422" s="81" t="s">
        <v>282</v>
      </c>
      <c r="D422" s="83">
        <v>6.6</v>
      </c>
      <c r="E422" s="86" t="s">
        <v>188</v>
      </c>
      <c r="F422" s="87">
        <v>26</v>
      </c>
    </row>
    <row r="423" spans="1:6" ht="15">
      <c r="A423" s="98"/>
      <c r="B423" s="80">
        <v>82832150</v>
      </c>
      <c r="C423" s="81" t="s">
        <v>283</v>
      </c>
      <c r="D423" s="83">
        <v>11.46</v>
      </c>
      <c r="E423" s="86" t="s">
        <v>188</v>
      </c>
      <c r="F423" s="87">
        <v>26</v>
      </c>
    </row>
    <row r="424" spans="1:6" ht="15">
      <c r="A424" s="98"/>
      <c r="B424" s="80">
        <v>82832160</v>
      </c>
      <c r="C424" s="81" t="s">
        <v>284</v>
      </c>
      <c r="D424" s="83">
        <v>11.69</v>
      </c>
      <c r="E424" s="86" t="s">
        <v>188</v>
      </c>
      <c r="F424" s="87">
        <v>26</v>
      </c>
    </row>
    <row r="425" spans="1:6" ht="15">
      <c r="A425" s="98"/>
      <c r="B425" s="80">
        <v>82840160</v>
      </c>
      <c r="C425" s="81" t="s">
        <v>285</v>
      </c>
      <c r="D425" s="83">
        <v>20.05</v>
      </c>
      <c r="E425" s="86" t="s">
        <v>188</v>
      </c>
      <c r="F425" s="87">
        <v>26</v>
      </c>
    </row>
    <row r="426" spans="1:6" ht="15">
      <c r="A426" s="98"/>
      <c r="B426" s="80">
        <v>82840170</v>
      </c>
      <c r="C426" s="81" t="s">
        <v>286</v>
      </c>
      <c r="D426" s="83">
        <v>22.28</v>
      </c>
      <c r="E426" s="86" t="s">
        <v>188</v>
      </c>
      <c r="F426" s="87">
        <v>26</v>
      </c>
    </row>
    <row r="427" spans="1:6" ht="15">
      <c r="A427" s="98"/>
      <c r="B427" s="80">
        <v>82850170</v>
      </c>
      <c r="C427" s="81" t="s">
        <v>287</v>
      </c>
      <c r="D427" s="83">
        <v>24.5</v>
      </c>
      <c r="E427" s="86" t="s">
        <v>188</v>
      </c>
      <c r="F427" s="87">
        <v>26</v>
      </c>
    </row>
    <row r="428" spans="1:6" ht="15">
      <c r="A428" s="98"/>
      <c r="B428" s="80">
        <v>88450180</v>
      </c>
      <c r="C428" s="81" t="s">
        <v>288</v>
      </c>
      <c r="D428" s="83">
        <v>26.74</v>
      </c>
      <c r="E428" s="86" t="s">
        <v>188</v>
      </c>
      <c r="F428" s="87">
        <v>26</v>
      </c>
    </row>
    <row r="429" spans="1:6" ht="15">
      <c r="A429" s="98"/>
      <c r="B429" s="80">
        <v>88463180</v>
      </c>
      <c r="C429" s="81" t="s">
        <v>289</v>
      </c>
      <c r="D429" s="83">
        <v>59.2</v>
      </c>
      <c r="E429" s="86" t="s">
        <v>1</v>
      </c>
      <c r="F429" s="87">
        <v>26</v>
      </c>
    </row>
    <row r="430" spans="1:6" ht="15">
      <c r="A430" s="98"/>
      <c r="B430" s="80">
        <v>88463190</v>
      </c>
      <c r="C430" s="81" t="s">
        <v>290</v>
      </c>
      <c r="D430" s="83">
        <v>59.2</v>
      </c>
      <c r="E430" s="86" t="s">
        <v>1</v>
      </c>
      <c r="F430" s="87">
        <v>26</v>
      </c>
    </row>
    <row r="431" spans="1:6" ht="15">
      <c r="A431" s="98"/>
      <c r="B431" s="80">
        <v>86775180</v>
      </c>
      <c r="C431" s="81" t="s">
        <v>291</v>
      </c>
      <c r="D431" s="83">
        <v>147.76320000000001</v>
      </c>
      <c r="E431" s="86" t="s">
        <v>1</v>
      </c>
      <c r="F431" s="87">
        <v>26</v>
      </c>
    </row>
    <row r="432" spans="1:6" ht="15">
      <c r="A432" s="98"/>
      <c r="B432" s="80">
        <v>86775190</v>
      </c>
      <c r="C432" s="81" t="s">
        <v>291</v>
      </c>
      <c r="D432" s="83">
        <v>152.64080000000001</v>
      </c>
      <c r="E432" s="86" t="s">
        <v>1</v>
      </c>
      <c r="F432" s="87">
        <v>26</v>
      </c>
    </row>
    <row r="433" spans="1:6" ht="15">
      <c r="A433" s="98"/>
      <c r="B433" s="80">
        <v>86775195</v>
      </c>
      <c r="C433" s="81" t="s">
        <v>292</v>
      </c>
      <c r="D433" s="83">
        <v>157.4872</v>
      </c>
      <c r="E433" s="86" t="s">
        <v>1</v>
      </c>
      <c r="F433" s="87">
        <v>26</v>
      </c>
    </row>
    <row r="434" spans="1:6" ht="15">
      <c r="A434" s="98"/>
      <c r="B434" s="80">
        <v>86916102</v>
      </c>
      <c r="C434" s="81" t="s">
        <v>1040</v>
      </c>
      <c r="D434" s="83">
        <v>28.18</v>
      </c>
      <c r="E434" s="86" t="s">
        <v>1</v>
      </c>
      <c r="F434" s="87">
        <v>27</v>
      </c>
    </row>
    <row r="435" spans="1:6" ht="15">
      <c r="A435" s="98"/>
      <c r="B435" s="80">
        <v>86920102</v>
      </c>
      <c r="C435" s="81" t="s">
        <v>1041</v>
      </c>
      <c r="D435" s="83">
        <v>29.54</v>
      </c>
      <c r="E435" s="86" t="s">
        <v>1</v>
      </c>
      <c r="F435" s="87">
        <v>27</v>
      </c>
    </row>
    <row r="436" spans="1:6" ht="15">
      <c r="A436" s="98"/>
      <c r="B436" s="80">
        <v>86926102</v>
      </c>
      <c r="C436" s="81" t="s">
        <v>1042</v>
      </c>
      <c r="D436" s="83">
        <v>40.36</v>
      </c>
      <c r="E436" s="86" t="s">
        <v>1</v>
      </c>
      <c r="F436" s="87">
        <v>27</v>
      </c>
    </row>
    <row r="437" spans="1:6" ht="15">
      <c r="A437" s="98"/>
      <c r="B437" s="80">
        <v>86932102</v>
      </c>
      <c r="C437" s="81" t="s">
        <v>1043</v>
      </c>
      <c r="D437" s="83">
        <v>52.82</v>
      </c>
      <c r="E437" s="86" t="s">
        <v>1</v>
      </c>
      <c r="F437" s="87">
        <v>27</v>
      </c>
    </row>
    <row r="438" spans="1:6" ht="15">
      <c r="A438" s="98"/>
      <c r="B438" s="80">
        <v>86740102</v>
      </c>
      <c r="C438" s="81" t="s">
        <v>1044</v>
      </c>
      <c r="D438" s="83">
        <v>0</v>
      </c>
      <c r="E438" s="86" t="s">
        <v>1</v>
      </c>
      <c r="F438" s="87">
        <v>27</v>
      </c>
    </row>
    <row r="439" spans="1:6" ht="15">
      <c r="A439" s="98"/>
      <c r="B439" s="80">
        <v>82816820</v>
      </c>
      <c r="C439" s="81" t="s">
        <v>293</v>
      </c>
      <c r="D439" s="83">
        <v>3.53</v>
      </c>
      <c r="E439" s="86" t="s">
        <v>188</v>
      </c>
      <c r="F439" s="87">
        <v>28</v>
      </c>
    </row>
    <row r="440" spans="1:6" ht="15">
      <c r="A440" s="98"/>
      <c r="B440" s="80">
        <v>82820820</v>
      </c>
      <c r="C440" s="81" t="s">
        <v>294</v>
      </c>
      <c r="D440" s="83">
        <v>4</v>
      </c>
      <c r="E440" s="86" t="s">
        <v>188</v>
      </c>
      <c r="F440" s="87">
        <v>28</v>
      </c>
    </row>
    <row r="441" spans="1:6" ht="15">
      <c r="A441" s="98"/>
      <c r="B441" s="80">
        <v>82826820</v>
      </c>
      <c r="C441" s="81" t="s">
        <v>295</v>
      </c>
      <c r="D441" s="83">
        <v>6.01</v>
      </c>
      <c r="E441" s="86" t="s">
        <v>188</v>
      </c>
      <c r="F441" s="87">
        <v>28</v>
      </c>
    </row>
    <row r="442" spans="1:6" ht="15">
      <c r="A442" s="98"/>
      <c r="B442" s="80">
        <v>82832820</v>
      </c>
      <c r="C442" s="81" t="s">
        <v>296</v>
      </c>
      <c r="D442" s="83">
        <v>8.01</v>
      </c>
      <c r="E442" s="86" t="s">
        <v>188</v>
      </c>
      <c r="F442" s="87">
        <v>28</v>
      </c>
    </row>
    <row r="443" spans="1:6" ht="15">
      <c r="A443" s="98"/>
      <c r="B443" s="80">
        <v>82816661</v>
      </c>
      <c r="C443" s="81" t="s">
        <v>1135</v>
      </c>
      <c r="D443" s="83">
        <v>8.93</v>
      </c>
      <c r="E443" s="86" t="s">
        <v>188</v>
      </c>
      <c r="F443" s="87">
        <v>28</v>
      </c>
    </row>
    <row r="444" spans="1:6" ht="15">
      <c r="A444" s="98"/>
      <c r="B444" s="80">
        <v>82816672</v>
      </c>
      <c r="C444" s="81" t="s">
        <v>1136</v>
      </c>
      <c r="D444" s="83">
        <v>6.75</v>
      </c>
      <c r="E444" s="86" t="s">
        <v>188</v>
      </c>
      <c r="F444" s="87">
        <v>28</v>
      </c>
    </row>
    <row r="445" spans="1:6" ht="15">
      <c r="A445" s="98"/>
      <c r="B445" s="80">
        <v>82816673</v>
      </c>
      <c r="C445" s="81" t="s">
        <v>1137</v>
      </c>
      <c r="D445" s="83">
        <v>7.18</v>
      </c>
      <c r="E445" s="86" t="s">
        <v>188</v>
      </c>
      <c r="F445" s="87">
        <v>28</v>
      </c>
    </row>
    <row r="446" spans="1:6" ht="15">
      <c r="A446" s="98"/>
      <c r="B446" s="80">
        <v>82820672</v>
      </c>
      <c r="C446" s="81" t="s">
        <v>1138</v>
      </c>
      <c r="D446" s="83">
        <v>7.71</v>
      </c>
      <c r="E446" s="86" t="s">
        <v>188</v>
      </c>
      <c r="F446" s="87">
        <v>28</v>
      </c>
    </row>
    <row r="447" spans="1:6" ht="15">
      <c r="A447" s="98"/>
      <c r="B447" s="80">
        <v>82820673</v>
      </c>
      <c r="C447" s="81" t="s">
        <v>1139</v>
      </c>
      <c r="D447" s="83">
        <v>7.96</v>
      </c>
      <c r="E447" s="86" t="s">
        <v>188</v>
      </c>
      <c r="F447" s="87">
        <v>28</v>
      </c>
    </row>
    <row r="448" spans="1:6" ht="15">
      <c r="A448" s="98"/>
      <c r="B448" s="80">
        <v>8291667201</v>
      </c>
      <c r="C448" s="81" t="s">
        <v>297</v>
      </c>
      <c r="D448" s="83">
        <v>8.8504000000000005</v>
      </c>
      <c r="E448" s="86" t="s">
        <v>188</v>
      </c>
      <c r="F448" s="87">
        <v>29</v>
      </c>
    </row>
    <row r="449" spans="1:6" ht="15">
      <c r="A449" s="98"/>
      <c r="B449" s="80">
        <v>8291667301</v>
      </c>
      <c r="C449" s="81" t="s">
        <v>298</v>
      </c>
      <c r="D449" s="83">
        <v>9.8071999999999999</v>
      </c>
      <c r="E449" s="86" t="s">
        <v>188</v>
      </c>
      <c r="F449" s="87">
        <v>29</v>
      </c>
    </row>
    <row r="450" spans="1:6" ht="15">
      <c r="A450" s="98"/>
      <c r="B450" s="80">
        <v>8292067301</v>
      </c>
      <c r="C450" s="81" t="s">
        <v>299</v>
      </c>
      <c r="D450" s="83">
        <v>11.107200000000001</v>
      </c>
      <c r="E450" s="86" t="s">
        <v>188</v>
      </c>
      <c r="F450" s="87">
        <v>29</v>
      </c>
    </row>
    <row r="451" spans="1:6" ht="15">
      <c r="A451" s="98"/>
      <c r="B451" s="80">
        <v>8292067401</v>
      </c>
      <c r="C451" s="81" t="s">
        <v>300</v>
      </c>
      <c r="D451" s="83">
        <v>13.759200000000002</v>
      </c>
      <c r="E451" s="86" t="s">
        <v>188</v>
      </c>
      <c r="F451" s="87">
        <v>29</v>
      </c>
    </row>
    <row r="452" spans="1:6" ht="15">
      <c r="A452" s="98"/>
      <c r="B452" s="80">
        <v>8292667301</v>
      </c>
      <c r="C452" s="81" t="s">
        <v>301</v>
      </c>
      <c r="D452" s="83">
        <v>24.554400000000001</v>
      </c>
      <c r="E452" s="86" t="s">
        <v>188</v>
      </c>
      <c r="F452" s="87">
        <v>29</v>
      </c>
    </row>
    <row r="453" spans="1:6" ht="15">
      <c r="A453" s="98"/>
      <c r="B453" s="80">
        <v>8292667401</v>
      </c>
      <c r="C453" s="81" t="s">
        <v>302</v>
      </c>
      <c r="D453" s="83">
        <v>15.1008</v>
      </c>
      <c r="E453" s="86" t="s">
        <v>188</v>
      </c>
      <c r="F453" s="87">
        <v>29</v>
      </c>
    </row>
    <row r="454" spans="1:6" ht="15">
      <c r="A454" s="98"/>
      <c r="B454" s="80">
        <v>8292667501</v>
      </c>
      <c r="C454" s="81" t="s">
        <v>303</v>
      </c>
      <c r="D454" s="83">
        <v>18.917600000000004</v>
      </c>
      <c r="E454" s="86" t="s">
        <v>188</v>
      </c>
      <c r="F454" s="87">
        <v>29</v>
      </c>
    </row>
    <row r="455" spans="1:6" ht="15">
      <c r="A455" s="98"/>
      <c r="B455" s="80">
        <v>8292667601</v>
      </c>
      <c r="C455" s="81" t="s">
        <v>304</v>
      </c>
      <c r="D455" s="83">
        <v>22.692800000000002</v>
      </c>
      <c r="E455" s="86" t="s">
        <v>188</v>
      </c>
      <c r="F455" s="87">
        <v>29</v>
      </c>
    </row>
    <row r="456" spans="1:6" ht="15">
      <c r="A456" s="98"/>
      <c r="B456" s="80">
        <v>8293267401</v>
      </c>
      <c r="C456" s="81" t="s">
        <v>305</v>
      </c>
      <c r="D456" s="83">
        <v>28.007200000000001</v>
      </c>
      <c r="E456" s="86" t="s">
        <v>188</v>
      </c>
      <c r="F456" s="87">
        <v>29</v>
      </c>
    </row>
    <row r="457" spans="1:6" ht="15">
      <c r="A457" s="98"/>
      <c r="B457" s="80">
        <v>8293267501</v>
      </c>
      <c r="C457" s="81" t="s">
        <v>306</v>
      </c>
      <c r="D457" s="83">
        <v>29.2866</v>
      </c>
      <c r="E457" s="86" t="s">
        <v>188</v>
      </c>
      <c r="F457" s="87">
        <v>29</v>
      </c>
    </row>
    <row r="458" spans="1:6" ht="15">
      <c r="A458" s="98"/>
      <c r="B458" s="80">
        <v>8293267601</v>
      </c>
      <c r="C458" s="81" t="s">
        <v>307</v>
      </c>
      <c r="D458" s="83">
        <v>36.649600000000007</v>
      </c>
      <c r="E458" s="86" t="s">
        <v>188</v>
      </c>
      <c r="F458" s="87">
        <v>29</v>
      </c>
    </row>
    <row r="459" spans="1:6" ht="15">
      <c r="A459" s="98"/>
      <c r="B459" s="80">
        <v>86740795</v>
      </c>
      <c r="C459" s="81" t="s">
        <v>308</v>
      </c>
      <c r="D459" s="83">
        <v>54.017600000000002</v>
      </c>
      <c r="E459" s="86" t="s">
        <v>1</v>
      </c>
      <c r="F459" s="87">
        <v>29</v>
      </c>
    </row>
    <row r="460" spans="1:6" ht="15">
      <c r="A460" s="98"/>
      <c r="B460" s="80">
        <v>86740796</v>
      </c>
      <c r="C460" s="81" t="s">
        <v>309</v>
      </c>
      <c r="D460" s="83">
        <v>58.520800000000008</v>
      </c>
      <c r="E460" s="86" t="s">
        <v>1</v>
      </c>
      <c r="F460" s="87">
        <v>29</v>
      </c>
    </row>
    <row r="461" spans="1:6" ht="15">
      <c r="A461" s="98"/>
      <c r="B461" s="80">
        <v>86750797</v>
      </c>
      <c r="C461" s="81" t="s">
        <v>310</v>
      </c>
      <c r="D461" s="83">
        <v>128.726</v>
      </c>
      <c r="E461" s="86" t="s">
        <v>1</v>
      </c>
      <c r="F461" s="87">
        <v>29</v>
      </c>
    </row>
    <row r="462" spans="1:6" ht="15">
      <c r="A462" s="98"/>
      <c r="B462" s="80">
        <v>86750798</v>
      </c>
      <c r="C462" s="81" t="s">
        <v>311</v>
      </c>
      <c r="D462" s="83">
        <v>80.74560000000001</v>
      </c>
      <c r="E462" s="86" t="s">
        <v>1</v>
      </c>
      <c r="F462" s="87">
        <v>29</v>
      </c>
    </row>
    <row r="463" spans="1:6" ht="15">
      <c r="A463" s="98"/>
      <c r="B463" s="80">
        <v>86763798</v>
      </c>
      <c r="C463" s="81" t="s">
        <v>312</v>
      </c>
      <c r="D463" s="83">
        <v>116.91680000000001</v>
      </c>
      <c r="E463" s="86" t="s">
        <v>1</v>
      </c>
      <c r="F463" s="87">
        <v>29</v>
      </c>
    </row>
    <row r="464" spans="1:6" ht="15">
      <c r="A464" s="98"/>
      <c r="B464" s="80">
        <v>86763799</v>
      </c>
      <c r="C464" s="81" t="s">
        <v>313</v>
      </c>
      <c r="D464" s="83">
        <v>143.583</v>
      </c>
      <c r="E464" s="86" t="s">
        <v>1</v>
      </c>
      <c r="F464" s="87">
        <v>29</v>
      </c>
    </row>
    <row r="465" spans="1:6" ht="15">
      <c r="A465" s="98"/>
      <c r="B465" s="80">
        <v>8291627201</v>
      </c>
      <c r="C465" s="81" t="s">
        <v>1045</v>
      </c>
      <c r="D465" s="83">
        <v>16.07</v>
      </c>
      <c r="E465" s="86" t="s">
        <v>1</v>
      </c>
      <c r="F465" s="87">
        <v>30</v>
      </c>
    </row>
    <row r="466" spans="1:6" ht="15">
      <c r="A466" s="98"/>
      <c r="B466" s="80">
        <v>8291627301</v>
      </c>
      <c r="C466" s="81" t="s">
        <v>1046</v>
      </c>
      <c r="D466" s="83">
        <v>17.510000000000002</v>
      </c>
      <c r="E466" s="86" t="s">
        <v>1</v>
      </c>
      <c r="F466" s="87">
        <v>30</v>
      </c>
    </row>
    <row r="467" spans="1:6" ht="15">
      <c r="A467" s="98"/>
      <c r="B467" s="80">
        <v>8292027301</v>
      </c>
      <c r="C467" s="81" t="s">
        <v>1047</v>
      </c>
      <c r="D467" s="83">
        <v>22.21</v>
      </c>
      <c r="E467" s="86" t="s">
        <v>1</v>
      </c>
      <c r="F467" s="87">
        <v>30</v>
      </c>
    </row>
    <row r="468" spans="1:6" ht="15">
      <c r="A468" s="98"/>
      <c r="B468" s="80">
        <v>8292627401</v>
      </c>
      <c r="C468" s="81" t="s">
        <v>1048</v>
      </c>
      <c r="D468" s="83">
        <v>44.42</v>
      </c>
      <c r="E468" s="86" t="s">
        <v>1</v>
      </c>
      <c r="F468" s="87">
        <v>30</v>
      </c>
    </row>
    <row r="469" spans="1:6" ht="15">
      <c r="A469" s="98"/>
      <c r="B469" s="80">
        <v>85900932</v>
      </c>
      <c r="C469" s="81" t="s">
        <v>314</v>
      </c>
      <c r="D469" s="83">
        <v>18.88</v>
      </c>
      <c r="E469" s="86" t="s">
        <v>1</v>
      </c>
      <c r="F469" s="87">
        <v>30</v>
      </c>
    </row>
    <row r="470" spans="1:6" ht="15">
      <c r="A470" s="98"/>
      <c r="B470" s="80">
        <v>85900943</v>
      </c>
      <c r="C470" s="81" t="s">
        <v>317</v>
      </c>
      <c r="D470" s="83">
        <v>18.88</v>
      </c>
      <c r="E470" s="86" t="s">
        <v>1</v>
      </c>
      <c r="F470" s="87">
        <v>30</v>
      </c>
    </row>
    <row r="471" spans="1:6" ht="15">
      <c r="A471" s="98"/>
      <c r="B471" s="80">
        <v>85900954</v>
      </c>
      <c r="C471" s="81" t="s">
        <v>315</v>
      </c>
      <c r="D471" s="83">
        <v>53.83</v>
      </c>
      <c r="E471" s="86" t="s">
        <v>1</v>
      </c>
      <c r="F471" s="87">
        <v>30</v>
      </c>
    </row>
    <row r="472" spans="1:6" ht="15">
      <c r="A472" s="98"/>
      <c r="B472" s="80">
        <v>85900988</v>
      </c>
      <c r="C472" s="81" t="s">
        <v>316</v>
      </c>
      <c r="D472" s="83">
        <v>105.672</v>
      </c>
      <c r="E472" s="86" t="s">
        <v>1</v>
      </c>
      <c r="F472" s="87">
        <v>30</v>
      </c>
    </row>
    <row r="473" spans="1:6" ht="15">
      <c r="A473" s="98"/>
      <c r="B473" s="80">
        <v>8291672001</v>
      </c>
      <c r="C473" s="81" t="s">
        <v>415</v>
      </c>
      <c r="D473" s="83">
        <v>10.1816</v>
      </c>
      <c r="E473" s="86" t="s">
        <v>188</v>
      </c>
      <c r="F473" s="87">
        <v>31</v>
      </c>
    </row>
    <row r="474" spans="1:6" ht="15">
      <c r="A474" s="98"/>
      <c r="B474" s="80">
        <v>8292072001</v>
      </c>
      <c r="C474" s="81" t="s">
        <v>416</v>
      </c>
      <c r="D474" s="83">
        <v>12.511200000000001</v>
      </c>
      <c r="E474" s="86" t="s">
        <v>188</v>
      </c>
      <c r="F474" s="87">
        <v>31</v>
      </c>
    </row>
    <row r="475" spans="1:6" ht="15">
      <c r="A475" s="98"/>
      <c r="B475" s="80">
        <v>8292072301</v>
      </c>
      <c r="C475" s="81" t="s">
        <v>417</v>
      </c>
      <c r="D475" s="83">
        <v>12.604799999999999</v>
      </c>
      <c r="E475" s="86" t="s">
        <v>188</v>
      </c>
      <c r="F475" s="87">
        <v>31</v>
      </c>
    </row>
    <row r="476" spans="1:6" ht="15">
      <c r="A476" s="98"/>
      <c r="B476" s="80">
        <v>8292672001</v>
      </c>
      <c r="C476" s="81" t="s">
        <v>418</v>
      </c>
      <c r="D476" s="83">
        <v>21.101600000000001</v>
      </c>
      <c r="E476" s="86" t="s">
        <v>188</v>
      </c>
      <c r="F476" s="87">
        <v>31</v>
      </c>
    </row>
    <row r="477" spans="1:6" ht="15">
      <c r="A477" s="98"/>
      <c r="B477" s="80">
        <v>8291672201</v>
      </c>
      <c r="C477" s="81" t="s">
        <v>419</v>
      </c>
      <c r="D477" s="83">
        <v>22.942399999999999</v>
      </c>
      <c r="E477" s="86" t="s">
        <v>188</v>
      </c>
      <c r="F477" s="87">
        <v>32</v>
      </c>
    </row>
    <row r="478" spans="1:6" ht="15">
      <c r="A478" s="98"/>
      <c r="B478" s="80">
        <v>8291672101</v>
      </c>
      <c r="C478" s="81" t="s">
        <v>420</v>
      </c>
      <c r="D478" s="83">
        <v>18.513599999999997</v>
      </c>
      <c r="E478" s="86" t="s">
        <v>188</v>
      </c>
      <c r="F478" s="87">
        <v>32</v>
      </c>
    </row>
    <row r="479" spans="1:6" ht="15">
      <c r="A479" s="98"/>
      <c r="B479" s="80">
        <v>8292072101</v>
      </c>
      <c r="C479" s="81" t="s">
        <v>421</v>
      </c>
      <c r="D479" s="83">
        <v>17.2224</v>
      </c>
      <c r="E479" s="86" t="s">
        <v>188</v>
      </c>
      <c r="F479" s="87">
        <v>32</v>
      </c>
    </row>
    <row r="480" spans="1:6" ht="15">
      <c r="A480" s="98"/>
      <c r="B480" s="80">
        <v>84916315</v>
      </c>
      <c r="C480" s="81" t="s">
        <v>614</v>
      </c>
      <c r="D480" s="83">
        <v>8.39</v>
      </c>
      <c r="E480" s="86" t="s">
        <v>188</v>
      </c>
      <c r="F480" s="87">
        <v>33</v>
      </c>
    </row>
    <row r="481" spans="1:6" ht="15">
      <c r="A481" s="98"/>
      <c r="B481" s="80">
        <v>84926315</v>
      </c>
      <c r="C481" s="81" t="s">
        <v>615</v>
      </c>
      <c r="D481" s="83">
        <v>10.17</v>
      </c>
      <c r="E481" s="86" t="s">
        <v>188</v>
      </c>
      <c r="F481" s="87">
        <v>33</v>
      </c>
    </row>
    <row r="482" spans="1:6" ht="15">
      <c r="A482" s="98"/>
      <c r="B482" s="80">
        <v>84900315</v>
      </c>
      <c r="C482" s="81" t="s">
        <v>616</v>
      </c>
      <c r="D482" s="83">
        <v>1.5</v>
      </c>
      <c r="E482" s="86" t="s">
        <v>188</v>
      </c>
      <c r="F482" s="87">
        <v>33</v>
      </c>
    </row>
    <row r="483" spans="1:6" ht="15">
      <c r="A483" s="98"/>
      <c r="B483" s="80">
        <v>84901120</v>
      </c>
      <c r="C483" s="81" t="s">
        <v>617</v>
      </c>
      <c r="D483" s="83">
        <v>17.71</v>
      </c>
      <c r="E483" s="86" t="s">
        <v>188</v>
      </c>
      <c r="F483" s="87">
        <v>34</v>
      </c>
    </row>
    <row r="484" spans="1:6" ht="15">
      <c r="A484" s="98"/>
      <c r="B484" s="80">
        <v>84901118</v>
      </c>
      <c r="C484" s="81" t="s">
        <v>618</v>
      </c>
      <c r="D484" s="83">
        <v>9.19</v>
      </c>
      <c r="E484" s="86" t="s">
        <v>188</v>
      </c>
      <c r="F484" s="87">
        <v>34</v>
      </c>
    </row>
    <row r="485" spans="1:6" ht="15">
      <c r="A485" s="98"/>
      <c r="B485" s="80">
        <v>84901116</v>
      </c>
      <c r="C485" s="81" t="s">
        <v>598</v>
      </c>
      <c r="D485" s="83">
        <v>9.2799999999999994</v>
      </c>
      <c r="E485" s="86" t="s">
        <v>188</v>
      </c>
      <c r="F485" s="87">
        <v>35</v>
      </c>
    </row>
    <row r="486" spans="1:6" ht="15">
      <c r="A486" s="98"/>
      <c r="B486" s="80">
        <v>84901117</v>
      </c>
      <c r="C486" s="81" t="s">
        <v>1049</v>
      </c>
      <c r="D486" s="83">
        <v>0.5</v>
      </c>
      <c r="E486" s="86" t="s">
        <v>1</v>
      </c>
      <c r="F486" s="87">
        <v>35</v>
      </c>
    </row>
    <row r="487" spans="1:6" ht="15">
      <c r="A487" s="98"/>
      <c r="B487" s="80">
        <v>84900119</v>
      </c>
      <c r="C487" s="81" t="s">
        <v>318</v>
      </c>
      <c r="D487" s="83">
        <v>21.51</v>
      </c>
      <c r="E487" s="86" t="s">
        <v>1</v>
      </c>
      <c r="F487" s="87">
        <v>35</v>
      </c>
    </row>
    <row r="488" spans="1:6" ht="15">
      <c r="A488" s="98"/>
      <c r="B488" s="80">
        <v>89500502</v>
      </c>
      <c r="C488" s="81" t="s">
        <v>319</v>
      </c>
      <c r="D488" s="83">
        <v>34.04</v>
      </c>
      <c r="E488" s="86" t="s">
        <v>1</v>
      </c>
      <c r="F488" s="87">
        <v>36</v>
      </c>
    </row>
    <row r="489" spans="1:6" ht="15">
      <c r="A489" s="98"/>
      <c r="B489" s="80">
        <v>89500503</v>
      </c>
      <c r="C489" s="81" t="s">
        <v>320</v>
      </c>
      <c r="D489" s="83">
        <v>61.25</v>
      </c>
      <c r="E489" s="86" t="s">
        <v>1</v>
      </c>
      <c r="F489" s="87">
        <v>36</v>
      </c>
    </row>
    <row r="490" spans="1:6" ht="15">
      <c r="A490" s="98"/>
      <c r="B490" s="80">
        <v>89500515</v>
      </c>
      <c r="C490" s="81" t="s">
        <v>321</v>
      </c>
      <c r="D490" s="83">
        <v>9.14</v>
      </c>
      <c r="E490" s="86" t="s">
        <v>1</v>
      </c>
      <c r="F490" s="87">
        <v>36</v>
      </c>
    </row>
    <row r="491" spans="1:6" ht="15">
      <c r="A491" s="98"/>
      <c r="B491" s="80">
        <v>74816103</v>
      </c>
      <c r="C491" s="81" t="s">
        <v>322</v>
      </c>
      <c r="D491" s="83">
        <v>6.0632000000000001</v>
      </c>
      <c r="E491" s="86" t="s">
        <v>1</v>
      </c>
      <c r="F491" s="87">
        <v>37</v>
      </c>
    </row>
    <row r="492" spans="1:6" ht="15">
      <c r="A492" s="98"/>
      <c r="B492" s="80">
        <v>74820103</v>
      </c>
      <c r="C492" s="81" t="s">
        <v>323</v>
      </c>
      <c r="D492" s="83">
        <v>6.2816000000000001</v>
      </c>
      <c r="E492" s="86" t="s">
        <v>1</v>
      </c>
      <c r="F492" s="87">
        <v>37</v>
      </c>
    </row>
    <row r="493" spans="1:6" ht="15">
      <c r="A493" s="98"/>
      <c r="B493" s="80">
        <v>8291671001</v>
      </c>
      <c r="C493" s="81" t="s">
        <v>324</v>
      </c>
      <c r="D493" s="83">
        <v>9.9750000000000014</v>
      </c>
      <c r="E493" s="86" t="s">
        <v>188</v>
      </c>
      <c r="F493" s="87">
        <v>37</v>
      </c>
    </row>
    <row r="494" spans="1:6" ht="15">
      <c r="A494" s="98"/>
      <c r="B494" s="80">
        <v>8292071001</v>
      </c>
      <c r="C494" s="81" t="s">
        <v>325</v>
      </c>
      <c r="D494" s="83">
        <v>14.1266</v>
      </c>
      <c r="E494" s="86" t="s">
        <v>188</v>
      </c>
      <c r="F494" s="87">
        <v>37</v>
      </c>
    </row>
    <row r="495" spans="1:6" ht="15">
      <c r="A495" s="98"/>
      <c r="B495" s="80">
        <v>72800712</v>
      </c>
      <c r="C495" s="81" t="s">
        <v>326</v>
      </c>
      <c r="D495" s="83">
        <v>5.3819999999999997</v>
      </c>
      <c r="E495" s="86" t="s">
        <v>1</v>
      </c>
      <c r="F495" s="87">
        <v>38</v>
      </c>
    </row>
    <row r="496" spans="1:6" ht="15">
      <c r="A496" s="98"/>
      <c r="B496" s="80">
        <v>72800100</v>
      </c>
      <c r="C496" s="81" t="s">
        <v>327</v>
      </c>
      <c r="D496" s="83">
        <v>6.66</v>
      </c>
      <c r="E496" s="86" t="s">
        <v>1</v>
      </c>
      <c r="F496" s="87">
        <v>38</v>
      </c>
    </row>
    <row r="497" spans="1:6" ht="15">
      <c r="A497" s="98"/>
      <c r="B497" s="80">
        <v>82916505</v>
      </c>
      <c r="C497" s="81" t="s">
        <v>328</v>
      </c>
      <c r="D497" s="83">
        <v>2.4648000000000003</v>
      </c>
      <c r="E497" s="86" t="s">
        <v>1</v>
      </c>
      <c r="F497" s="87">
        <v>39</v>
      </c>
    </row>
    <row r="498" spans="1:6" ht="15">
      <c r="A498" s="98"/>
      <c r="B498" s="80">
        <v>82920505</v>
      </c>
      <c r="C498" s="81" t="s">
        <v>329</v>
      </c>
      <c r="D498" s="83">
        <v>2.4648000000000003</v>
      </c>
      <c r="E498" s="86" t="s">
        <v>1</v>
      </c>
      <c r="F498" s="87">
        <v>39</v>
      </c>
    </row>
    <row r="499" spans="1:6" ht="15">
      <c r="A499" s="98"/>
      <c r="B499" s="80">
        <v>82926505</v>
      </c>
      <c r="C499" s="81" t="s">
        <v>330</v>
      </c>
      <c r="D499" s="83">
        <v>2.4648000000000003</v>
      </c>
      <c r="E499" s="86" t="s">
        <v>1</v>
      </c>
      <c r="F499" s="87">
        <v>39</v>
      </c>
    </row>
    <row r="500" spans="1:6" ht="15">
      <c r="A500" s="98"/>
      <c r="B500" s="80">
        <v>82932505</v>
      </c>
      <c r="C500" s="81" t="s">
        <v>331</v>
      </c>
      <c r="D500" s="83">
        <v>4.9400000000000004</v>
      </c>
      <c r="E500" s="86" t="s">
        <v>1</v>
      </c>
      <c r="F500" s="87">
        <v>39</v>
      </c>
    </row>
    <row r="501" spans="1:6" ht="15">
      <c r="A501" s="98"/>
      <c r="B501" s="80">
        <v>86740505</v>
      </c>
      <c r="C501" s="81" t="s">
        <v>332</v>
      </c>
      <c r="D501" s="83">
        <v>10.119200000000001</v>
      </c>
      <c r="E501" s="86" t="s">
        <v>1</v>
      </c>
      <c r="F501" s="87">
        <v>39</v>
      </c>
    </row>
    <row r="502" spans="1:6" ht="15">
      <c r="A502" s="98"/>
      <c r="B502" s="80">
        <v>86750505</v>
      </c>
      <c r="C502" s="81" t="s">
        <v>333</v>
      </c>
      <c r="D502" s="83">
        <v>13.020799999999999</v>
      </c>
      <c r="E502" s="86" t="s">
        <v>1</v>
      </c>
      <c r="F502" s="87">
        <v>39</v>
      </c>
    </row>
    <row r="503" spans="1:6" ht="15">
      <c r="A503" s="98"/>
      <c r="B503" s="80">
        <v>86763505</v>
      </c>
      <c r="C503" s="81" t="s">
        <v>334</v>
      </c>
      <c r="D503" s="83">
        <v>18.959200000000003</v>
      </c>
      <c r="E503" s="86" t="s">
        <v>1</v>
      </c>
      <c r="F503" s="87">
        <v>39</v>
      </c>
    </row>
    <row r="504" spans="1:6" ht="15">
      <c r="A504" s="98"/>
      <c r="B504" s="80">
        <v>86775505</v>
      </c>
      <c r="C504" s="81" t="s">
        <v>335</v>
      </c>
      <c r="D504" s="83">
        <v>24.315200000000001</v>
      </c>
      <c r="E504" s="86" t="s">
        <v>1</v>
      </c>
      <c r="F504" s="87">
        <v>39</v>
      </c>
    </row>
    <row r="505" spans="1:6" ht="15">
      <c r="A505" s="98"/>
      <c r="B505" s="80">
        <v>88316200</v>
      </c>
      <c r="C505" s="81" t="s">
        <v>336</v>
      </c>
      <c r="D505" s="83">
        <v>6.3648000000000007</v>
      </c>
      <c r="E505" s="86" t="s">
        <v>1</v>
      </c>
      <c r="F505" s="87">
        <v>42</v>
      </c>
    </row>
    <row r="506" spans="1:6" ht="15">
      <c r="A506" s="98"/>
      <c r="B506" s="80">
        <v>88320200</v>
      </c>
      <c r="C506" s="81" t="s">
        <v>337</v>
      </c>
      <c r="D506" s="83">
        <v>7.4256000000000002</v>
      </c>
      <c r="E506" s="86" t="s">
        <v>1</v>
      </c>
      <c r="F506" s="87">
        <v>42</v>
      </c>
    </row>
    <row r="507" spans="1:6" ht="15">
      <c r="A507" s="98"/>
      <c r="B507" s="80">
        <v>88326200</v>
      </c>
      <c r="C507" s="81" t="s">
        <v>338</v>
      </c>
      <c r="D507" s="83">
        <v>11.606400000000001</v>
      </c>
      <c r="E507" s="86" t="s">
        <v>1</v>
      </c>
      <c r="F507" s="87">
        <v>42</v>
      </c>
    </row>
    <row r="508" spans="1:6" ht="15">
      <c r="A508" s="98"/>
      <c r="B508" s="80">
        <v>87316880</v>
      </c>
      <c r="C508" s="81" t="s">
        <v>439</v>
      </c>
      <c r="D508" s="83">
        <v>13.4472</v>
      </c>
      <c r="E508" s="86" t="s">
        <v>1</v>
      </c>
      <c r="F508" s="87">
        <v>42</v>
      </c>
    </row>
    <row r="509" spans="1:6" ht="15">
      <c r="A509" s="98"/>
      <c r="B509" s="80">
        <v>87320880</v>
      </c>
      <c r="C509" s="81" t="s">
        <v>440</v>
      </c>
      <c r="D509" s="83">
        <v>17.711200000000002</v>
      </c>
      <c r="E509" s="86" t="s">
        <v>1</v>
      </c>
      <c r="F509" s="87">
        <v>42</v>
      </c>
    </row>
    <row r="510" spans="1:6" ht="15">
      <c r="A510" s="98"/>
      <c r="B510" s="80">
        <v>87316782</v>
      </c>
      <c r="C510" s="81" t="s">
        <v>339</v>
      </c>
      <c r="D510" s="83">
        <v>9.4535999999999998</v>
      </c>
      <c r="E510" s="86" t="s">
        <v>1</v>
      </c>
      <c r="F510" s="87">
        <v>43</v>
      </c>
    </row>
    <row r="511" spans="1:6" ht="15">
      <c r="A511" s="98"/>
      <c r="B511" s="80">
        <v>87320782</v>
      </c>
      <c r="C511" s="81" t="s">
        <v>340</v>
      </c>
      <c r="D511" s="83">
        <v>17.596800000000002</v>
      </c>
      <c r="E511" s="86" t="s">
        <v>1</v>
      </c>
      <c r="F511" s="87">
        <v>43</v>
      </c>
    </row>
    <row r="512" spans="1:6" ht="15">
      <c r="A512" s="98"/>
      <c r="B512" s="80">
        <v>87320783</v>
      </c>
      <c r="C512" s="81" t="s">
        <v>341</v>
      </c>
      <c r="D512" s="83">
        <v>18.8552</v>
      </c>
      <c r="E512" s="86" t="s">
        <v>1</v>
      </c>
      <c r="F512" s="87">
        <v>43</v>
      </c>
    </row>
    <row r="513" spans="1:6" ht="15">
      <c r="A513" s="98"/>
      <c r="B513" s="80">
        <v>87326783</v>
      </c>
      <c r="C513" s="81" t="s">
        <v>342</v>
      </c>
      <c r="D513" s="83">
        <v>21.3096</v>
      </c>
      <c r="E513" s="86" t="s">
        <v>1</v>
      </c>
      <c r="F513" s="87">
        <v>43</v>
      </c>
    </row>
    <row r="514" spans="1:6" ht="15">
      <c r="A514" s="98"/>
      <c r="B514" s="80">
        <v>87316792</v>
      </c>
      <c r="C514" s="81" t="s">
        <v>343</v>
      </c>
      <c r="D514" s="83">
        <v>8.6736000000000004</v>
      </c>
      <c r="E514" s="86" t="s">
        <v>1</v>
      </c>
      <c r="F514" s="87">
        <v>43</v>
      </c>
    </row>
    <row r="515" spans="1:6" ht="15">
      <c r="A515" s="98"/>
      <c r="B515" s="80">
        <v>87320792</v>
      </c>
      <c r="C515" s="81" t="s">
        <v>344</v>
      </c>
      <c r="D515" s="83">
        <v>12.584</v>
      </c>
      <c r="E515" s="86" t="s">
        <v>1</v>
      </c>
      <c r="F515" s="87">
        <v>43</v>
      </c>
    </row>
    <row r="516" spans="1:6" ht="15">
      <c r="A516" s="98"/>
      <c r="B516" s="80">
        <v>87320793</v>
      </c>
      <c r="C516" s="81" t="s">
        <v>345</v>
      </c>
      <c r="D516" s="83">
        <v>13.301599999999999</v>
      </c>
      <c r="E516" s="86" t="s">
        <v>1</v>
      </c>
      <c r="F516" s="87">
        <v>43</v>
      </c>
    </row>
    <row r="517" spans="1:6" ht="15">
      <c r="A517" s="98"/>
      <c r="B517" s="80">
        <v>87326793</v>
      </c>
      <c r="C517" s="81" t="s">
        <v>346</v>
      </c>
      <c r="D517" s="83">
        <v>21.112000000000002</v>
      </c>
      <c r="E517" s="86" t="s">
        <v>1</v>
      </c>
      <c r="F517" s="87">
        <v>43</v>
      </c>
    </row>
    <row r="518" spans="1:6" ht="15">
      <c r="A518" s="98"/>
      <c r="B518" s="80">
        <v>88316300</v>
      </c>
      <c r="C518" s="81" t="s">
        <v>441</v>
      </c>
      <c r="D518" s="83">
        <v>8.8920000000000012</v>
      </c>
      <c r="E518" s="86" t="s">
        <v>1</v>
      </c>
      <c r="F518" s="87">
        <v>44</v>
      </c>
    </row>
    <row r="519" spans="1:6" ht="15">
      <c r="A519" s="98"/>
      <c r="B519" s="80">
        <v>88320300</v>
      </c>
      <c r="C519" s="81" t="s">
        <v>442</v>
      </c>
      <c r="D519" s="83">
        <v>10.847200000000001</v>
      </c>
      <c r="E519" s="86" t="s">
        <v>1</v>
      </c>
      <c r="F519" s="87">
        <v>44</v>
      </c>
    </row>
    <row r="520" spans="1:6" ht="15">
      <c r="A520" s="98"/>
      <c r="B520" s="80">
        <v>88326300</v>
      </c>
      <c r="C520" s="81" t="s">
        <v>443</v>
      </c>
      <c r="D520" s="83">
        <v>15.4648</v>
      </c>
      <c r="E520" s="86" t="s">
        <v>1</v>
      </c>
      <c r="F520" s="87">
        <v>44</v>
      </c>
    </row>
    <row r="521" spans="1:6" ht="15">
      <c r="A521" s="98"/>
      <c r="B521" s="80">
        <v>88320333</v>
      </c>
      <c r="C521" s="81" t="s">
        <v>444</v>
      </c>
      <c r="D521" s="83">
        <v>11.6272</v>
      </c>
      <c r="E521" s="86" t="s">
        <v>1</v>
      </c>
      <c r="F521" s="87">
        <v>44</v>
      </c>
    </row>
    <row r="522" spans="1:6" ht="15">
      <c r="A522" s="98"/>
      <c r="B522" s="80">
        <v>88320330</v>
      </c>
      <c r="C522" s="81" t="s">
        <v>445</v>
      </c>
      <c r="D522" s="83">
        <v>11.6272</v>
      </c>
      <c r="E522" s="86" t="s">
        <v>1</v>
      </c>
      <c r="F522" s="87">
        <v>44</v>
      </c>
    </row>
    <row r="523" spans="1:6" ht="15">
      <c r="A523" s="98"/>
      <c r="B523" s="80">
        <v>88320303</v>
      </c>
      <c r="C523" s="81" t="s">
        <v>446</v>
      </c>
      <c r="D523" s="83">
        <v>11.804</v>
      </c>
      <c r="E523" s="86" t="s">
        <v>1</v>
      </c>
      <c r="F523" s="87">
        <v>44</v>
      </c>
    </row>
    <row r="524" spans="1:6" ht="15">
      <c r="A524" s="98"/>
      <c r="B524" s="80">
        <v>88326335</v>
      </c>
      <c r="C524" s="81" t="s">
        <v>447</v>
      </c>
      <c r="D524" s="83">
        <v>15.974399999999999</v>
      </c>
      <c r="E524" s="86" t="s">
        <v>1</v>
      </c>
      <c r="F524" s="87">
        <v>44</v>
      </c>
    </row>
    <row r="525" spans="1:6" ht="15">
      <c r="A525" s="98"/>
      <c r="B525" s="80">
        <v>88326330</v>
      </c>
      <c r="C525" s="81" t="s">
        <v>448</v>
      </c>
      <c r="D525" s="83">
        <v>16.3384</v>
      </c>
      <c r="E525" s="86" t="s">
        <v>1</v>
      </c>
      <c r="F525" s="87">
        <v>44</v>
      </c>
    </row>
    <row r="526" spans="1:6" ht="15">
      <c r="A526" s="98"/>
      <c r="B526" s="80">
        <v>88326355</v>
      </c>
      <c r="C526" s="81" t="s">
        <v>449</v>
      </c>
      <c r="D526" s="83">
        <v>16.1616</v>
      </c>
      <c r="E526" s="86" t="s">
        <v>1</v>
      </c>
      <c r="F526" s="87">
        <v>44</v>
      </c>
    </row>
    <row r="527" spans="1:6" ht="15">
      <c r="A527" s="98"/>
      <c r="B527" s="80">
        <v>88326350</v>
      </c>
      <c r="C527" s="81" t="s">
        <v>450</v>
      </c>
      <c r="D527" s="83">
        <v>16.494399999999999</v>
      </c>
      <c r="E527" s="86" t="s">
        <v>1</v>
      </c>
      <c r="F527" s="87">
        <v>44</v>
      </c>
    </row>
    <row r="528" spans="1:6" ht="15">
      <c r="A528" s="98"/>
      <c r="B528" s="80">
        <v>87316742</v>
      </c>
      <c r="C528" s="81" t="s">
        <v>347</v>
      </c>
      <c r="D528" s="83">
        <v>15.132000000000001</v>
      </c>
      <c r="E528" s="86" t="s">
        <v>1</v>
      </c>
      <c r="F528" s="87">
        <v>45</v>
      </c>
    </row>
    <row r="529" spans="1:6" ht="15">
      <c r="A529" s="98"/>
      <c r="B529" s="80">
        <v>87320742</v>
      </c>
      <c r="C529" s="81" t="s">
        <v>348</v>
      </c>
      <c r="D529" s="83">
        <v>17.2744</v>
      </c>
      <c r="E529" s="86" t="s">
        <v>1</v>
      </c>
      <c r="F529" s="87">
        <v>45</v>
      </c>
    </row>
    <row r="530" spans="1:6" ht="15">
      <c r="A530" s="98"/>
      <c r="B530" s="80">
        <v>87320743</v>
      </c>
      <c r="C530" s="81" t="s">
        <v>349</v>
      </c>
      <c r="D530" s="83">
        <v>19.292000000000002</v>
      </c>
      <c r="E530" s="86" t="s">
        <v>1</v>
      </c>
      <c r="F530" s="87">
        <v>45</v>
      </c>
    </row>
    <row r="531" spans="1:6" ht="15">
      <c r="A531" s="98"/>
      <c r="B531" s="80">
        <v>87326743</v>
      </c>
      <c r="C531" s="81" t="s">
        <v>350</v>
      </c>
      <c r="D531" s="83">
        <v>29.889599999999998</v>
      </c>
      <c r="E531" s="86" t="s">
        <v>1</v>
      </c>
      <c r="F531" s="87">
        <v>45</v>
      </c>
    </row>
    <row r="532" spans="1:6" ht="15">
      <c r="A532" s="98"/>
      <c r="B532" s="80">
        <v>87316762</v>
      </c>
      <c r="C532" s="81" t="s">
        <v>428</v>
      </c>
      <c r="D532" s="83">
        <v>6.1880000000000006</v>
      </c>
      <c r="E532" s="86" t="s">
        <v>1</v>
      </c>
      <c r="F532" s="87">
        <v>45</v>
      </c>
    </row>
    <row r="533" spans="1:6" ht="15">
      <c r="A533" s="98"/>
      <c r="B533" s="80">
        <v>87320762</v>
      </c>
      <c r="C533" s="81" t="s">
        <v>429</v>
      </c>
      <c r="D533" s="83">
        <v>8.2992000000000008</v>
      </c>
      <c r="E533" s="86" t="s">
        <v>1</v>
      </c>
      <c r="F533" s="87">
        <v>45</v>
      </c>
    </row>
    <row r="534" spans="1:6" ht="15">
      <c r="A534" s="98"/>
      <c r="B534" s="80">
        <v>87320763</v>
      </c>
      <c r="C534" s="81" t="s">
        <v>430</v>
      </c>
      <c r="D534" s="83">
        <v>8.6736000000000004</v>
      </c>
      <c r="E534" s="86" t="s">
        <v>1</v>
      </c>
      <c r="F534" s="87">
        <v>45</v>
      </c>
    </row>
    <row r="535" spans="1:6" ht="15">
      <c r="A535" s="98"/>
      <c r="B535" s="80">
        <v>87326763</v>
      </c>
      <c r="C535" s="81" t="s">
        <v>431</v>
      </c>
      <c r="D535" s="83">
        <v>13.6448</v>
      </c>
      <c r="E535" s="86" t="s">
        <v>1</v>
      </c>
      <c r="F535" s="87">
        <v>45</v>
      </c>
    </row>
    <row r="536" spans="1:6" ht="15">
      <c r="A536" s="98"/>
      <c r="B536" s="80">
        <v>87326764</v>
      </c>
      <c r="C536" s="81" t="s">
        <v>432</v>
      </c>
      <c r="D536" s="83">
        <v>16.140799999999999</v>
      </c>
      <c r="E536" s="86" t="s">
        <v>1</v>
      </c>
      <c r="F536" s="87">
        <v>45</v>
      </c>
    </row>
    <row r="537" spans="1:6" ht="15">
      <c r="A537" s="98"/>
      <c r="B537" s="80">
        <v>88316762</v>
      </c>
      <c r="C537" s="81" t="s">
        <v>433</v>
      </c>
      <c r="D537" s="83">
        <v>7.8832000000000004</v>
      </c>
      <c r="E537" s="86" t="s">
        <v>1</v>
      </c>
      <c r="F537" s="87">
        <v>46</v>
      </c>
    </row>
    <row r="538" spans="1:6" ht="15">
      <c r="A538" s="98"/>
      <c r="B538" s="80">
        <v>88320762</v>
      </c>
      <c r="C538" s="81" t="s">
        <v>351</v>
      </c>
      <c r="D538" s="83">
        <v>7.1239999999999997</v>
      </c>
      <c r="E538" s="86" t="s">
        <v>1</v>
      </c>
      <c r="F538" s="87">
        <v>46</v>
      </c>
    </row>
    <row r="539" spans="1:6" ht="15">
      <c r="A539" s="98"/>
      <c r="B539" s="80">
        <v>88320763</v>
      </c>
      <c r="C539" s="81" t="s">
        <v>352</v>
      </c>
      <c r="D539" s="83">
        <v>7.4672000000000001</v>
      </c>
      <c r="E539" s="86" t="s">
        <v>1</v>
      </c>
      <c r="F539" s="87">
        <v>46</v>
      </c>
    </row>
    <row r="540" spans="1:6" ht="15">
      <c r="A540" s="98"/>
      <c r="B540" s="80">
        <v>87316772</v>
      </c>
      <c r="C540" s="81" t="s">
        <v>434</v>
      </c>
      <c r="D540" s="83">
        <v>6.9680000000000009</v>
      </c>
      <c r="E540" s="86" t="s">
        <v>1</v>
      </c>
      <c r="F540" s="87">
        <v>46</v>
      </c>
    </row>
    <row r="541" spans="1:6" ht="15">
      <c r="A541" s="98"/>
      <c r="B541" s="80">
        <v>87320772</v>
      </c>
      <c r="C541" s="81" t="s">
        <v>435</v>
      </c>
      <c r="D541" s="83">
        <v>10.701599999999999</v>
      </c>
      <c r="E541" s="86" t="s">
        <v>1</v>
      </c>
      <c r="F541" s="87">
        <v>46</v>
      </c>
    </row>
    <row r="542" spans="1:6" ht="15">
      <c r="A542" s="98"/>
      <c r="B542" s="80">
        <v>87320773</v>
      </c>
      <c r="C542" s="81" t="s">
        <v>436</v>
      </c>
      <c r="D542" s="83">
        <v>10.233600000000001</v>
      </c>
      <c r="E542" s="86" t="s">
        <v>1</v>
      </c>
      <c r="F542" s="87">
        <v>46</v>
      </c>
    </row>
    <row r="543" spans="1:6" ht="15">
      <c r="A543" s="98"/>
      <c r="B543" s="80">
        <v>87326773</v>
      </c>
      <c r="C543" s="81" t="s">
        <v>437</v>
      </c>
      <c r="D543" s="83">
        <v>17.055999999999997</v>
      </c>
      <c r="E543" s="86" t="s">
        <v>1</v>
      </c>
      <c r="F543" s="87">
        <v>46</v>
      </c>
    </row>
    <row r="544" spans="1:6" ht="15">
      <c r="A544" s="98"/>
      <c r="B544" s="80">
        <v>87326774</v>
      </c>
      <c r="C544" s="81" t="s">
        <v>438</v>
      </c>
      <c r="D544" s="83">
        <v>19.427199999999999</v>
      </c>
      <c r="E544" s="86" t="s">
        <v>1</v>
      </c>
      <c r="F544" s="87">
        <v>46</v>
      </c>
    </row>
    <row r="545" spans="1:6" ht="15">
      <c r="A545" s="98"/>
      <c r="B545" s="80">
        <v>88316100</v>
      </c>
      <c r="C545" s="81" t="s">
        <v>353</v>
      </c>
      <c r="D545" s="83">
        <v>6.1255999999999995</v>
      </c>
      <c r="E545" s="86" t="s">
        <v>1</v>
      </c>
      <c r="F545" s="87">
        <v>47</v>
      </c>
    </row>
    <row r="546" spans="1:6" ht="15">
      <c r="A546" s="98"/>
      <c r="B546" s="80">
        <v>88320100</v>
      </c>
      <c r="C546" s="81" t="s">
        <v>354</v>
      </c>
      <c r="D546" s="83">
        <v>6.3648000000000007</v>
      </c>
      <c r="E546" s="86" t="s">
        <v>1</v>
      </c>
      <c r="F546" s="87">
        <v>47</v>
      </c>
    </row>
    <row r="547" spans="1:6" ht="15">
      <c r="A547" s="98"/>
      <c r="B547" s="80">
        <v>88326100</v>
      </c>
      <c r="C547" s="81" t="s">
        <v>355</v>
      </c>
      <c r="D547" s="83">
        <v>12.604799999999999</v>
      </c>
      <c r="E547" s="86" t="s">
        <v>1</v>
      </c>
      <c r="F547" s="87">
        <v>47</v>
      </c>
    </row>
    <row r="548" spans="1:6" ht="15">
      <c r="A548" s="98"/>
      <c r="B548" s="80">
        <v>88320130</v>
      </c>
      <c r="C548" s="81" t="s">
        <v>356</v>
      </c>
      <c r="D548" s="83">
        <v>6.3648000000000007</v>
      </c>
      <c r="E548" s="86" t="s">
        <v>1</v>
      </c>
      <c r="F548" s="87">
        <v>47</v>
      </c>
    </row>
    <row r="549" spans="1:6" ht="15">
      <c r="A549" s="98"/>
      <c r="B549" s="80">
        <v>88326130</v>
      </c>
      <c r="C549" s="81" t="s">
        <v>357</v>
      </c>
      <c r="D549" s="83">
        <v>8.4344000000000001</v>
      </c>
      <c r="E549" s="86" t="s">
        <v>1</v>
      </c>
      <c r="F549" s="87">
        <v>47</v>
      </c>
    </row>
    <row r="550" spans="1:6" ht="15">
      <c r="A550" s="98"/>
      <c r="B550" s="80">
        <v>88326150</v>
      </c>
      <c r="C550" s="81" t="s">
        <v>358</v>
      </c>
      <c r="D550" s="83">
        <v>10.296000000000001</v>
      </c>
      <c r="E550" s="86" t="s">
        <v>1</v>
      </c>
      <c r="F550" s="87">
        <v>47</v>
      </c>
    </row>
    <row r="551" spans="1:6" ht="15">
      <c r="A551" s="98"/>
      <c r="B551" s="80">
        <v>88316820</v>
      </c>
      <c r="C551" s="81" t="s">
        <v>359</v>
      </c>
      <c r="D551" s="83">
        <v>4.0351999999999997</v>
      </c>
      <c r="E551" s="86" t="s">
        <v>1</v>
      </c>
      <c r="F551" s="87">
        <v>48</v>
      </c>
    </row>
    <row r="552" spans="1:6" ht="15">
      <c r="A552" s="98"/>
      <c r="B552" s="80">
        <v>87316672</v>
      </c>
      <c r="C552" s="81" t="s">
        <v>360</v>
      </c>
      <c r="D552" s="83">
        <v>9.8384000000000018</v>
      </c>
      <c r="E552" s="86" t="s">
        <v>1</v>
      </c>
      <c r="F552" s="87">
        <v>48</v>
      </c>
    </row>
    <row r="553" spans="1:6" ht="15">
      <c r="A553" s="98"/>
      <c r="B553" s="80">
        <v>87316673</v>
      </c>
      <c r="C553" s="81" t="s">
        <v>361</v>
      </c>
      <c r="D553" s="83">
        <v>10.347999999999999</v>
      </c>
      <c r="E553" s="86" t="s">
        <v>1</v>
      </c>
      <c r="F553" s="87">
        <v>48</v>
      </c>
    </row>
    <row r="554" spans="1:6" ht="15">
      <c r="A554" s="98"/>
      <c r="B554" s="80">
        <v>87320672</v>
      </c>
      <c r="C554" s="81" t="s">
        <v>362</v>
      </c>
      <c r="D554" s="83">
        <v>11.5336</v>
      </c>
      <c r="E554" s="86" t="s">
        <v>1</v>
      </c>
      <c r="F554" s="87">
        <v>48</v>
      </c>
    </row>
    <row r="555" spans="1:6" ht="15">
      <c r="A555" s="98"/>
      <c r="B555" s="80">
        <v>87320673</v>
      </c>
      <c r="C555" s="81" t="s">
        <v>363</v>
      </c>
      <c r="D555" s="83">
        <v>11.0032</v>
      </c>
      <c r="E555" s="86" t="s">
        <v>1</v>
      </c>
      <c r="F555" s="87">
        <v>48</v>
      </c>
    </row>
    <row r="556" spans="1:6" ht="15">
      <c r="A556" s="98"/>
      <c r="B556" s="80">
        <v>87326674</v>
      </c>
      <c r="C556" s="81" t="s">
        <v>364</v>
      </c>
      <c r="D556" s="83">
        <v>18.397600000000001</v>
      </c>
      <c r="E556" s="86" t="s">
        <v>1</v>
      </c>
      <c r="F556" s="87">
        <v>48</v>
      </c>
    </row>
    <row r="557" spans="1:6" ht="15">
      <c r="A557" s="98"/>
      <c r="B557" s="80">
        <v>85900932</v>
      </c>
      <c r="C557" s="81" t="s">
        <v>314</v>
      </c>
      <c r="D557" s="83">
        <v>19.635200000000001</v>
      </c>
      <c r="E557" s="86" t="s">
        <v>1</v>
      </c>
      <c r="F557" s="87">
        <v>49</v>
      </c>
    </row>
    <row r="558" spans="1:6" ht="15">
      <c r="A558" s="98"/>
      <c r="B558" s="80">
        <v>85900943</v>
      </c>
      <c r="C558" s="81" t="s">
        <v>317</v>
      </c>
      <c r="D558" s="83">
        <v>19.635200000000001</v>
      </c>
      <c r="E558" s="86" t="s">
        <v>1</v>
      </c>
      <c r="F558" s="87">
        <v>49</v>
      </c>
    </row>
    <row r="559" spans="1:6" ht="15">
      <c r="A559" s="98"/>
      <c r="B559" s="80">
        <v>88316710</v>
      </c>
      <c r="C559" s="81" t="s">
        <v>365</v>
      </c>
      <c r="D559" s="83">
        <v>8.4344000000000001</v>
      </c>
      <c r="E559" s="86" t="s">
        <v>1</v>
      </c>
      <c r="F559" s="87">
        <v>49</v>
      </c>
    </row>
    <row r="560" spans="1:6" ht="15">
      <c r="A560" s="98"/>
      <c r="B560" s="80">
        <v>87316736</v>
      </c>
      <c r="C560" s="81" t="s">
        <v>366</v>
      </c>
      <c r="D560" s="83">
        <v>9.6928000000000001</v>
      </c>
      <c r="E560" s="86" t="s">
        <v>1</v>
      </c>
      <c r="F560" s="87">
        <v>50</v>
      </c>
    </row>
    <row r="561" spans="1:6" ht="15">
      <c r="A561" s="98"/>
      <c r="B561" s="80">
        <v>87320737</v>
      </c>
      <c r="C561" s="81" t="s">
        <v>367</v>
      </c>
      <c r="D561" s="83">
        <v>12.927200000000001</v>
      </c>
      <c r="E561" s="86" t="s">
        <v>1</v>
      </c>
      <c r="F561" s="87">
        <v>50</v>
      </c>
    </row>
    <row r="562" spans="1:6" ht="15">
      <c r="A562" s="98"/>
      <c r="B562" s="80">
        <v>87326736</v>
      </c>
      <c r="C562" s="81" t="s">
        <v>368</v>
      </c>
      <c r="D562" s="83">
        <v>17.690400000000004</v>
      </c>
      <c r="E562" s="86" t="s">
        <v>1</v>
      </c>
      <c r="F562" s="87">
        <v>50</v>
      </c>
    </row>
    <row r="563" spans="1:6" ht="15">
      <c r="A563" s="98"/>
      <c r="B563" s="80">
        <v>87316720</v>
      </c>
      <c r="C563" s="81" t="s">
        <v>369</v>
      </c>
      <c r="D563" s="83">
        <v>14.185600000000001</v>
      </c>
      <c r="E563" s="86" t="s">
        <v>1</v>
      </c>
      <c r="F563" s="87">
        <v>50</v>
      </c>
    </row>
    <row r="564" spans="1:6" ht="15">
      <c r="A564" s="98"/>
      <c r="B564" s="80">
        <v>87320720</v>
      </c>
      <c r="C564" s="81" t="s">
        <v>370</v>
      </c>
      <c r="D564" s="83">
        <v>23.327200000000001</v>
      </c>
      <c r="E564" s="86" t="s">
        <v>1</v>
      </c>
      <c r="F564" s="87">
        <v>50</v>
      </c>
    </row>
    <row r="565" spans="1:6" ht="15">
      <c r="A565" s="98"/>
      <c r="B565" s="80">
        <v>87320723</v>
      </c>
      <c r="C565" s="81" t="s">
        <v>371</v>
      </c>
      <c r="D565" s="83">
        <v>24.273600000000002</v>
      </c>
      <c r="E565" s="86" t="s">
        <v>1</v>
      </c>
      <c r="F565" s="87">
        <v>50</v>
      </c>
    </row>
    <row r="566" spans="1:6" ht="15">
      <c r="A566" s="98"/>
      <c r="B566" s="80">
        <v>84916315</v>
      </c>
      <c r="C566" s="81" t="s">
        <v>614</v>
      </c>
      <c r="D566" s="83">
        <v>8.7256</v>
      </c>
      <c r="E566" s="86" t="s">
        <v>188</v>
      </c>
      <c r="F566" s="87">
        <v>51</v>
      </c>
    </row>
    <row r="567" spans="1:6" ht="15">
      <c r="A567" s="98"/>
      <c r="B567" s="80">
        <v>84926315</v>
      </c>
      <c r="C567" s="81" t="s">
        <v>615</v>
      </c>
      <c r="D567" s="83">
        <v>10.5768</v>
      </c>
      <c r="E567" s="86" t="s">
        <v>188</v>
      </c>
      <c r="F567" s="87">
        <v>51</v>
      </c>
    </row>
    <row r="568" spans="1:6" ht="15">
      <c r="A568" s="98"/>
      <c r="B568" s="80">
        <v>87316749</v>
      </c>
      <c r="C568" s="81" t="s">
        <v>373</v>
      </c>
      <c r="D568" s="83">
        <v>48.308000000000007</v>
      </c>
      <c r="E568" s="86" t="s">
        <v>1</v>
      </c>
      <c r="F568" s="87">
        <v>51</v>
      </c>
    </row>
    <row r="569" spans="1:6" ht="15">
      <c r="A569" s="98"/>
      <c r="B569" s="80">
        <v>87320749</v>
      </c>
      <c r="C569" s="81" t="s">
        <v>374</v>
      </c>
      <c r="D569" s="83">
        <v>55.858400000000003</v>
      </c>
      <c r="E569" s="86" t="s">
        <v>1</v>
      </c>
      <c r="F569" s="87">
        <v>51</v>
      </c>
    </row>
    <row r="570" spans="1:6" ht="15">
      <c r="A570" s="98"/>
      <c r="B570" s="80">
        <v>84916316</v>
      </c>
      <c r="C570" s="81" t="s">
        <v>622</v>
      </c>
      <c r="D570" s="83">
        <v>10.1088</v>
      </c>
      <c r="E570" s="86" t="s">
        <v>188</v>
      </c>
      <c r="F570" s="87">
        <v>52</v>
      </c>
    </row>
    <row r="571" spans="1:6" ht="15">
      <c r="A571" s="98"/>
      <c r="B571" s="80">
        <v>84900315</v>
      </c>
      <c r="C571" s="81" t="s">
        <v>616</v>
      </c>
      <c r="D571" s="83">
        <v>1.56</v>
      </c>
      <c r="E571" s="86" t="s">
        <v>188</v>
      </c>
      <c r="F571" s="87">
        <v>52</v>
      </c>
    </row>
    <row r="572" spans="1:6" ht="15">
      <c r="A572" s="98"/>
      <c r="B572" s="80">
        <v>87316724</v>
      </c>
      <c r="C572" s="81" t="s">
        <v>372</v>
      </c>
      <c r="D572" s="83">
        <v>19.0944</v>
      </c>
      <c r="E572" s="86" t="s">
        <v>1</v>
      </c>
      <c r="F572" s="87">
        <v>53</v>
      </c>
    </row>
    <row r="573" spans="1:6" ht="15">
      <c r="A573" s="98"/>
      <c r="B573" s="80">
        <v>89516707</v>
      </c>
      <c r="C573" s="81" t="s">
        <v>619</v>
      </c>
      <c r="D573" s="83">
        <v>8.2680000000000007</v>
      </c>
      <c r="E573" s="86" t="s">
        <v>188</v>
      </c>
      <c r="F573" s="87">
        <v>54</v>
      </c>
    </row>
    <row r="574" spans="1:6" ht="15">
      <c r="A574" s="98"/>
      <c r="B574" s="80">
        <v>89516706</v>
      </c>
      <c r="C574" s="81" t="s">
        <v>620</v>
      </c>
      <c r="D574" s="83">
        <v>6.8848000000000003</v>
      </c>
      <c r="E574" s="86" t="s">
        <v>188</v>
      </c>
      <c r="F574" s="87">
        <v>54</v>
      </c>
    </row>
    <row r="575" spans="1:6" ht="15">
      <c r="A575" s="98"/>
      <c r="B575" s="80">
        <v>87316850</v>
      </c>
      <c r="C575" s="81" t="s">
        <v>375</v>
      </c>
      <c r="D575" s="83">
        <v>18.636800000000001</v>
      </c>
      <c r="E575" s="86" t="s">
        <v>1</v>
      </c>
      <c r="F575" s="87">
        <v>55</v>
      </c>
    </row>
    <row r="576" spans="1:6" ht="15">
      <c r="A576" s="98"/>
      <c r="B576" s="80">
        <v>88316900</v>
      </c>
      <c r="C576" s="81" t="s">
        <v>376</v>
      </c>
      <c r="D576" s="83">
        <v>27.6432</v>
      </c>
      <c r="E576" s="86" t="s">
        <v>1</v>
      </c>
      <c r="F576" s="87">
        <v>55</v>
      </c>
    </row>
    <row r="577" spans="1:6" ht="15">
      <c r="A577" s="98"/>
      <c r="B577" s="80">
        <v>88320900</v>
      </c>
      <c r="C577" s="81" t="s">
        <v>377</v>
      </c>
      <c r="D577" s="83">
        <v>29.494399999999999</v>
      </c>
      <c r="E577" s="86" t="s">
        <v>1</v>
      </c>
      <c r="F577" s="87">
        <v>55</v>
      </c>
    </row>
    <row r="578" spans="1:6" ht="15">
      <c r="A578" s="98"/>
      <c r="B578" s="80">
        <v>79016600</v>
      </c>
      <c r="C578" s="81" t="s">
        <v>561</v>
      </c>
      <c r="D578" s="83">
        <v>175.74</v>
      </c>
      <c r="E578" s="86" t="s">
        <v>1</v>
      </c>
      <c r="F578" s="87">
        <v>58</v>
      </c>
    </row>
    <row r="579" spans="1:6" ht="15">
      <c r="A579" s="98"/>
      <c r="B579" s="80">
        <v>79020600</v>
      </c>
      <c r="C579" s="81" t="s">
        <v>554</v>
      </c>
      <c r="D579" s="83">
        <v>175.74</v>
      </c>
      <c r="E579" s="86" t="s">
        <v>1</v>
      </c>
      <c r="F579" s="87">
        <v>58</v>
      </c>
    </row>
    <row r="580" spans="1:6" ht="15">
      <c r="A580" s="98"/>
      <c r="B580" s="80">
        <v>79026600</v>
      </c>
      <c r="C580" s="81" t="s">
        <v>555</v>
      </c>
      <c r="D580" s="83">
        <v>197.62</v>
      </c>
      <c r="E580" s="86" t="s">
        <v>1</v>
      </c>
      <c r="F580" s="87">
        <v>58</v>
      </c>
    </row>
    <row r="581" spans="1:6" ht="15">
      <c r="A581" s="98"/>
      <c r="B581" s="80">
        <v>79032600</v>
      </c>
      <c r="C581" s="81" t="s">
        <v>556</v>
      </c>
      <c r="D581" s="83">
        <v>197.62</v>
      </c>
      <c r="E581" s="86" t="s">
        <v>1</v>
      </c>
      <c r="F581" s="87">
        <v>58</v>
      </c>
    </row>
    <row r="582" spans="1:6" ht="15">
      <c r="A582" s="98"/>
      <c r="B582" s="80">
        <v>79040500</v>
      </c>
      <c r="C582" s="81" t="s">
        <v>557</v>
      </c>
      <c r="D582" s="83">
        <v>313.5</v>
      </c>
      <c r="E582" s="86" t="s">
        <v>1</v>
      </c>
      <c r="F582" s="87">
        <v>58</v>
      </c>
    </row>
    <row r="583" spans="1:6" ht="15">
      <c r="A583" s="98"/>
      <c r="B583" s="80">
        <v>79050500</v>
      </c>
      <c r="C583" s="81" t="s">
        <v>558</v>
      </c>
      <c r="D583" s="83">
        <v>313.5</v>
      </c>
      <c r="E583" s="86" t="s">
        <v>1</v>
      </c>
      <c r="F583" s="87">
        <v>58</v>
      </c>
    </row>
    <row r="584" spans="1:6" ht="15">
      <c r="A584" s="98"/>
      <c r="B584" s="80">
        <v>79063500</v>
      </c>
      <c r="C584" s="81" t="s">
        <v>559</v>
      </c>
      <c r="D584" s="83">
        <v>588.76</v>
      </c>
      <c r="E584" s="86" t="s">
        <v>1</v>
      </c>
      <c r="F584" s="87">
        <v>58</v>
      </c>
    </row>
    <row r="585" spans="1:6" ht="15">
      <c r="A585" s="98"/>
      <c r="B585" s="80">
        <v>79075500</v>
      </c>
      <c r="C585" s="81" t="s">
        <v>560</v>
      </c>
      <c r="D585" s="83">
        <v>1369.62</v>
      </c>
      <c r="E585" s="86" t="s">
        <v>1</v>
      </c>
      <c r="F585" s="87">
        <v>58</v>
      </c>
    </row>
    <row r="586" spans="1:6" ht="15">
      <c r="A586" s="98"/>
      <c r="B586" s="80">
        <v>79016620</v>
      </c>
      <c r="C586" s="81" t="s">
        <v>562</v>
      </c>
      <c r="D586" s="83">
        <v>150.13999999999999</v>
      </c>
      <c r="E586" s="86" t="s">
        <v>1</v>
      </c>
      <c r="F586" s="87">
        <v>58</v>
      </c>
    </row>
    <row r="587" spans="1:6" ht="15">
      <c r="A587" s="98"/>
      <c r="B587" s="80">
        <v>79020620</v>
      </c>
      <c r="C587" s="81" t="s">
        <v>563</v>
      </c>
      <c r="D587" s="83">
        <v>150.13999999999999</v>
      </c>
      <c r="E587" s="86" t="s">
        <v>1</v>
      </c>
      <c r="F587" s="87">
        <v>58</v>
      </c>
    </row>
    <row r="588" spans="1:6" ht="15">
      <c r="A588" s="98"/>
      <c r="B588" s="80">
        <v>79026620</v>
      </c>
      <c r="C588" s="81" t="s">
        <v>564</v>
      </c>
      <c r="D588" s="83">
        <v>121.39</v>
      </c>
      <c r="E588" s="86" t="s">
        <v>1</v>
      </c>
      <c r="F588" s="87">
        <v>58</v>
      </c>
    </row>
    <row r="589" spans="1:6" ht="15">
      <c r="A589" s="98"/>
      <c r="B589" s="80">
        <v>79032620</v>
      </c>
      <c r="C589" s="81" t="s">
        <v>556</v>
      </c>
      <c r="D589" s="83">
        <v>128.13</v>
      </c>
      <c r="E589" s="86" t="s">
        <v>1</v>
      </c>
      <c r="F589" s="87">
        <v>58</v>
      </c>
    </row>
    <row r="590" spans="1:6" ht="15">
      <c r="A590" s="98"/>
      <c r="B590" s="80">
        <v>79040620</v>
      </c>
      <c r="C590" s="81" t="s">
        <v>557</v>
      </c>
      <c r="D590" s="83">
        <v>255.24</v>
      </c>
      <c r="E590" s="86" t="s">
        <v>1</v>
      </c>
      <c r="F590" s="87">
        <v>58</v>
      </c>
    </row>
    <row r="591" spans="1:6" ht="15">
      <c r="A591" s="98"/>
      <c r="B591" s="80">
        <v>79002208</v>
      </c>
      <c r="C591" s="81" t="s">
        <v>599</v>
      </c>
      <c r="D591" s="83">
        <v>38.299999999999997</v>
      </c>
      <c r="E591" s="86" t="s">
        <v>188</v>
      </c>
      <c r="F591" s="87">
        <v>58</v>
      </c>
    </row>
    <row r="592" spans="1:6" ht="15">
      <c r="A592" s="98"/>
      <c r="B592" s="80">
        <v>79002211</v>
      </c>
      <c r="C592" s="81" t="s">
        <v>600</v>
      </c>
      <c r="D592" s="83">
        <v>65.73</v>
      </c>
      <c r="E592" s="86" t="s">
        <v>1</v>
      </c>
      <c r="F592" s="87">
        <v>58</v>
      </c>
    </row>
    <row r="593" spans="1:6" ht="15">
      <c r="A593" s="98"/>
      <c r="B593" s="80">
        <v>79002213</v>
      </c>
      <c r="C593" s="81" t="s">
        <v>565</v>
      </c>
      <c r="D593" s="83">
        <v>65.64</v>
      </c>
      <c r="E593" s="86" t="s">
        <v>1</v>
      </c>
      <c r="F593" s="87">
        <v>58</v>
      </c>
    </row>
    <row r="594" spans="1:6" ht="15">
      <c r="A594" s="98"/>
      <c r="B594" s="80">
        <v>79040218</v>
      </c>
      <c r="C594" s="81" t="s">
        <v>566</v>
      </c>
      <c r="D594" s="83">
        <v>75.34</v>
      </c>
      <c r="E594" s="86" t="s">
        <v>1</v>
      </c>
      <c r="F594" s="87">
        <v>59</v>
      </c>
    </row>
    <row r="595" spans="1:6" ht="15">
      <c r="A595" s="98"/>
      <c r="B595" s="80">
        <v>79050218</v>
      </c>
      <c r="C595" s="81" t="s">
        <v>567</v>
      </c>
      <c r="D595" s="83">
        <v>95.82</v>
      </c>
      <c r="E595" s="86" t="s">
        <v>1</v>
      </c>
      <c r="F595" s="87">
        <v>59</v>
      </c>
    </row>
    <row r="596" spans="1:6" ht="15">
      <c r="A596" s="98"/>
      <c r="B596" s="80">
        <v>79063218</v>
      </c>
      <c r="C596" s="81" t="s">
        <v>568</v>
      </c>
      <c r="D596" s="83">
        <v>110.8</v>
      </c>
      <c r="E596" s="86" t="s">
        <v>1</v>
      </c>
      <c r="F596" s="87">
        <v>59</v>
      </c>
    </row>
    <row r="597" spans="1:6" ht="15">
      <c r="A597" s="98"/>
      <c r="B597" s="80">
        <v>79075218</v>
      </c>
      <c r="C597" s="81" t="s">
        <v>569</v>
      </c>
      <c r="D597" s="83">
        <v>209.37</v>
      </c>
      <c r="E597" s="86" t="s">
        <v>1</v>
      </c>
      <c r="F597" s="87">
        <v>59</v>
      </c>
    </row>
    <row r="598" spans="1:6" ht="15">
      <c r="A598" s="98"/>
      <c r="B598" s="80">
        <v>79002250</v>
      </c>
      <c r="C598" s="81" t="s">
        <v>570</v>
      </c>
      <c r="D598" s="83">
        <v>174.11</v>
      </c>
      <c r="E598" s="86" t="s">
        <v>1</v>
      </c>
      <c r="F598" s="87">
        <v>59</v>
      </c>
    </row>
    <row r="599" spans="1:6" ht="15">
      <c r="A599" s="98"/>
      <c r="B599" s="80">
        <v>79016250</v>
      </c>
      <c r="C599" s="81" t="s">
        <v>572</v>
      </c>
      <c r="D599" s="83">
        <v>44.7</v>
      </c>
      <c r="E599" s="86" t="s">
        <v>1</v>
      </c>
      <c r="F599" s="87">
        <v>59</v>
      </c>
    </row>
    <row r="600" spans="1:6" ht="15">
      <c r="A600" s="239"/>
      <c r="B600" s="80">
        <v>79032250</v>
      </c>
      <c r="C600" s="81" t="s">
        <v>571</v>
      </c>
      <c r="D600" s="83">
        <v>59.94</v>
      </c>
      <c r="E600" s="86" t="s">
        <v>1</v>
      </c>
      <c r="F600" s="87">
        <v>59</v>
      </c>
    </row>
    <row r="601" spans="1:6" ht="15">
      <c r="A601" s="239"/>
      <c r="B601" s="80">
        <v>79020250</v>
      </c>
      <c r="C601" s="81" t="s">
        <v>573</v>
      </c>
      <c r="D601" s="83">
        <v>44.7</v>
      </c>
      <c r="E601" s="86" t="s">
        <v>1</v>
      </c>
      <c r="F601" s="87">
        <v>59</v>
      </c>
    </row>
    <row r="602" spans="1:6" ht="15">
      <c r="A602" s="239"/>
      <c r="B602" s="80">
        <v>79026250</v>
      </c>
      <c r="C602" s="81" t="s">
        <v>574</v>
      </c>
      <c r="D602" s="83">
        <v>47.7</v>
      </c>
      <c r="E602" s="86" t="s">
        <v>1</v>
      </c>
      <c r="F602" s="87">
        <v>59</v>
      </c>
    </row>
    <row r="603" spans="1:6" ht="15">
      <c r="A603" s="239"/>
      <c r="B603" s="80">
        <v>79000251</v>
      </c>
      <c r="C603" s="81" t="s">
        <v>575</v>
      </c>
      <c r="D603" s="83">
        <v>25.96</v>
      </c>
      <c r="E603" s="86" t="s">
        <v>1</v>
      </c>
      <c r="F603" s="87">
        <v>59</v>
      </c>
    </row>
    <row r="604" spans="1:6" ht="15">
      <c r="A604" s="239"/>
      <c r="B604" s="80">
        <v>79000225</v>
      </c>
      <c r="C604" s="81" t="s">
        <v>378</v>
      </c>
      <c r="D604" s="83">
        <v>26.97</v>
      </c>
      <c r="E604" s="86" t="s">
        <v>1</v>
      </c>
      <c r="F604" s="87">
        <v>59</v>
      </c>
    </row>
    <row r="605" spans="1:6" ht="15">
      <c r="A605" s="239"/>
      <c r="B605" s="80">
        <v>79000228</v>
      </c>
      <c r="C605" s="81" t="s">
        <v>379</v>
      </c>
      <c r="D605" s="83">
        <v>134.88</v>
      </c>
      <c r="E605" s="86" t="s">
        <v>1</v>
      </c>
      <c r="F605" s="87">
        <v>59</v>
      </c>
    </row>
    <row r="606" spans="1:6" ht="15">
      <c r="A606" s="239"/>
      <c r="B606" s="80">
        <v>79000227</v>
      </c>
      <c r="C606" s="81" t="s">
        <v>380</v>
      </c>
      <c r="D606" s="83">
        <v>6.73</v>
      </c>
      <c r="E606" s="86" t="s">
        <v>1</v>
      </c>
      <c r="F606" s="87">
        <v>59</v>
      </c>
    </row>
    <row r="607" spans="1:6" ht="15">
      <c r="A607" s="239"/>
      <c r="B607" s="80">
        <v>79000229</v>
      </c>
      <c r="C607" s="81" t="s">
        <v>381</v>
      </c>
      <c r="D607" s="83">
        <v>13.48</v>
      </c>
      <c r="E607" s="86" t="s">
        <v>1</v>
      </c>
      <c r="F607" s="87">
        <v>59</v>
      </c>
    </row>
    <row r="608" spans="1:6" ht="15">
      <c r="A608" s="239"/>
      <c r="B608" s="80">
        <v>79000223</v>
      </c>
      <c r="C608" s="81" t="s">
        <v>382</v>
      </c>
      <c r="D608" s="83">
        <v>69</v>
      </c>
      <c r="E608" s="86" t="s">
        <v>1</v>
      </c>
      <c r="F608" s="87">
        <v>60</v>
      </c>
    </row>
    <row r="609" spans="1:6" ht="15">
      <c r="A609" s="239"/>
      <c r="B609" s="80">
        <v>79000221</v>
      </c>
      <c r="C609" s="81" t="s">
        <v>383</v>
      </c>
      <c r="D609" s="83">
        <v>17.579999999999998</v>
      </c>
      <c r="E609" s="86" t="s">
        <v>1</v>
      </c>
      <c r="F609" s="87">
        <v>60</v>
      </c>
    </row>
    <row r="610" spans="1:6" ht="15">
      <c r="A610" s="239"/>
      <c r="B610" s="80">
        <v>79116850</v>
      </c>
      <c r="C610" s="81" t="s">
        <v>582</v>
      </c>
      <c r="D610" s="83">
        <v>19.940000000000001</v>
      </c>
      <c r="E610" s="86" t="s">
        <v>1</v>
      </c>
      <c r="F610" s="87">
        <v>60</v>
      </c>
    </row>
    <row r="611" spans="1:6" ht="15">
      <c r="A611" s="239"/>
      <c r="B611" s="80">
        <v>79120850</v>
      </c>
      <c r="C611" s="81" t="s">
        <v>583</v>
      </c>
      <c r="D611" s="83">
        <v>19.940000000000001</v>
      </c>
      <c r="E611" s="86" t="s">
        <v>1</v>
      </c>
      <c r="F611" s="87">
        <v>60</v>
      </c>
    </row>
    <row r="612" spans="1:6" ht="15">
      <c r="A612" s="239"/>
      <c r="B612" s="80">
        <v>79116640</v>
      </c>
      <c r="C612" s="81" t="s">
        <v>584</v>
      </c>
      <c r="D612" s="83">
        <v>11.37</v>
      </c>
      <c r="E612" s="86" t="s">
        <v>1</v>
      </c>
      <c r="F612" s="87">
        <v>60</v>
      </c>
    </row>
    <row r="613" spans="1:6" ht="15">
      <c r="A613" s="239"/>
      <c r="B613" s="80">
        <v>79120640</v>
      </c>
      <c r="C613" s="81" t="s">
        <v>585</v>
      </c>
      <c r="D613" s="83">
        <v>11.37</v>
      </c>
      <c r="E613" s="86" t="s">
        <v>1</v>
      </c>
      <c r="F613" s="87">
        <v>60</v>
      </c>
    </row>
    <row r="614" spans="1:6" ht="15">
      <c r="A614" s="239"/>
      <c r="B614" s="80">
        <v>79100630</v>
      </c>
      <c r="C614" s="81" t="s">
        <v>601</v>
      </c>
      <c r="D614" s="83">
        <v>461.05</v>
      </c>
      <c r="E614" s="86" t="s">
        <v>188</v>
      </c>
      <c r="F614" s="87">
        <v>60</v>
      </c>
    </row>
    <row r="615" spans="1:6" ht="15">
      <c r="A615" s="239"/>
      <c r="B615" s="80">
        <v>79200810</v>
      </c>
      <c r="C615" s="81" t="s">
        <v>1050</v>
      </c>
      <c r="D615" s="83">
        <v>0</v>
      </c>
      <c r="E615" s="86" t="s">
        <v>1</v>
      </c>
      <c r="F615" s="87">
        <v>60</v>
      </c>
    </row>
    <row r="616" spans="1:6" ht="15">
      <c r="A616" s="239"/>
      <c r="B616" s="80">
        <v>79200800</v>
      </c>
      <c r="C616" s="81" t="s">
        <v>384</v>
      </c>
      <c r="D616" s="83">
        <v>404.66</v>
      </c>
      <c r="E616" s="86" t="s">
        <v>1</v>
      </c>
      <c r="F616" s="87">
        <v>59</v>
      </c>
    </row>
    <row r="617" spans="1:6" ht="15">
      <c r="A617" s="239"/>
      <c r="B617" s="80">
        <v>79200900</v>
      </c>
      <c r="C617" s="81" t="s">
        <v>385</v>
      </c>
      <c r="D617" s="83">
        <v>512.57000000000005</v>
      </c>
      <c r="E617" s="86" t="s">
        <v>1</v>
      </c>
      <c r="F617" s="87">
        <v>61</v>
      </c>
    </row>
    <row r="618" spans="1:6" ht="15">
      <c r="A618" s="239"/>
      <c r="B618" s="80">
        <v>79116001</v>
      </c>
      <c r="C618" s="81" t="s">
        <v>576</v>
      </c>
      <c r="D618" s="83">
        <v>13.19</v>
      </c>
      <c r="E618" s="86" t="s">
        <v>1</v>
      </c>
      <c r="F618" s="87">
        <v>61</v>
      </c>
    </row>
    <row r="619" spans="1:6" ht="15">
      <c r="A619" s="239"/>
      <c r="B619" s="80">
        <v>79120001</v>
      </c>
      <c r="C619" s="81" t="s">
        <v>577</v>
      </c>
      <c r="D619" s="83">
        <v>13.27</v>
      </c>
      <c r="E619" s="86" t="s">
        <v>1</v>
      </c>
      <c r="F619" s="87">
        <v>61</v>
      </c>
    </row>
    <row r="620" spans="1:6" ht="15">
      <c r="A620" s="239"/>
      <c r="B620" s="80">
        <v>79116000</v>
      </c>
      <c r="C620" s="81" t="s">
        <v>578</v>
      </c>
      <c r="D620" s="83">
        <v>80.5</v>
      </c>
      <c r="E620" s="86" t="s">
        <v>1</v>
      </c>
      <c r="F620" s="87">
        <v>61</v>
      </c>
    </row>
    <row r="621" spans="1:6" ht="15">
      <c r="A621" s="239"/>
      <c r="B621" s="80">
        <v>79120000</v>
      </c>
      <c r="C621" s="81" t="s">
        <v>579</v>
      </c>
      <c r="D621" s="83">
        <v>81.31</v>
      </c>
      <c r="E621" s="86" t="s">
        <v>1</v>
      </c>
      <c r="F621" s="87">
        <v>61</v>
      </c>
    </row>
    <row r="622" spans="1:6" ht="15">
      <c r="A622" s="239"/>
      <c r="B622" s="80">
        <v>79126000</v>
      </c>
      <c r="C622" s="81" t="s">
        <v>580</v>
      </c>
      <c r="D622" s="83">
        <v>84.6</v>
      </c>
      <c r="E622" s="86" t="s">
        <v>1</v>
      </c>
      <c r="F622" s="87">
        <v>61</v>
      </c>
    </row>
    <row r="623" spans="1:6" ht="15">
      <c r="A623" s="239"/>
      <c r="B623" s="80">
        <v>79132000</v>
      </c>
      <c r="C623" s="81" t="s">
        <v>581</v>
      </c>
      <c r="D623" s="83">
        <v>90</v>
      </c>
      <c r="E623" s="86" t="s">
        <v>1</v>
      </c>
      <c r="F623" s="87">
        <v>61</v>
      </c>
    </row>
    <row r="624" spans="1:6" ht="15">
      <c r="A624" s="239"/>
      <c r="B624" s="80">
        <v>90025013</v>
      </c>
      <c r="C624" s="81" t="s">
        <v>638</v>
      </c>
      <c r="D624" s="83">
        <v>1294.3399999999999</v>
      </c>
      <c r="E624" s="86" t="s">
        <v>1</v>
      </c>
      <c r="F624" s="87"/>
    </row>
    <row r="625" spans="1:6" ht="15">
      <c r="A625" s="239"/>
      <c r="B625" s="80">
        <v>79000525</v>
      </c>
      <c r="C625" s="81" t="s">
        <v>639</v>
      </c>
      <c r="D625" s="83">
        <v>1422.63</v>
      </c>
      <c r="E625" s="86" t="s">
        <v>1</v>
      </c>
      <c r="F625" s="87"/>
    </row>
    <row r="626" spans="1:6" ht="15">
      <c r="A626" s="239"/>
      <c r="B626" s="80">
        <v>79000530</v>
      </c>
      <c r="C626" s="81" t="s">
        <v>640</v>
      </c>
      <c r="D626" s="83">
        <v>1894.5</v>
      </c>
      <c r="E626" s="86" t="s">
        <v>1</v>
      </c>
      <c r="F626" s="87"/>
    </row>
    <row r="627" spans="1:6" ht="15">
      <c r="A627" s="99"/>
      <c r="B627" s="80">
        <v>78313202</v>
      </c>
      <c r="C627" s="145" t="s">
        <v>806</v>
      </c>
      <c r="D627" s="244">
        <v>16.36</v>
      </c>
      <c r="E627" s="66" t="s">
        <v>0</v>
      </c>
      <c r="F627" s="87">
        <v>6</v>
      </c>
    </row>
    <row r="628" spans="1:6" ht="15">
      <c r="A628" s="99"/>
      <c r="B628" s="80">
        <v>78313201</v>
      </c>
      <c r="C628" s="145" t="s">
        <v>807</v>
      </c>
      <c r="D628" s="244">
        <v>30.18</v>
      </c>
      <c r="E628" s="66" t="s">
        <v>0</v>
      </c>
      <c r="F628" s="87">
        <v>6</v>
      </c>
    </row>
    <row r="629" spans="1:6" ht="15">
      <c r="A629" s="99"/>
      <c r="B629" s="80">
        <v>78313210</v>
      </c>
      <c r="C629" s="145" t="s">
        <v>808</v>
      </c>
      <c r="D629" s="244">
        <v>5.76</v>
      </c>
      <c r="E629" s="66" t="s">
        <v>1</v>
      </c>
      <c r="F629" s="87">
        <v>7</v>
      </c>
    </row>
    <row r="630" spans="1:6" ht="15">
      <c r="A630" s="99"/>
      <c r="B630" s="80">
        <v>78313222</v>
      </c>
      <c r="C630" s="145" t="s">
        <v>809</v>
      </c>
      <c r="D630" s="244">
        <v>9.06</v>
      </c>
      <c r="E630" s="66" t="s">
        <v>1</v>
      </c>
      <c r="F630" s="87">
        <v>7</v>
      </c>
    </row>
    <row r="631" spans="1:6" ht="15">
      <c r="A631" s="99"/>
      <c r="B631" s="80">
        <v>78313213</v>
      </c>
      <c r="C631" s="145" t="s">
        <v>810</v>
      </c>
      <c r="D631" s="244">
        <v>2.7</v>
      </c>
      <c r="E631" s="66" t="s">
        <v>1</v>
      </c>
      <c r="F631" s="87">
        <v>8</v>
      </c>
    </row>
    <row r="632" spans="1:6" ht="15">
      <c r="A632" s="99"/>
      <c r="B632" s="80">
        <v>78313240</v>
      </c>
      <c r="C632" s="145" t="s">
        <v>811</v>
      </c>
      <c r="D632" s="244">
        <v>13.65</v>
      </c>
      <c r="E632" s="66" t="s">
        <v>1</v>
      </c>
      <c r="F632" s="87">
        <v>8</v>
      </c>
    </row>
    <row r="633" spans="1:6" ht="15">
      <c r="A633" s="99"/>
      <c r="B633" s="80">
        <v>78313241</v>
      </c>
      <c r="C633" s="145" t="s">
        <v>812</v>
      </c>
      <c r="D633" s="244">
        <v>9.06</v>
      </c>
      <c r="E633" s="66" t="s">
        <v>1</v>
      </c>
      <c r="F633" s="87">
        <v>9</v>
      </c>
    </row>
    <row r="634" spans="1:6" ht="15">
      <c r="A634" s="99"/>
      <c r="B634" s="80">
        <v>78313270</v>
      </c>
      <c r="C634" s="145" t="s">
        <v>813</v>
      </c>
      <c r="D634" s="244">
        <v>5.76</v>
      </c>
      <c r="E634" s="66" t="s">
        <v>1</v>
      </c>
      <c r="F634" s="87">
        <v>9</v>
      </c>
    </row>
    <row r="635" spans="1:6" ht="15">
      <c r="A635" s="99"/>
      <c r="B635" s="80">
        <v>78313286</v>
      </c>
      <c r="C635" s="145" t="s">
        <v>814</v>
      </c>
      <c r="D635" s="244">
        <v>31.47</v>
      </c>
      <c r="E635" s="66" t="s">
        <v>1</v>
      </c>
      <c r="F635" s="87">
        <v>10</v>
      </c>
    </row>
    <row r="636" spans="1:6" ht="15">
      <c r="A636" s="99"/>
      <c r="B636" s="80">
        <v>78300086</v>
      </c>
      <c r="C636" s="145" t="s">
        <v>1055</v>
      </c>
      <c r="D636" s="244">
        <v>28.47</v>
      </c>
      <c r="E636" s="66" t="s">
        <v>1</v>
      </c>
      <c r="F636" s="87">
        <v>11</v>
      </c>
    </row>
    <row r="637" spans="1:6" ht="15">
      <c r="A637" s="99"/>
      <c r="B637" s="80">
        <v>78300007</v>
      </c>
      <c r="C637" s="145" t="s">
        <v>1056</v>
      </c>
      <c r="D637" s="244">
        <v>24.9</v>
      </c>
      <c r="E637" s="66" t="s">
        <v>1</v>
      </c>
      <c r="F637" s="87">
        <v>12</v>
      </c>
    </row>
    <row r="638" spans="1:6" ht="15">
      <c r="A638" s="99"/>
      <c r="B638" s="80">
        <v>78313280</v>
      </c>
      <c r="C638" s="145" t="s">
        <v>815</v>
      </c>
      <c r="D638" s="244">
        <v>31.68</v>
      </c>
      <c r="E638" s="66" t="s">
        <v>1</v>
      </c>
      <c r="F638" s="87">
        <v>13</v>
      </c>
    </row>
    <row r="639" spans="1:6" ht="15">
      <c r="A639" s="99"/>
      <c r="B639" s="80">
        <v>78313282</v>
      </c>
      <c r="C639" s="145" t="s">
        <v>816</v>
      </c>
      <c r="D639" s="244">
        <v>35.22</v>
      </c>
      <c r="E639" s="66" t="s">
        <v>1</v>
      </c>
      <c r="F639" s="87">
        <v>14</v>
      </c>
    </row>
    <row r="640" spans="1:6" ht="15">
      <c r="A640" s="99"/>
      <c r="B640" s="80">
        <v>78313281</v>
      </c>
      <c r="C640" s="145" t="s">
        <v>817</v>
      </c>
      <c r="D640" s="244">
        <v>23.9</v>
      </c>
      <c r="E640" s="66" t="s">
        <v>1</v>
      </c>
      <c r="F640" s="87">
        <v>15</v>
      </c>
    </row>
    <row r="641" spans="1:6" ht="15">
      <c r="A641" s="99"/>
      <c r="B641" s="80">
        <v>78363305</v>
      </c>
      <c r="C641" s="145" t="s">
        <v>819</v>
      </c>
      <c r="D641" s="244">
        <v>5.64</v>
      </c>
      <c r="E641" s="66" t="s">
        <v>0</v>
      </c>
      <c r="F641" s="87">
        <v>16</v>
      </c>
    </row>
    <row r="642" spans="1:6" ht="15">
      <c r="A642" s="99"/>
      <c r="B642" s="80">
        <v>78375302</v>
      </c>
      <c r="C642" s="145" t="s">
        <v>820</v>
      </c>
      <c r="D642" s="244">
        <v>6.88</v>
      </c>
      <c r="E642" s="66" t="s">
        <v>0</v>
      </c>
      <c r="F642" s="87">
        <v>16</v>
      </c>
    </row>
    <row r="643" spans="1:6" ht="15">
      <c r="A643" s="99"/>
      <c r="B643" s="80">
        <v>78375305</v>
      </c>
      <c r="C643" s="145" t="s">
        <v>821</v>
      </c>
      <c r="D643" s="244">
        <v>6.88</v>
      </c>
      <c r="E643" s="66" t="s">
        <v>0</v>
      </c>
      <c r="F643" s="87">
        <v>16</v>
      </c>
    </row>
    <row r="644" spans="1:6" ht="15">
      <c r="A644" s="99"/>
      <c r="B644" s="80">
        <v>78390302</v>
      </c>
      <c r="C644" s="145" t="s">
        <v>822</v>
      </c>
      <c r="D644" s="244">
        <v>8.5299999999999994</v>
      </c>
      <c r="E644" s="66" t="s">
        <v>0</v>
      </c>
      <c r="F644" s="87">
        <v>16</v>
      </c>
    </row>
    <row r="645" spans="1:6" ht="15">
      <c r="A645" s="99"/>
      <c r="B645" s="80">
        <v>78390305</v>
      </c>
      <c r="C645" s="145" t="s">
        <v>823</v>
      </c>
      <c r="D645" s="244">
        <v>8.5299999999999994</v>
      </c>
      <c r="E645" s="66" t="s">
        <v>0</v>
      </c>
      <c r="F645" s="87">
        <v>16</v>
      </c>
    </row>
    <row r="646" spans="1:6" ht="15">
      <c r="A646" s="99"/>
      <c r="B646" s="80">
        <v>78363805</v>
      </c>
      <c r="C646" s="145" t="s">
        <v>1014</v>
      </c>
      <c r="D646" s="244">
        <v>4.59</v>
      </c>
      <c r="E646" s="66" t="s">
        <v>0</v>
      </c>
      <c r="F646" s="87">
        <v>17</v>
      </c>
    </row>
    <row r="647" spans="1:6" ht="15">
      <c r="A647" s="99"/>
      <c r="B647" s="80">
        <v>78375805</v>
      </c>
      <c r="C647" s="145" t="s">
        <v>1202</v>
      </c>
      <c r="D647" s="244">
        <v>5.27</v>
      </c>
      <c r="E647" s="66" t="s">
        <v>0</v>
      </c>
      <c r="F647" s="87">
        <v>17</v>
      </c>
    </row>
    <row r="648" spans="1:6" ht="15">
      <c r="A648" s="99"/>
      <c r="B648" s="80">
        <v>78390805</v>
      </c>
      <c r="C648" s="145" t="s">
        <v>1015</v>
      </c>
      <c r="D648" s="244">
        <v>6.98</v>
      </c>
      <c r="E648" s="66" t="s">
        <v>0</v>
      </c>
      <c r="F648" s="87">
        <v>17</v>
      </c>
    </row>
    <row r="649" spans="1:6" ht="15">
      <c r="A649" s="99"/>
      <c r="B649" s="80">
        <v>78363505</v>
      </c>
      <c r="C649" s="145" t="s">
        <v>824</v>
      </c>
      <c r="D649" s="244">
        <v>3.49</v>
      </c>
      <c r="E649" s="66" t="s">
        <v>0</v>
      </c>
      <c r="F649" s="87">
        <v>18</v>
      </c>
    </row>
    <row r="650" spans="1:6" ht="15">
      <c r="A650" s="99"/>
      <c r="B650" s="80">
        <v>78375505</v>
      </c>
      <c r="C650" s="145" t="s">
        <v>825</v>
      </c>
      <c r="D650" s="244">
        <v>4.1399999999999997</v>
      </c>
      <c r="E650" s="66" t="s">
        <v>0</v>
      </c>
      <c r="F650" s="87">
        <v>18</v>
      </c>
    </row>
    <row r="651" spans="1:6" ht="15">
      <c r="A651" s="99"/>
      <c r="B651" s="80">
        <v>78390505</v>
      </c>
      <c r="C651" s="145" t="s">
        <v>826</v>
      </c>
      <c r="D651" s="244">
        <v>5.39</v>
      </c>
      <c r="E651" s="66" t="s">
        <v>0</v>
      </c>
      <c r="F651" s="87">
        <v>18</v>
      </c>
    </row>
    <row r="652" spans="1:6" ht="15">
      <c r="A652" s="99"/>
      <c r="B652" s="80">
        <v>78363375</v>
      </c>
      <c r="C652" s="145" t="s">
        <v>827</v>
      </c>
      <c r="D652" s="244">
        <v>1.99</v>
      </c>
      <c r="E652" s="66" t="s">
        <v>1</v>
      </c>
      <c r="F652" s="87">
        <v>19</v>
      </c>
    </row>
    <row r="653" spans="1:6" ht="15">
      <c r="A653" s="99"/>
      <c r="B653" s="80">
        <v>78375375</v>
      </c>
      <c r="C653" s="145" t="s">
        <v>828</v>
      </c>
      <c r="D653" s="244">
        <v>2.23</v>
      </c>
      <c r="E653" s="66" t="s">
        <v>1</v>
      </c>
      <c r="F653" s="87">
        <v>19</v>
      </c>
    </row>
    <row r="654" spans="1:6" ht="15">
      <c r="A654" s="99"/>
      <c r="B654" s="80">
        <v>78390375</v>
      </c>
      <c r="C654" s="145" t="s">
        <v>829</v>
      </c>
      <c r="D654" s="244">
        <v>2.46</v>
      </c>
      <c r="E654" s="66" t="s">
        <v>1</v>
      </c>
      <c r="F654" s="87">
        <v>19</v>
      </c>
    </row>
    <row r="655" spans="1:6" ht="15">
      <c r="A655" s="99"/>
      <c r="B655" s="80">
        <v>78363341</v>
      </c>
      <c r="C655" s="145" t="s">
        <v>830</v>
      </c>
      <c r="D655" s="244">
        <v>16.72</v>
      </c>
      <c r="E655" s="66" t="s">
        <v>1</v>
      </c>
      <c r="F655" s="87">
        <v>20</v>
      </c>
    </row>
    <row r="656" spans="1:6" ht="15">
      <c r="A656" s="99"/>
      <c r="B656" s="80">
        <v>78375341</v>
      </c>
      <c r="C656" s="145" t="s">
        <v>831</v>
      </c>
      <c r="D656" s="244">
        <v>17.66</v>
      </c>
      <c r="E656" s="66" t="s">
        <v>1</v>
      </c>
      <c r="F656" s="87">
        <v>20</v>
      </c>
    </row>
    <row r="657" spans="1:6" ht="15">
      <c r="A657" s="99"/>
      <c r="B657" s="80">
        <v>78390341</v>
      </c>
      <c r="C657" s="145" t="s">
        <v>832</v>
      </c>
      <c r="D657" s="244">
        <v>19.899999999999999</v>
      </c>
      <c r="E657" s="66" t="s">
        <v>1</v>
      </c>
      <c r="F657" s="87">
        <v>20</v>
      </c>
    </row>
    <row r="658" spans="1:6" ht="15">
      <c r="A658" s="99"/>
      <c r="B658" s="80">
        <v>78363310</v>
      </c>
      <c r="C658" s="145" t="s">
        <v>833</v>
      </c>
      <c r="D658" s="244">
        <v>5.41</v>
      </c>
      <c r="E658" s="66" t="s">
        <v>1</v>
      </c>
      <c r="F658" s="87">
        <v>21</v>
      </c>
    </row>
    <row r="659" spans="1:6" ht="15">
      <c r="A659" s="99"/>
      <c r="B659" s="80">
        <v>78375310</v>
      </c>
      <c r="C659" s="145" t="s">
        <v>834</v>
      </c>
      <c r="D659" s="244">
        <v>6.35</v>
      </c>
      <c r="E659" s="66" t="s">
        <v>1</v>
      </c>
      <c r="F659" s="87">
        <v>21</v>
      </c>
    </row>
    <row r="660" spans="1:6" ht="15">
      <c r="A660" s="99"/>
      <c r="B660" s="80">
        <v>78390310</v>
      </c>
      <c r="C660" s="145" t="s">
        <v>835</v>
      </c>
      <c r="D660" s="244">
        <v>9.06</v>
      </c>
      <c r="E660" s="66" t="s">
        <v>1</v>
      </c>
      <c r="F660" s="87">
        <v>21</v>
      </c>
    </row>
    <row r="661" spans="1:6" ht="15">
      <c r="A661" s="99"/>
      <c r="B661" s="80">
        <v>78363371</v>
      </c>
      <c r="C661" s="145" t="s">
        <v>836</v>
      </c>
      <c r="D661" s="244">
        <v>4.45</v>
      </c>
      <c r="E661" s="66" t="s">
        <v>1</v>
      </c>
      <c r="F661" s="87">
        <v>21</v>
      </c>
    </row>
    <row r="662" spans="1:6" ht="15">
      <c r="A662" s="99"/>
      <c r="B662" s="80">
        <v>78375371</v>
      </c>
      <c r="C662" s="145" t="s">
        <v>837</v>
      </c>
      <c r="D662" s="244">
        <v>4.6100000000000003</v>
      </c>
      <c r="E662" s="66" t="s">
        <v>1</v>
      </c>
      <c r="F662" s="87">
        <v>21</v>
      </c>
    </row>
    <row r="663" spans="1:6" ht="15">
      <c r="A663" s="99"/>
      <c r="B663" s="80">
        <v>78390371</v>
      </c>
      <c r="C663" s="145" t="s">
        <v>838</v>
      </c>
      <c r="D663" s="244">
        <v>5.32</v>
      </c>
      <c r="E663" s="66" t="s">
        <v>1</v>
      </c>
      <c r="F663" s="87">
        <v>21</v>
      </c>
    </row>
    <row r="664" spans="1:6" ht="15">
      <c r="A664" s="99"/>
      <c r="B664" s="80">
        <v>78300386</v>
      </c>
      <c r="C664" s="145" t="s">
        <v>839</v>
      </c>
      <c r="D664" s="244">
        <v>38.21</v>
      </c>
      <c r="E664" s="66" t="s">
        <v>1</v>
      </c>
      <c r="F664" s="87">
        <v>22</v>
      </c>
    </row>
    <row r="665" spans="1:6" ht="15">
      <c r="A665" s="99"/>
      <c r="B665" s="80">
        <v>78300086</v>
      </c>
      <c r="C665" s="145" t="s">
        <v>840</v>
      </c>
      <c r="D665" s="244">
        <v>28.47</v>
      </c>
      <c r="E665" s="66" t="s">
        <v>1</v>
      </c>
      <c r="F665" s="87">
        <v>23</v>
      </c>
    </row>
    <row r="666" spans="1:6" ht="15">
      <c r="A666" s="99"/>
      <c r="B666" s="80">
        <v>78300007</v>
      </c>
      <c r="C666" s="145" t="s">
        <v>841</v>
      </c>
      <c r="D666" s="244">
        <v>24.9</v>
      </c>
      <c r="E666" s="66" t="s">
        <v>1</v>
      </c>
      <c r="F666" s="87">
        <v>24</v>
      </c>
    </row>
    <row r="667" spans="1:6" ht="15">
      <c r="A667" s="99"/>
      <c r="B667" s="80">
        <v>78363381</v>
      </c>
      <c r="C667" s="145" t="s">
        <v>842</v>
      </c>
      <c r="D667" s="244">
        <v>41.58</v>
      </c>
      <c r="E667" s="66" t="s">
        <v>1</v>
      </c>
      <c r="F667" s="87">
        <v>25</v>
      </c>
    </row>
    <row r="668" spans="1:6" ht="15">
      <c r="A668" s="99"/>
      <c r="B668" s="80">
        <v>78363382</v>
      </c>
      <c r="C668" s="145" t="s">
        <v>843</v>
      </c>
      <c r="D668" s="244">
        <v>37.450000000000003</v>
      </c>
      <c r="E668" s="66" t="s">
        <v>1</v>
      </c>
      <c r="F668" s="87">
        <v>25</v>
      </c>
    </row>
    <row r="669" spans="1:6" ht="15">
      <c r="A669" s="99"/>
      <c r="B669" s="80">
        <v>78375381</v>
      </c>
      <c r="C669" s="145" t="s">
        <v>844</v>
      </c>
      <c r="D669" s="244">
        <v>45.47</v>
      </c>
      <c r="E669" s="66" t="s">
        <v>1</v>
      </c>
      <c r="F669" s="87">
        <v>26</v>
      </c>
    </row>
    <row r="670" spans="1:6" ht="15">
      <c r="A670" s="99"/>
      <c r="B670" s="80">
        <v>78390381</v>
      </c>
      <c r="C670" s="145" t="s">
        <v>845</v>
      </c>
      <c r="D670" s="244">
        <v>61.13</v>
      </c>
      <c r="E670" s="66" t="s">
        <v>1</v>
      </c>
      <c r="F670" s="87">
        <v>26</v>
      </c>
    </row>
    <row r="671" spans="1:6" ht="15">
      <c r="A671" s="99"/>
      <c r="B671" s="80">
        <v>78375382</v>
      </c>
      <c r="C671" s="145" t="s">
        <v>846</v>
      </c>
      <c r="D671" s="244">
        <v>40.869999999999997</v>
      </c>
      <c r="E671" s="66" t="s">
        <v>1</v>
      </c>
      <c r="F671" s="87">
        <v>26</v>
      </c>
    </row>
    <row r="672" spans="1:6" ht="15">
      <c r="A672" s="99"/>
      <c r="B672" s="80">
        <v>78390382</v>
      </c>
      <c r="C672" s="145" t="s">
        <v>847</v>
      </c>
      <c r="D672" s="244">
        <v>56.78</v>
      </c>
      <c r="E672" s="66" t="s">
        <v>1</v>
      </c>
      <c r="F672" s="87">
        <v>26</v>
      </c>
    </row>
    <row r="673" spans="1:6" ht="15">
      <c r="A673" s="99"/>
      <c r="B673" s="80">
        <v>78312086</v>
      </c>
      <c r="C673" s="145" t="s">
        <v>848</v>
      </c>
      <c r="D673" s="244">
        <v>22.08</v>
      </c>
      <c r="E673" s="66" t="s">
        <v>1</v>
      </c>
      <c r="F673" s="87">
        <v>27</v>
      </c>
    </row>
    <row r="674" spans="1:6" ht="15">
      <c r="A674" s="99"/>
      <c r="B674" s="80">
        <v>78300081</v>
      </c>
      <c r="C674" s="145" t="s">
        <v>849</v>
      </c>
      <c r="D674" s="244">
        <v>11.1</v>
      </c>
      <c r="E674" s="66" t="s">
        <v>1</v>
      </c>
      <c r="F674" s="87">
        <v>27</v>
      </c>
    </row>
    <row r="675" spans="1:6" ht="15">
      <c r="A675" s="99"/>
      <c r="B675" s="80">
        <v>78390330</v>
      </c>
      <c r="C675" s="145" t="s">
        <v>850</v>
      </c>
      <c r="D675" s="244">
        <v>17.43</v>
      </c>
      <c r="E675" s="66" t="s">
        <v>1</v>
      </c>
      <c r="F675" s="87">
        <v>28</v>
      </c>
    </row>
    <row r="676" spans="1:6" ht="15">
      <c r="A676" s="99"/>
      <c r="B676" s="80">
        <v>78313223</v>
      </c>
      <c r="C676" s="145" t="s">
        <v>851</v>
      </c>
      <c r="D676" s="244">
        <v>10.24</v>
      </c>
      <c r="E676" s="66" t="s">
        <v>1</v>
      </c>
      <c r="F676" s="87">
        <v>29</v>
      </c>
    </row>
    <row r="677" spans="1:6" ht="15">
      <c r="A677" s="99"/>
      <c r="B677" s="80">
        <v>78313224</v>
      </c>
      <c r="C677" s="145" t="s">
        <v>852</v>
      </c>
      <c r="D677" s="244">
        <v>14.48</v>
      </c>
      <c r="E677" s="66" t="s">
        <v>1</v>
      </c>
      <c r="F677" s="87">
        <v>29</v>
      </c>
    </row>
    <row r="678" spans="1:6" ht="15">
      <c r="A678" s="99"/>
      <c r="B678" s="80">
        <v>78313225</v>
      </c>
      <c r="C678" s="145" t="s">
        <v>853</v>
      </c>
      <c r="D678" s="244">
        <v>11.42</v>
      </c>
      <c r="E678" s="66" t="s">
        <v>1</v>
      </c>
      <c r="F678" s="87">
        <v>29</v>
      </c>
    </row>
    <row r="679" spans="1:6" ht="15">
      <c r="A679" s="99"/>
      <c r="B679" s="80">
        <v>78313226</v>
      </c>
      <c r="C679" s="145" t="s">
        <v>854</v>
      </c>
      <c r="D679" s="244">
        <v>15.9</v>
      </c>
      <c r="E679" s="66" t="s">
        <v>1</v>
      </c>
      <c r="F679" s="87">
        <v>30</v>
      </c>
    </row>
    <row r="680" spans="1:6" ht="15">
      <c r="A680" s="99"/>
      <c r="B680" s="80">
        <v>78313227</v>
      </c>
      <c r="C680" s="145" t="s">
        <v>855</v>
      </c>
      <c r="D680" s="244">
        <v>14.48</v>
      </c>
      <c r="E680" s="66" t="s">
        <v>1</v>
      </c>
      <c r="F680" s="87">
        <v>30</v>
      </c>
    </row>
    <row r="681" spans="1:6" ht="15">
      <c r="A681" s="99"/>
      <c r="B681" s="80">
        <v>78316401</v>
      </c>
      <c r="C681" s="145" t="s">
        <v>856</v>
      </c>
      <c r="D681" s="244">
        <v>26.96</v>
      </c>
      <c r="E681" s="66" t="s">
        <v>0</v>
      </c>
      <c r="F681" s="87">
        <v>31</v>
      </c>
    </row>
    <row r="682" spans="1:6" ht="15">
      <c r="A682" s="99"/>
      <c r="B682" s="80">
        <v>78316410</v>
      </c>
      <c r="C682" s="145" t="s">
        <v>857</v>
      </c>
      <c r="D682" s="244">
        <v>7.53</v>
      </c>
      <c r="E682" s="66" t="s">
        <v>1</v>
      </c>
      <c r="F682" s="87">
        <v>32</v>
      </c>
    </row>
    <row r="683" spans="1:6" ht="15">
      <c r="A683" s="99"/>
      <c r="B683" s="80">
        <v>78316440</v>
      </c>
      <c r="C683" s="145" t="s">
        <v>858</v>
      </c>
      <c r="D683" s="244">
        <v>18.13</v>
      </c>
      <c r="E683" s="66" t="s">
        <v>1</v>
      </c>
      <c r="F683" s="87">
        <v>33</v>
      </c>
    </row>
    <row r="684" spans="1:6" ht="15">
      <c r="A684" s="99"/>
      <c r="B684" s="80">
        <v>78316441</v>
      </c>
      <c r="C684" s="145" t="s">
        <v>859</v>
      </c>
      <c r="D684" s="244">
        <v>21.55</v>
      </c>
      <c r="E684" s="66" t="s">
        <v>1</v>
      </c>
      <c r="F684" s="87">
        <v>34</v>
      </c>
    </row>
    <row r="685" spans="1:6" ht="15">
      <c r="A685" s="99"/>
      <c r="B685" s="80">
        <v>78316424</v>
      </c>
      <c r="C685" s="145" t="s">
        <v>860</v>
      </c>
      <c r="D685" s="244">
        <v>34.03</v>
      </c>
      <c r="E685" s="66" t="s">
        <v>1</v>
      </c>
      <c r="F685" s="87">
        <v>35</v>
      </c>
    </row>
    <row r="686" spans="1:6" ht="15">
      <c r="A686" s="99"/>
      <c r="B686" s="80">
        <v>78316425</v>
      </c>
      <c r="C686" s="145" t="s">
        <v>861</v>
      </c>
      <c r="D686" s="244">
        <v>26.15</v>
      </c>
      <c r="E686" s="66" t="s">
        <v>1</v>
      </c>
      <c r="F686" s="87">
        <v>36</v>
      </c>
    </row>
    <row r="687" spans="1:6" ht="15">
      <c r="A687" s="99"/>
      <c r="B687" s="80">
        <v>78316060</v>
      </c>
      <c r="C687" s="145" t="s">
        <v>862</v>
      </c>
      <c r="D687" s="244">
        <v>20.61</v>
      </c>
      <c r="E687" s="66" t="s">
        <v>1</v>
      </c>
      <c r="F687" s="87">
        <v>37</v>
      </c>
    </row>
    <row r="688" spans="1:6" ht="15">
      <c r="A688" s="99"/>
      <c r="B688" s="80">
        <v>78312102</v>
      </c>
      <c r="C688" s="145" t="s">
        <v>1225</v>
      </c>
      <c r="D688" s="244">
        <v>47.6</v>
      </c>
      <c r="E688" s="66" t="s">
        <v>0</v>
      </c>
      <c r="F688" s="87">
        <v>38</v>
      </c>
    </row>
    <row r="689" spans="1:6" ht="15">
      <c r="A689" s="99"/>
      <c r="B689" s="80">
        <v>78316102</v>
      </c>
      <c r="C689" s="145" t="s">
        <v>1226</v>
      </c>
      <c r="D689" s="244">
        <v>52.7</v>
      </c>
      <c r="E689" s="66" t="s">
        <v>0</v>
      </c>
      <c r="F689" s="87">
        <v>38</v>
      </c>
    </row>
    <row r="690" spans="1:6" ht="15">
      <c r="A690" s="99"/>
      <c r="B690" s="80">
        <v>78312141</v>
      </c>
      <c r="C690" s="145" t="s">
        <v>1203</v>
      </c>
      <c r="D690" s="244">
        <v>37.5</v>
      </c>
      <c r="E690" s="66" t="s">
        <v>1</v>
      </c>
      <c r="F690" s="87">
        <v>39</v>
      </c>
    </row>
    <row r="691" spans="1:6" ht="15">
      <c r="A691" s="99"/>
      <c r="B691" s="80">
        <v>78316141</v>
      </c>
      <c r="C691" s="145" t="s">
        <v>1204</v>
      </c>
      <c r="D691" s="244">
        <v>40.799999999999997</v>
      </c>
      <c r="E691" s="66" t="s">
        <v>1</v>
      </c>
      <c r="F691" s="87">
        <v>39</v>
      </c>
    </row>
    <row r="692" spans="1:6" ht="15">
      <c r="A692" s="99"/>
      <c r="B692" s="80">
        <v>78312142</v>
      </c>
      <c r="C692" s="145" t="s">
        <v>1205</v>
      </c>
      <c r="D692" s="244">
        <v>34.4</v>
      </c>
      <c r="E692" s="66" t="s">
        <v>1</v>
      </c>
      <c r="F692" s="87">
        <v>40</v>
      </c>
    </row>
    <row r="693" spans="1:6" ht="15">
      <c r="A693" s="99"/>
      <c r="B693" s="80">
        <v>78316142</v>
      </c>
      <c r="C693" s="145" t="s">
        <v>1205</v>
      </c>
      <c r="D693" s="244">
        <v>38.4</v>
      </c>
      <c r="E693" s="66" t="s">
        <v>1</v>
      </c>
      <c r="F693" s="87">
        <v>40</v>
      </c>
    </row>
    <row r="694" spans="1:6" ht="15">
      <c r="A694" s="99"/>
      <c r="B694" s="80">
        <v>78312111</v>
      </c>
      <c r="C694" s="145" t="s">
        <v>869</v>
      </c>
      <c r="D694" s="244">
        <v>13.6</v>
      </c>
      <c r="E694" s="66" t="s">
        <v>1</v>
      </c>
      <c r="F694" s="87">
        <v>41</v>
      </c>
    </row>
    <row r="695" spans="1:6" ht="15">
      <c r="A695" s="99"/>
      <c r="B695" s="80">
        <v>78316111</v>
      </c>
      <c r="C695" s="145" t="s">
        <v>870</v>
      </c>
      <c r="D695" s="244">
        <v>16.2</v>
      </c>
      <c r="E695" s="66" t="s">
        <v>1</v>
      </c>
      <c r="F695" s="87">
        <v>41</v>
      </c>
    </row>
    <row r="696" spans="1:6" ht="15">
      <c r="A696" s="99"/>
      <c r="B696" s="80">
        <v>78312121</v>
      </c>
      <c r="C696" s="145" t="s">
        <v>1206</v>
      </c>
      <c r="D696" s="244">
        <v>24.5</v>
      </c>
      <c r="E696" s="66" t="s">
        <v>1</v>
      </c>
      <c r="F696" s="87">
        <v>41</v>
      </c>
    </row>
    <row r="697" spans="1:6" ht="15">
      <c r="A697" s="99"/>
      <c r="B697" s="80">
        <v>78316121</v>
      </c>
      <c r="C697" s="145" t="s">
        <v>1207</v>
      </c>
      <c r="D697" s="244">
        <v>25.5</v>
      </c>
      <c r="E697" s="66" t="s">
        <v>1</v>
      </c>
      <c r="F697" s="87">
        <v>41</v>
      </c>
    </row>
    <row r="698" spans="1:6" ht="15">
      <c r="A698" s="99"/>
      <c r="B698" s="80">
        <v>78312112</v>
      </c>
      <c r="C698" s="145" t="s">
        <v>1227</v>
      </c>
      <c r="D698" s="244">
        <v>12.1</v>
      </c>
      <c r="E698" s="66" t="s">
        <v>1</v>
      </c>
      <c r="F698" s="87">
        <v>42</v>
      </c>
    </row>
    <row r="699" spans="1:6" ht="15">
      <c r="A699" s="99"/>
      <c r="B699" s="80">
        <v>78312101</v>
      </c>
      <c r="C699" s="145" t="s">
        <v>863</v>
      </c>
      <c r="D699" s="244">
        <v>48.88</v>
      </c>
      <c r="E699" s="66" t="s">
        <v>0</v>
      </c>
      <c r="F699" s="87">
        <v>43</v>
      </c>
    </row>
    <row r="700" spans="1:6" ht="15">
      <c r="A700" s="99"/>
      <c r="B700" s="80">
        <v>78316101</v>
      </c>
      <c r="C700" s="145" t="s">
        <v>864</v>
      </c>
      <c r="D700" s="244">
        <v>54.07</v>
      </c>
      <c r="E700" s="66" t="s">
        <v>0</v>
      </c>
      <c r="F700" s="87">
        <v>43</v>
      </c>
    </row>
    <row r="701" spans="1:6" ht="15">
      <c r="A701" s="99"/>
      <c r="B701" s="80">
        <v>78312140</v>
      </c>
      <c r="C701" s="145" t="s">
        <v>866</v>
      </c>
      <c r="D701" s="244">
        <v>38.4</v>
      </c>
      <c r="E701" s="66" t="s">
        <v>1</v>
      </c>
      <c r="F701" s="87">
        <v>44</v>
      </c>
    </row>
    <row r="702" spans="1:6" ht="15">
      <c r="A702" s="99"/>
      <c r="B702" s="80">
        <v>78316140</v>
      </c>
      <c r="C702" s="145" t="s">
        <v>867</v>
      </c>
      <c r="D702" s="244">
        <v>41.93</v>
      </c>
      <c r="E702" s="66" t="s">
        <v>1</v>
      </c>
      <c r="F702" s="87">
        <v>44</v>
      </c>
    </row>
    <row r="703" spans="1:6" ht="15">
      <c r="A703" s="99"/>
      <c r="B703" s="80">
        <v>78312110</v>
      </c>
      <c r="C703" s="145" t="s">
        <v>869</v>
      </c>
      <c r="D703" s="244">
        <v>13.89</v>
      </c>
      <c r="E703" s="66" t="s">
        <v>1</v>
      </c>
      <c r="F703" s="87">
        <v>45</v>
      </c>
    </row>
    <row r="704" spans="1:6" ht="15">
      <c r="A704" s="99"/>
      <c r="B704" s="80">
        <v>78316110</v>
      </c>
      <c r="C704" s="145" t="s">
        <v>870</v>
      </c>
      <c r="D704" s="244">
        <v>16.600000000000001</v>
      </c>
      <c r="E704" s="66" t="s">
        <v>1</v>
      </c>
      <c r="F704" s="87">
        <v>45</v>
      </c>
    </row>
    <row r="705" spans="1:6" ht="15">
      <c r="A705" s="99"/>
      <c r="B705" s="80">
        <v>78312120</v>
      </c>
      <c r="C705" s="145" t="s">
        <v>872</v>
      </c>
      <c r="D705" s="244">
        <v>25.2</v>
      </c>
      <c r="E705" s="66" t="s">
        <v>1</v>
      </c>
      <c r="F705" s="87">
        <v>45</v>
      </c>
    </row>
    <row r="706" spans="1:6" ht="15">
      <c r="A706" s="99"/>
      <c r="B706" s="80">
        <v>78316120</v>
      </c>
      <c r="C706" s="145" t="s">
        <v>873</v>
      </c>
      <c r="D706" s="244">
        <v>28.1</v>
      </c>
      <c r="E706" s="66" t="s">
        <v>1</v>
      </c>
      <c r="F706" s="87">
        <v>45</v>
      </c>
    </row>
    <row r="707" spans="1:6" ht="15">
      <c r="A707" s="99"/>
      <c r="B707" s="80">
        <v>78316007</v>
      </c>
      <c r="C707" s="145" t="s">
        <v>874</v>
      </c>
      <c r="D707" s="244">
        <v>193.2</v>
      </c>
      <c r="E707" s="66" t="s">
        <v>1</v>
      </c>
      <c r="F707" s="87">
        <v>48</v>
      </c>
    </row>
    <row r="708" spans="1:6" ht="15">
      <c r="A708" s="99"/>
      <c r="B708" s="80">
        <v>78316073</v>
      </c>
      <c r="C708" s="145" t="s">
        <v>875</v>
      </c>
      <c r="D708" s="244">
        <v>90.7</v>
      </c>
      <c r="E708" s="66" t="s">
        <v>1</v>
      </c>
      <c r="F708" s="87">
        <v>50</v>
      </c>
    </row>
    <row r="709" spans="1:6" ht="15">
      <c r="A709" s="99"/>
      <c r="B709" s="80">
        <v>78316060</v>
      </c>
      <c r="C709" s="145" t="s">
        <v>876</v>
      </c>
      <c r="D709" s="244">
        <v>20.61</v>
      </c>
      <c r="E709" s="66" t="s">
        <v>1</v>
      </c>
      <c r="F709" s="87">
        <v>48</v>
      </c>
    </row>
    <row r="710" spans="1:6" ht="15">
      <c r="A710" s="99"/>
      <c r="B710" s="80">
        <v>78316072</v>
      </c>
      <c r="C710" s="145" t="s">
        <v>877</v>
      </c>
      <c r="D710" s="244">
        <v>14.95</v>
      </c>
      <c r="E710" s="66" t="s">
        <v>1</v>
      </c>
      <c r="F710" s="87">
        <v>51</v>
      </c>
    </row>
    <row r="711" spans="1:6" ht="15">
      <c r="A711" s="99"/>
      <c r="B711" s="80">
        <v>78316071</v>
      </c>
      <c r="C711" s="145" t="s">
        <v>878</v>
      </c>
      <c r="D711" s="244">
        <v>14.95</v>
      </c>
      <c r="E711" s="66" t="s">
        <v>1</v>
      </c>
      <c r="F711" s="87">
        <v>51</v>
      </c>
    </row>
    <row r="712" spans="1:6" ht="15">
      <c r="A712" s="99"/>
      <c r="B712" s="80">
        <v>78313005</v>
      </c>
      <c r="C712" s="145" t="s">
        <v>879</v>
      </c>
      <c r="D712" s="244">
        <v>136.18</v>
      </c>
      <c r="E712" s="66" t="s">
        <v>1</v>
      </c>
      <c r="F712" s="87">
        <v>52</v>
      </c>
    </row>
    <row r="713" spans="1:6" ht="15">
      <c r="A713" s="99"/>
      <c r="B713" s="80">
        <v>78313299</v>
      </c>
      <c r="C713" s="145" t="s">
        <v>880</v>
      </c>
      <c r="D713" s="244">
        <v>8.11</v>
      </c>
      <c r="E713" s="66" t="s">
        <v>1</v>
      </c>
      <c r="F713" s="87">
        <v>53</v>
      </c>
    </row>
    <row r="714" spans="1:6" ht="15">
      <c r="A714" s="99"/>
      <c r="B714" s="80">
        <v>78316006</v>
      </c>
      <c r="C714" s="145" t="s">
        <v>881</v>
      </c>
      <c r="D714" s="244">
        <v>307.35000000000002</v>
      </c>
      <c r="E714" s="66" t="s">
        <v>1</v>
      </c>
      <c r="F714" s="87">
        <v>54</v>
      </c>
    </row>
    <row r="715" spans="1:6" ht="15">
      <c r="A715" s="99"/>
      <c r="B715" s="80">
        <v>78316011</v>
      </c>
      <c r="C715" s="145" t="s">
        <v>882</v>
      </c>
      <c r="D715" s="244">
        <v>379.69</v>
      </c>
      <c r="E715" s="66" t="s">
        <v>1</v>
      </c>
      <c r="F715" s="87">
        <v>54</v>
      </c>
    </row>
    <row r="716" spans="1:6" ht="15">
      <c r="A716" s="99"/>
      <c r="B716" s="80">
        <v>78318016</v>
      </c>
      <c r="C716" s="145" t="s">
        <v>883</v>
      </c>
      <c r="D716" s="244">
        <v>488.2</v>
      </c>
      <c r="E716" s="66" t="s">
        <v>1</v>
      </c>
      <c r="F716" s="87">
        <v>54</v>
      </c>
    </row>
    <row r="717" spans="1:6" ht="15">
      <c r="A717" s="99"/>
      <c r="B717" s="80">
        <v>78363321</v>
      </c>
      <c r="C717" s="145" t="s">
        <v>884</v>
      </c>
      <c r="D717" s="244">
        <v>6.12</v>
      </c>
      <c r="E717" s="66" t="s">
        <v>1</v>
      </c>
      <c r="F717" s="87">
        <v>55</v>
      </c>
    </row>
    <row r="718" spans="1:6" ht="15">
      <c r="A718" s="99"/>
      <c r="B718" s="80">
        <v>78375321</v>
      </c>
      <c r="C718" s="145" t="s">
        <v>885</v>
      </c>
      <c r="D718" s="244">
        <v>6.35</v>
      </c>
      <c r="E718" s="66" t="s">
        <v>1</v>
      </c>
      <c r="F718" s="87">
        <v>55</v>
      </c>
    </row>
    <row r="719" spans="1:6" ht="15">
      <c r="A719" s="99"/>
      <c r="B719" s="80">
        <v>78390321</v>
      </c>
      <c r="C719" s="145" t="s">
        <v>886</v>
      </c>
      <c r="D719" s="244">
        <v>6.58</v>
      </c>
      <c r="E719" s="66" t="s">
        <v>1</v>
      </c>
      <c r="F719" s="87">
        <v>55</v>
      </c>
    </row>
    <row r="720" spans="1:6" ht="15">
      <c r="A720" s="99"/>
      <c r="B720" s="80">
        <v>78300321</v>
      </c>
      <c r="C720" s="145" t="s">
        <v>887</v>
      </c>
      <c r="D720" s="244">
        <v>2.7</v>
      </c>
      <c r="E720" s="66" t="s">
        <v>1</v>
      </c>
      <c r="F720" s="87">
        <v>56</v>
      </c>
    </row>
    <row r="721" spans="1:6" ht="15">
      <c r="A721" s="99"/>
      <c r="B721" s="80">
        <v>78300005</v>
      </c>
      <c r="C721" s="145" t="s">
        <v>888</v>
      </c>
      <c r="D721" s="244">
        <v>21.08</v>
      </c>
      <c r="E721" s="66" t="s">
        <v>1</v>
      </c>
      <c r="F721" s="87">
        <v>56</v>
      </c>
    </row>
    <row r="722" spans="1:6" ht="15">
      <c r="A722" s="99"/>
      <c r="B722" s="80">
        <v>78300015</v>
      </c>
      <c r="C722" s="145" t="s">
        <v>889</v>
      </c>
      <c r="D722" s="244">
        <v>52.18</v>
      </c>
      <c r="E722" s="66" t="s">
        <v>1</v>
      </c>
      <c r="F722" s="87">
        <v>57</v>
      </c>
    </row>
    <row r="723" spans="1:6" ht="15">
      <c r="A723" s="99"/>
      <c r="B723" s="80">
        <v>78300002</v>
      </c>
      <c r="C723" s="145" t="s">
        <v>890</v>
      </c>
      <c r="D723" s="244">
        <v>56.78</v>
      </c>
      <c r="E723" s="66" t="s">
        <v>1</v>
      </c>
      <c r="F723" s="87">
        <v>57</v>
      </c>
    </row>
    <row r="724" spans="1:6" ht="15">
      <c r="A724" s="99"/>
      <c r="B724" s="80">
        <v>78300001</v>
      </c>
      <c r="C724" s="145" t="s">
        <v>891</v>
      </c>
      <c r="D724" s="244">
        <v>36.28</v>
      </c>
      <c r="E724" s="66" t="s">
        <v>1</v>
      </c>
      <c r="F724" s="87">
        <v>58</v>
      </c>
    </row>
    <row r="725" spans="1:6" ht="15">
      <c r="A725" s="99"/>
      <c r="B725" s="80">
        <v>78300670</v>
      </c>
      <c r="C725" s="145" t="s">
        <v>892</v>
      </c>
      <c r="D725" s="244">
        <v>224.7</v>
      </c>
      <c r="E725" s="66" t="s">
        <v>1</v>
      </c>
      <c r="F725" s="87">
        <v>60</v>
      </c>
    </row>
    <row r="726" spans="1:6" ht="15">
      <c r="A726" s="99"/>
      <c r="B726" s="80">
        <v>78300671</v>
      </c>
      <c r="C726" s="145" t="s">
        <v>893</v>
      </c>
      <c r="D726" s="244">
        <v>224.7</v>
      </c>
      <c r="E726" s="66" t="s">
        <v>1</v>
      </c>
      <c r="F726" s="87">
        <v>60</v>
      </c>
    </row>
    <row r="727" spans="1:6" ht="15">
      <c r="A727" s="99"/>
      <c r="B727" s="80">
        <v>78300672</v>
      </c>
      <c r="C727" s="145" t="s">
        <v>894</v>
      </c>
      <c r="D727" s="244">
        <v>224.7</v>
      </c>
      <c r="E727" s="66" t="s">
        <v>1</v>
      </c>
      <c r="F727" s="87">
        <v>60</v>
      </c>
    </row>
    <row r="728" spans="1:6" ht="15">
      <c r="A728" s="99"/>
      <c r="B728" s="80">
        <v>78300673</v>
      </c>
      <c r="C728" s="145" t="s">
        <v>895</v>
      </c>
      <c r="D728" s="244">
        <v>267.75</v>
      </c>
      <c r="E728" s="66" t="s">
        <v>1</v>
      </c>
      <c r="F728" s="87">
        <v>60</v>
      </c>
    </row>
    <row r="729" spans="1:6" ht="15">
      <c r="A729" s="99"/>
      <c r="B729" s="80">
        <v>78300675</v>
      </c>
      <c r="C729" s="145" t="s">
        <v>896</v>
      </c>
      <c r="D729" s="244">
        <v>294</v>
      </c>
      <c r="E729" s="66" t="s">
        <v>1</v>
      </c>
      <c r="F729" s="87">
        <v>61</v>
      </c>
    </row>
    <row r="730" spans="1:6" ht="15">
      <c r="A730" s="99"/>
      <c r="B730" s="80">
        <v>78300676</v>
      </c>
      <c r="C730" s="145" t="s">
        <v>897</v>
      </c>
      <c r="D730" s="244">
        <v>294</v>
      </c>
      <c r="E730" s="66" t="s">
        <v>1</v>
      </c>
      <c r="F730" s="87">
        <v>61</v>
      </c>
    </row>
    <row r="731" spans="1:6" ht="15">
      <c r="A731" s="99"/>
      <c r="B731" s="80">
        <v>78300677</v>
      </c>
      <c r="C731" s="145" t="s">
        <v>898</v>
      </c>
      <c r="D731" s="244">
        <v>326.55</v>
      </c>
      <c r="E731" s="66" t="s">
        <v>1</v>
      </c>
      <c r="F731" s="87">
        <v>62</v>
      </c>
    </row>
    <row r="732" spans="1:6" ht="15">
      <c r="A732" s="99"/>
      <c r="B732" s="80">
        <v>78312677</v>
      </c>
      <c r="C732" s="145" t="s">
        <v>899</v>
      </c>
      <c r="D732" s="244">
        <v>240.45</v>
      </c>
      <c r="E732" s="66" t="s">
        <v>1</v>
      </c>
      <c r="F732" s="87">
        <v>62</v>
      </c>
    </row>
    <row r="733" spans="1:6" ht="15">
      <c r="A733" s="99"/>
      <c r="B733" s="80">
        <v>78300678</v>
      </c>
      <c r="C733" s="145" t="s">
        <v>900</v>
      </c>
      <c r="D733" s="244">
        <v>326.55</v>
      </c>
      <c r="E733" s="66" t="s">
        <v>1</v>
      </c>
      <c r="F733" s="87">
        <v>62</v>
      </c>
    </row>
    <row r="734" spans="1:6" ht="15">
      <c r="A734" s="99"/>
      <c r="B734" s="80">
        <v>78312678</v>
      </c>
      <c r="C734" s="145" t="s">
        <v>901</v>
      </c>
      <c r="D734" s="244">
        <v>240.45</v>
      </c>
      <c r="E734" s="66" t="s">
        <v>1</v>
      </c>
      <c r="F734" s="87">
        <v>62</v>
      </c>
    </row>
    <row r="735" spans="1:6" ht="15">
      <c r="A735" s="99"/>
      <c r="B735" s="80">
        <v>78300679</v>
      </c>
      <c r="C735" s="145" t="s">
        <v>902</v>
      </c>
      <c r="D735" s="244">
        <v>392.7</v>
      </c>
      <c r="E735" s="66" t="s">
        <v>1</v>
      </c>
      <c r="F735" s="87">
        <v>62</v>
      </c>
    </row>
    <row r="736" spans="1:6" ht="15">
      <c r="A736" s="99"/>
      <c r="B736" s="80">
        <v>78312679</v>
      </c>
      <c r="C736" s="145" t="s">
        <v>903</v>
      </c>
      <c r="D736" s="244">
        <v>288.75</v>
      </c>
      <c r="E736" s="66" t="s">
        <v>1</v>
      </c>
      <c r="F736" s="87">
        <v>62</v>
      </c>
    </row>
    <row r="737" spans="1:6" ht="15">
      <c r="A737" s="99"/>
      <c r="B737" s="80">
        <v>78312670</v>
      </c>
      <c r="C737" s="145" t="s">
        <v>904</v>
      </c>
      <c r="D737" s="244">
        <v>216.3</v>
      </c>
      <c r="E737" s="66" t="s">
        <v>1</v>
      </c>
      <c r="F737" s="87">
        <v>63</v>
      </c>
    </row>
    <row r="738" spans="1:6" ht="15">
      <c r="A738" s="99"/>
      <c r="B738" s="80">
        <v>78312671</v>
      </c>
      <c r="C738" s="145" t="s">
        <v>905</v>
      </c>
      <c r="D738" s="244">
        <v>216.3</v>
      </c>
      <c r="E738" s="66" t="s">
        <v>1</v>
      </c>
      <c r="F738" s="87">
        <v>63</v>
      </c>
    </row>
    <row r="739" spans="1:6" ht="15">
      <c r="A739" s="99"/>
      <c r="B739" s="80">
        <v>78312673</v>
      </c>
      <c r="C739" s="145" t="s">
        <v>906</v>
      </c>
      <c r="D739" s="244">
        <v>238.35</v>
      </c>
      <c r="E739" s="66" t="s">
        <v>1</v>
      </c>
      <c r="F739" s="87">
        <v>63</v>
      </c>
    </row>
    <row r="740" spans="1:6" ht="15">
      <c r="A740" s="99"/>
      <c r="B740" s="80">
        <v>78312676</v>
      </c>
      <c r="C740" s="145" t="s">
        <v>907</v>
      </c>
      <c r="D740" s="244">
        <v>221.55</v>
      </c>
      <c r="E740" s="66" t="s">
        <v>1</v>
      </c>
      <c r="F740" s="87">
        <v>63</v>
      </c>
    </row>
    <row r="741" spans="1:6" ht="15">
      <c r="A741" s="99"/>
      <c r="B741" s="80">
        <v>78312672</v>
      </c>
      <c r="C741" s="145" t="s">
        <v>908</v>
      </c>
      <c r="D741" s="244">
        <v>224.7</v>
      </c>
      <c r="E741" s="66" t="s">
        <v>1</v>
      </c>
      <c r="F741" s="87">
        <v>64</v>
      </c>
    </row>
    <row r="742" spans="1:6" ht="15">
      <c r="A742" s="99"/>
      <c r="B742" s="80">
        <v>78312674</v>
      </c>
      <c r="C742" s="145" t="s">
        <v>909</v>
      </c>
      <c r="D742" s="244">
        <v>238.35</v>
      </c>
      <c r="E742" s="66" t="s">
        <v>1</v>
      </c>
      <c r="F742" s="87">
        <v>64</v>
      </c>
    </row>
    <row r="743" spans="1:6" ht="15">
      <c r="A743" s="99"/>
      <c r="B743" s="80">
        <v>78312675</v>
      </c>
      <c r="C743" s="145" t="s">
        <v>910</v>
      </c>
      <c r="D743" s="244">
        <v>224.7</v>
      </c>
      <c r="E743" s="66" t="s">
        <v>1</v>
      </c>
      <c r="F743" s="87">
        <v>64</v>
      </c>
    </row>
    <row r="744" spans="1:6" ht="15">
      <c r="A744" s="99"/>
      <c r="B744" s="80">
        <v>78300661</v>
      </c>
      <c r="C744" s="145" t="s">
        <v>911</v>
      </c>
      <c r="D744" s="244">
        <v>165.57</v>
      </c>
      <c r="E744" s="66" t="s">
        <v>1</v>
      </c>
      <c r="F744" s="87">
        <v>65</v>
      </c>
    </row>
    <row r="745" spans="1:6" ht="15">
      <c r="A745" s="99"/>
      <c r="B745" s="80">
        <v>78312661</v>
      </c>
      <c r="C745" s="145" t="s">
        <v>912</v>
      </c>
      <c r="D745" s="244">
        <v>156.5</v>
      </c>
      <c r="E745" s="66" t="s">
        <v>1</v>
      </c>
      <c r="F745" s="87">
        <v>65</v>
      </c>
    </row>
    <row r="746" spans="1:6" ht="15">
      <c r="A746" s="99"/>
      <c r="B746" s="80">
        <v>78300660</v>
      </c>
      <c r="C746" s="145" t="s">
        <v>913</v>
      </c>
      <c r="D746" s="244">
        <v>147.54</v>
      </c>
      <c r="E746" s="66" t="s">
        <v>1</v>
      </c>
      <c r="F746" s="87">
        <v>65</v>
      </c>
    </row>
    <row r="747" spans="1:6" ht="15">
      <c r="A747" s="99"/>
      <c r="B747" s="80">
        <v>78312660</v>
      </c>
      <c r="C747" s="145" t="s">
        <v>914</v>
      </c>
      <c r="D747" s="244">
        <v>143.5</v>
      </c>
      <c r="E747" s="66" t="s">
        <v>1</v>
      </c>
      <c r="F747" s="87">
        <v>65</v>
      </c>
    </row>
    <row r="748" spans="1:6" ht="15">
      <c r="A748" s="99"/>
      <c r="B748" s="80">
        <v>78300662</v>
      </c>
      <c r="C748" s="145" t="s">
        <v>915</v>
      </c>
      <c r="D748" s="244">
        <v>82.71</v>
      </c>
      <c r="E748" s="66" t="s">
        <v>1</v>
      </c>
      <c r="F748" s="87">
        <v>66</v>
      </c>
    </row>
    <row r="749" spans="1:6" ht="15">
      <c r="A749" s="99"/>
      <c r="B749" s="80">
        <v>78312662</v>
      </c>
      <c r="C749" s="145" t="s">
        <v>916</v>
      </c>
      <c r="D749" s="244">
        <v>79.5</v>
      </c>
      <c r="E749" s="66" t="s">
        <v>1</v>
      </c>
      <c r="F749" s="87">
        <v>66</v>
      </c>
    </row>
    <row r="750" spans="1:6" ht="15">
      <c r="A750" s="99"/>
      <c r="B750" s="80">
        <v>78300663</v>
      </c>
      <c r="C750" s="145" t="s">
        <v>917</v>
      </c>
      <c r="D750" s="244">
        <v>91.72</v>
      </c>
      <c r="E750" s="66" t="s">
        <v>1</v>
      </c>
      <c r="F750" s="87">
        <v>66</v>
      </c>
    </row>
    <row r="751" spans="1:6" ht="15">
      <c r="A751" s="99"/>
      <c r="B751" s="80">
        <v>78312663</v>
      </c>
      <c r="C751" s="145" t="s">
        <v>918</v>
      </c>
      <c r="D751" s="244">
        <v>79</v>
      </c>
      <c r="E751" s="66" t="s">
        <v>1</v>
      </c>
      <c r="F751" s="87">
        <v>66</v>
      </c>
    </row>
    <row r="752" spans="1:6" ht="15">
      <c r="A752" s="99"/>
      <c r="B752" s="80">
        <v>78300664</v>
      </c>
      <c r="C752" s="145" t="s">
        <v>919</v>
      </c>
      <c r="D752" s="244">
        <v>100.73</v>
      </c>
      <c r="E752" s="66" t="s">
        <v>1</v>
      </c>
      <c r="F752" s="87">
        <v>66</v>
      </c>
    </row>
    <row r="753" spans="1:6" ht="15">
      <c r="A753" s="99"/>
      <c r="B753" s="80">
        <v>78312664</v>
      </c>
      <c r="C753" s="145" t="s">
        <v>920</v>
      </c>
      <c r="D753" s="244">
        <v>94</v>
      </c>
      <c r="E753" s="66" t="s">
        <v>1</v>
      </c>
      <c r="F753" s="87">
        <v>66</v>
      </c>
    </row>
    <row r="754" spans="1:6" ht="15">
      <c r="A754" s="99"/>
      <c r="B754" s="80">
        <v>78300665</v>
      </c>
      <c r="C754" s="145" t="s">
        <v>921</v>
      </c>
      <c r="D754" s="244">
        <v>106.65</v>
      </c>
      <c r="E754" s="66" t="s">
        <v>1</v>
      </c>
      <c r="F754" s="87">
        <v>66</v>
      </c>
    </row>
    <row r="755" spans="1:6" ht="15">
      <c r="A755" s="99"/>
      <c r="B755" s="80">
        <v>78312665</v>
      </c>
      <c r="C755" s="145" t="s">
        <v>922</v>
      </c>
      <c r="D755" s="244">
        <v>78.27</v>
      </c>
      <c r="E755" s="66" t="s">
        <v>1</v>
      </c>
      <c r="F755" s="87">
        <v>66</v>
      </c>
    </row>
    <row r="756" spans="1:6" ht="15">
      <c r="A756" s="99"/>
      <c r="B756" s="80">
        <v>78300666</v>
      </c>
      <c r="C756" s="145" t="s">
        <v>923</v>
      </c>
      <c r="D756" s="244">
        <v>103.69</v>
      </c>
      <c r="E756" s="66" t="s">
        <v>1</v>
      </c>
      <c r="F756" s="87">
        <v>67</v>
      </c>
    </row>
    <row r="757" spans="1:6" ht="15">
      <c r="A757" s="99"/>
      <c r="B757" s="80">
        <v>78312666</v>
      </c>
      <c r="C757" s="145" t="s">
        <v>924</v>
      </c>
      <c r="D757" s="244">
        <v>99</v>
      </c>
      <c r="E757" s="66" t="s">
        <v>1</v>
      </c>
      <c r="F757" s="87">
        <v>67</v>
      </c>
    </row>
    <row r="758" spans="1:6" ht="15">
      <c r="A758" s="99"/>
      <c r="B758" s="80">
        <v>78300667</v>
      </c>
      <c r="C758" s="145" t="s">
        <v>1228</v>
      </c>
      <c r="D758" s="244">
        <v>119.57</v>
      </c>
      <c r="E758" s="66" t="s">
        <v>1</v>
      </c>
      <c r="F758" s="87">
        <v>67</v>
      </c>
    </row>
    <row r="759" spans="1:6" ht="15">
      <c r="A759" s="99"/>
      <c r="B759" s="80">
        <v>78312667</v>
      </c>
      <c r="C759" s="145" t="s">
        <v>925</v>
      </c>
      <c r="D759" s="244">
        <v>89</v>
      </c>
      <c r="E759" s="66" t="s">
        <v>1</v>
      </c>
      <c r="F759" s="87">
        <v>67</v>
      </c>
    </row>
    <row r="760" spans="1:6" ht="15">
      <c r="A760" s="99"/>
      <c r="B760" s="80">
        <v>78300668</v>
      </c>
      <c r="C760" s="145" t="s">
        <v>926</v>
      </c>
      <c r="D760" s="244">
        <v>147.54</v>
      </c>
      <c r="E760" s="66" t="s">
        <v>1</v>
      </c>
      <c r="F760" s="87">
        <v>67</v>
      </c>
    </row>
    <row r="761" spans="1:6" ht="15">
      <c r="A761" s="99"/>
      <c r="B761" s="80">
        <v>78312668</v>
      </c>
      <c r="C761" s="145" t="s">
        <v>927</v>
      </c>
      <c r="D761" s="244">
        <v>99</v>
      </c>
      <c r="E761" s="66" t="s">
        <v>1</v>
      </c>
      <c r="F761" s="87">
        <v>67</v>
      </c>
    </row>
    <row r="762" spans="1:6" ht="15">
      <c r="A762" s="99"/>
      <c r="B762" s="80">
        <v>78300669</v>
      </c>
      <c r="C762" s="145" t="s">
        <v>928</v>
      </c>
      <c r="D762" s="244">
        <v>153.6</v>
      </c>
      <c r="E762" s="66" t="s">
        <v>1</v>
      </c>
      <c r="F762" s="87">
        <v>67</v>
      </c>
    </row>
    <row r="763" spans="1:6" ht="15">
      <c r="A763" s="99"/>
      <c r="B763" s="80">
        <v>78312669</v>
      </c>
      <c r="C763" s="145" t="s">
        <v>929</v>
      </c>
      <c r="D763" s="244">
        <v>92.12</v>
      </c>
      <c r="E763" s="66" t="s">
        <v>1</v>
      </c>
      <c r="F763" s="87">
        <v>67</v>
      </c>
    </row>
    <row r="764" spans="1:6" ht="15">
      <c r="A764" s="99"/>
      <c r="B764" s="80">
        <v>78300695</v>
      </c>
      <c r="C764" s="145" t="s">
        <v>930</v>
      </c>
      <c r="D764" s="244">
        <v>28.75</v>
      </c>
      <c r="E764" s="66" t="s">
        <v>1</v>
      </c>
      <c r="F764" s="87">
        <v>68</v>
      </c>
    </row>
    <row r="765" spans="1:6" ht="15">
      <c r="A765" s="99"/>
      <c r="B765" s="80">
        <v>78312695</v>
      </c>
      <c r="C765" s="145" t="s">
        <v>931</v>
      </c>
      <c r="D765" s="244">
        <v>21.8</v>
      </c>
      <c r="E765" s="66" t="s">
        <v>1</v>
      </c>
      <c r="F765" s="87">
        <v>68</v>
      </c>
    </row>
    <row r="766" spans="1:6" ht="15">
      <c r="A766" s="99"/>
      <c r="B766" s="80">
        <v>78300699</v>
      </c>
      <c r="C766" s="145" t="s">
        <v>932</v>
      </c>
      <c r="D766" s="244">
        <v>127.28</v>
      </c>
      <c r="E766" s="66" t="s">
        <v>1</v>
      </c>
      <c r="F766" s="87">
        <v>69</v>
      </c>
    </row>
    <row r="767" spans="1:6" ht="15">
      <c r="A767" s="99"/>
      <c r="B767" s="80">
        <v>78312001</v>
      </c>
      <c r="C767" s="145" t="s">
        <v>933</v>
      </c>
      <c r="D767" s="244">
        <v>9</v>
      </c>
      <c r="E767" s="66" t="s">
        <v>1</v>
      </c>
      <c r="F767" s="87">
        <v>70</v>
      </c>
    </row>
    <row r="768" spans="1:6" ht="15">
      <c r="A768" s="99"/>
      <c r="B768" s="80">
        <v>78300692</v>
      </c>
      <c r="C768" s="145" t="s">
        <v>934</v>
      </c>
      <c r="D768" s="244">
        <v>6.04</v>
      </c>
      <c r="E768" s="66" t="s">
        <v>1</v>
      </c>
      <c r="F768" s="87">
        <v>70</v>
      </c>
    </row>
    <row r="769" spans="1:6" ht="15">
      <c r="A769" s="99"/>
      <c r="B769" s="80">
        <v>78312692</v>
      </c>
      <c r="C769" s="145" t="s">
        <v>935</v>
      </c>
      <c r="D769" s="244">
        <v>6.04</v>
      </c>
      <c r="E769" s="66" t="s">
        <v>1</v>
      </c>
      <c r="F769" s="87">
        <v>70</v>
      </c>
    </row>
    <row r="770" spans="1:6" ht="15">
      <c r="A770" s="99"/>
      <c r="B770" s="80">
        <v>78300693</v>
      </c>
      <c r="C770" s="145" t="s">
        <v>936</v>
      </c>
      <c r="D770" s="244">
        <v>41.02</v>
      </c>
      <c r="E770" s="66" t="s">
        <v>1</v>
      </c>
      <c r="F770" s="87">
        <v>71</v>
      </c>
    </row>
    <row r="771" spans="1:6" ht="15">
      <c r="A771" s="99"/>
      <c r="B771" s="80">
        <v>78312693</v>
      </c>
      <c r="C771" s="145" t="s">
        <v>937</v>
      </c>
      <c r="D771" s="244">
        <v>45.86</v>
      </c>
      <c r="E771" s="66" t="s">
        <v>1</v>
      </c>
      <c r="F771" s="87">
        <v>72</v>
      </c>
    </row>
    <row r="772" spans="1:6" ht="15">
      <c r="A772" s="99"/>
      <c r="B772" s="80">
        <v>78312620</v>
      </c>
      <c r="C772" s="145" t="s">
        <v>938</v>
      </c>
      <c r="D772" s="244">
        <v>33.22</v>
      </c>
      <c r="E772" s="66" t="s">
        <v>1</v>
      </c>
      <c r="F772" s="87">
        <v>74</v>
      </c>
    </row>
    <row r="773" spans="1:6" ht="15">
      <c r="A773" s="99"/>
      <c r="B773" s="80">
        <v>78312610</v>
      </c>
      <c r="C773" s="145" t="s">
        <v>939</v>
      </c>
      <c r="D773" s="244">
        <v>50.53</v>
      </c>
      <c r="E773" s="66" t="s">
        <v>1</v>
      </c>
      <c r="F773" s="87">
        <v>75</v>
      </c>
    </row>
    <row r="774" spans="1:6" ht="15">
      <c r="A774" s="99"/>
      <c r="B774" s="80">
        <v>78312630</v>
      </c>
      <c r="C774" s="145" t="s">
        <v>940</v>
      </c>
      <c r="D774" s="244">
        <v>12.25</v>
      </c>
      <c r="E774" s="66" t="s">
        <v>1</v>
      </c>
      <c r="F774" s="87">
        <v>76</v>
      </c>
    </row>
    <row r="775" spans="1:6" ht="15">
      <c r="A775" s="99"/>
      <c r="B775" s="80">
        <v>78312650</v>
      </c>
      <c r="C775" s="145" t="s">
        <v>941</v>
      </c>
      <c r="D775" s="244">
        <v>10.47</v>
      </c>
      <c r="E775" s="66" t="s">
        <v>1</v>
      </c>
      <c r="F775" s="87">
        <v>77</v>
      </c>
    </row>
    <row r="776" spans="1:6" ht="15">
      <c r="A776" s="99"/>
      <c r="B776" s="80">
        <v>78312172</v>
      </c>
      <c r="C776" s="145" t="s">
        <v>945</v>
      </c>
      <c r="D776" s="244">
        <v>570.20000000000005</v>
      </c>
      <c r="E776" s="66" t="s">
        <v>1</v>
      </c>
      <c r="F776" s="87">
        <v>78</v>
      </c>
    </row>
    <row r="777" spans="1:6" ht="15">
      <c r="A777" s="99"/>
      <c r="B777" s="80">
        <v>78316172</v>
      </c>
      <c r="C777" s="145" t="s">
        <v>946</v>
      </c>
      <c r="D777" s="244">
        <v>617.32000000000005</v>
      </c>
      <c r="E777" s="66" t="s">
        <v>1</v>
      </c>
      <c r="F777" s="87">
        <v>78</v>
      </c>
    </row>
    <row r="778" spans="1:6" ht="15">
      <c r="A778" s="99"/>
      <c r="B778" s="80">
        <v>78312173</v>
      </c>
      <c r="C778" s="145" t="s">
        <v>947</v>
      </c>
      <c r="D778" s="244">
        <v>570.20000000000005</v>
      </c>
      <c r="E778" s="66" t="s">
        <v>1</v>
      </c>
      <c r="F778" s="87">
        <v>79</v>
      </c>
    </row>
    <row r="779" spans="1:6" ht="15">
      <c r="A779" s="99"/>
      <c r="B779" s="80">
        <v>78316173</v>
      </c>
      <c r="C779" s="145" t="s">
        <v>948</v>
      </c>
      <c r="D779" s="244">
        <v>587.86</v>
      </c>
      <c r="E779" s="66" t="s">
        <v>1</v>
      </c>
      <c r="F779" s="87">
        <v>79</v>
      </c>
    </row>
    <row r="780" spans="1:6" ht="15">
      <c r="A780" s="99"/>
      <c r="B780" s="80">
        <v>78312174</v>
      </c>
      <c r="C780" s="145" t="s">
        <v>949</v>
      </c>
      <c r="D780" s="244">
        <v>209</v>
      </c>
      <c r="E780" s="66" t="s">
        <v>1</v>
      </c>
      <c r="F780" s="87">
        <v>80</v>
      </c>
    </row>
    <row r="781" spans="1:6" ht="15">
      <c r="A781" s="99"/>
      <c r="B781" s="80">
        <v>78316174</v>
      </c>
      <c r="C781" s="145" t="s">
        <v>950</v>
      </c>
      <c r="D781" s="244">
        <v>161.38999999999999</v>
      </c>
      <c r="E781" s="66" t="s">
        <v>1</v>
      </c>
      <c r="F781" s="87">
        <v>80</v>
      </c>
    </row>
    <row r="782" spans="1:6" ht="15">
      <c r="A782" s="99"/>
      <c r="B782" s="80">
        <v>78318174</v>
      </c>
      <c r="C782" s="145" t="s">
        <v>951</v>
      </c>
      <c r="D782" s="244">
        <v>170.81</v>
      </c>
      <c r="E782" s="66" t="s">
        <v>1</v>
      </c>
      <c r="F782" s="87">
        <v>80</v>
      </c>
    </row>
    <row r="783" spans="1:6" ht="15">
      <c r="A783" s="99"/>
      <c r="B783" s="80">
        <v>78312176</v>
      </c>
      <c r="C783" s="145" t="s">
        <v>952</v>
      </c>
      <c r="D783" s="244">
        <v>131.94</v>
      </c>
      <c r="E783" s="66" t="s">
        <v>1</v>
      </c>
      <c r="F783" s="87">
        <v>80</v>
      </c>
    </row>
    <row r="784" spans="1:6" ht="15">
      <c r="A784" s="99"/>
      <c r="B784" s="80">
        <v>78316176</v>
      </c>
      <c r="C784" s="145" t="s">
        <v>953</v>
      </c>
      <c r="D784" s="244">
        <v>144.9</v>
      </c>
      <c r="E784" s="66" t="s">
        <v>1</v>
      </c>
      <c r="F784" s="87">
        <v>80</v>
      </c>
    </row>
    <row r="785" spans="1:6" ht="15">
      <c r="A785" s="99"/>
      <c r="B785" s="80">
        <v>78318176</v>
      </c>
      <c r="C785" s="145" t="s">
        <v>954</v>
      </c>
      <c r="D785" s="244">
        <v>154.32</v>
      </c>
      <c r="E785" s="66" t="s">
        <v>1</v>
      </c>
      <c r="F785" s="87">
        <v>80</v>
      </c>
    </row>
    <row r="786" spans="1:6" ht="15">
      <c r="A786" s="99"/>
      <c r="B786" s="80">
        <v>78300175</v>
      </c>
      <c r="C786" s="145" t="s">
        <v>955</v>
      </c>
      <c r="D786" s="244">
        <v>235.37</v>
      </c>
      <c r="E786" s="66" t="s">
        <v>1</v>
      </c>
      <c r="F786" s="87">
        <v>81</v>
      </c>
    </row>
    <row r="787" spans="1:6" ht="15">
      <c r="A787" s="99"/>
      <c r="B787" s="80">
        <v>78316180</v>
      </c>
      <c r="C787" s="145" t="s">
        <v>956</v>
      </c>
      <c r="D787" s="244">
        <v>41.93</v>
      </c>
      <c r="E787" s="66" t="s">
        <v>1</v>
      </c>
      <c r="F787" s="87">
        <v>82</v>
      </c>
    </row>
    <row r="788" spans="1:6" ht="15">
      <c r="A788" s="99"/>
      <c r="B788" s="80">
        <v>78316184</v>
      </c>
      <c r="C788" s="145" t="s">
        <v>1229</v>
      </c>
      <c r="D788" s="244">
        <v>240.86</v>
      </c>
      <c r="E788" s="66" t="s">
        <v>1</v>
      </c>
      <c r="F788" s="87">
        <v>83</v>
      </c>
    </row>
    <row r="789" spans="1:6" ht="15">
      <c r="A789" s="99"/>
      <c r="B789" s="80">
        <v>79000270</v>
      </c>
      <c r="C789" s="145" t="s">
        <v>960</v>
      </c>
      <c r="D789" s="244">
        <v>16.37</v>
      </c>
      <c r="E789" s="66" t="s">
        <v>1</v>
      </c>
      <c r="F789" s="87">
        <v>83</v>
      </c>
    </row>
    <row r="790" spans="1:6" ht="15">
      <c r="A790" s="99"/>
      <c r="B790" s="80">
        <v>79000801</v>
      </c>
      <c r="C790" s="145" t="s">
        <v>1057</v>
      </c>
      <c r="D790" s="244">
        <v>2321</v>
      </c>
      <c r="E790" s="66" t="s">
        <v>1</v>
      </c>
      <c r="F790" s="87">
        <v>84</v>
      </c>
    </row>
    <row r="791" spans="1:6" ht="15">
      <c r="A791" s="99"/>
      <c r="B791" s="80">
        <v>79000802</v>
      </c>
      <c r="C791" s="145" t="s">
        <v>1058</v>
      </c>
      <c r="D791" s="244">
        <v>1019</v>
      </c>
      <c r="E791" s="66" t="s">
        <v>1</v>
      </c>
      <c r="F791" s="87">
        <v>84</v>
      </c>
    </row>
    <row r="792" spans="1:6" ht="15">
      <c r="A792" s="99"/>
      <c r="B792" s="80">
        <v>79000803</v>
      </c>
      <c r="C792" s="145" t="s">
        <v>1059</v>
      </c>
      <c r="D792" s="244">
        <v>1019</v>
      </c>
      <c r="E792" s="66" t="s">
        <v>1</v>
      </c>
      <c r="F792" s="87">
        <v>84</v>
      </c>
    </row>
    <row r="793" spans="1:6" ht="15">
      <c r="A793" s="99"/>
      <c r="B793" s="80">
        <v>79000811</v>
      </c>
      <c r="C793" s="145" t="s">
        <v>1230</v>
      </c>
      <c r="D793" s="244">
        <v>2059</v>
      </c>
      <c r="E793" s="66" t="s">
        <v>1</v>
      </c>
      <c r="F793" s="87">
        <v>85</v>
      </c>
    </row>
    <row r="794" spans="1:6" ht="15">
      <c r="A794" s="99"/>
      <c r="B794" s="80">
        <v>79000812</v>
      </c>
      <c r="C794" s="145" t="s">
        <v>1230</v>
      </c>
      <c r="D794" s="244">
        <v>1892</v>
      </c>
      <c r="E794" s="66" t="s">
        <v>1</v>
      </c>
      <c r="F794" s="87">
        <v>85</v>
      </c>
    </row>
    <row r="795" spans="1:6" ht="15">
      <c r="A795" s="99"/>
      <c r="B795" s="80">
        <v>79000804</v>
      </c>
      <c r="C795" s="145" t="s">
        <v>1231</v>
      </c>
      <c r="D795" s="244">
        <v>5.64</v>
      </c>
      <c r="E795" s="66" t="s">
        <v>1</v>
      </c>
      <c r="F795" s="87">
        <v>86</v>
      </c>
    </row>
    <row r="796" spans="1:6" ht="15">
      <c r="A796" s="99"/>
      <c r="B796" s="80">
        <v>79000805</v>
      </c>
      <c r="C796" s="145" t="s">
        <v>1232</v>
      </c>
      <c r="D796" s="244">
        <v>5.64</v>
      </c>
      <c r="E796" s="66" t="s">
        <v>1</v>
      </c>
      <c r="F796" s="87">
        <v>86</v>
      </c>
    </row>
    <row r="797" spans="1:6" ht="15">
      <c r="A797" s="99"/>
      <c r="B797" s="80">
        <v>79000814</v>
      </c>
      <c r="C797" s="145" t="s">
        <v>1233</v>
      </c>
      <c r="D797" s="244">
        <v>7.43</v>
      </c>
      <c r="E797" s="66" t="s">
        <v>1</v>
      </c>
      <c r="F797" s="87">
        <v>86</v>
      </c>
    </row>
    <row r="798" spans="1:6" ht="15">
      <c r="A798" s="99"/>
      <c r="B798" s="80">
        <v>79000806</v>
      </c>
      <c r="C798" s="145" t="s">
        <v>961</v>
      </c>
      <c r="D798" s="244">
        <v>213.23</v>
      </c>
      <c r="E798" s="66" t="s">
        <v>1</v>
      </c>
      <c r="F798" s="87">
        <v>86</v>
      </c>
    </row>
    <row r="799" spans="1:6" ht="15">
      <c r="A799" s="99"/>
      <c r="B799" s="80">
        <v>78305713</v>
      </c>
      <c r="C799" s="145" t="s">
        <v>1208</v>
      </c>
      <c r="D799" s="244">
        <v>2089</v>
      </c>
      <c r="E799" s="66" t="s">
        <v>1</v>
      </c>
      <c r="F799" s="87">
        <v>90</v>
      </c>
    </row>
    <row r="800" spans="1:6" ht="15">
      <c r="A800" s="99"/>
      <c r="B800" s="80">
        <v>78305718</v>
      </c>
      <c r="C800" s="145" t="s">
        <v>1060</v>
      </c>
      <c r="D800" s="244">
        <v>2980</v>
      </c>
      <c r="E800" s="66" t="s">
        <v>1</v>
      </c>
      <c r="F800" s="87">
        <v>94</v>
      </c>
    </row>
    <row r="801" spans="1:6" ht="15">
      <c r="A801" s="99"/>
      <c r="B801" s="80">
        <v>78300888</v>
      </c>
      <c r="C801" s="145" t="s">
        <v>1209</v>
      </c>
      <c r="D801" s="244">
        <v>47.4</v>
      </c>
      <c r="E801" s="66" t="s">
        <v>1</v>
      </c>
      <c r="F801" s="87">
        <v>98</v>
      </c>
    </row>
    <row r="802" spans="1:6" ht="15">
      <c r="A802" s="99"/>
      <c r="B802" s="80">
        <v>78300884</v>
      </c>
      <c r="C802" s="145" t="s">
        <v>962</v>
      </c>
      <c r="D802" s="244">
        <v>58.66</v>
      </c>
      <c r="E802" s="66" t="s">
        <v>1</v>
      </c>
      <c r="F802" s="87">
        <v>98</v>
      </c>
    </row>
    <row r="803" spans="1:6" ht="15">
      <c r="A803" s="99"/>
      <c r="B803" s="80">
        <v>78300889</v>
      </c>
      <c r="C803" s="145" t="s">
        <v>1210</v>
      </c>
      <c r="D803" s="244">
        <v>63.3</v>
      </c>
      <c r="E803" s="66" t="s">
        <v>1</v>
      </c>
      <c r="F803" s="87">
        <v>98</v>
      </c>
    </row>
    <row r="804" spans="1:6" ht="15">
      <c r="A804" s="99"/>
      <c r="B804" s="80">
        <v>78300885</v>
      </c>
      <c r="C804" s="145" t="s">
        <v>963</v>
      </c>
      <c r="D804" s="244">
        <v>97.77</v>
      </c>
      <c r="E804" s="66" t="s">
        <v>1</v>
      </c>
      <c r="F804" s="87">
        <v>98</v>
      </c>
    </row>
    <row r="805" spans="1:6" ht="15">
      <c r="A805" s="99"/>
      <c r="B805" s="80">
        <v>78312820</v>
      </c>
      <c r="C805" s="145" t="s">
        <v>964</v>
      </c>
      <c r="D805" s="244">
        <v>70.44</v>
      </c>
      <c r="E805" s="66" t="s">
        <v>1</v>
      </c>
      <c r="F805" s="87">
        <v>99</v>
      </c>
    </row>
    <row r="806" spans="1:6" ht="15">
      <c r="A806" s="99"/>
      <c r="B806" s="80">
        <v>78312850</v>
      </c>
      <c r="C806" s="145" t="s">
        <v>1061</v>
      </c>
      <c r="D806" s="244">
        <v>117.56</v>
      </c>
      <c r="E806" s="66" t="s">
        <v>1</v>
      </c>
      <c r="F806" s="87">
        <v>100</v>
      </c>
    </row>
    <row r="807" spans="1:6" ht="15">
      <c r="A807" s="99"/>
      <c r="B807" s="80">
        <v>78300837</v>
      </c>
      <c r="C807" s="145" t="s">
        <v>965</v>
      </c>
      <c r="D807" s="244">
        <v>435.77</v>
      </c>
      <c r="E807" s="66" t="s">
        <v>1</v>
      </c>
      <c r="F807" s="87">
        <v>101</v>
      </c>
    </row>
    <row r="808" spans="1:6" ht="15">
      <c r="A808" s="99"/>
      <c r="B808" s="80">
        <v>78300842</v>
      </c>
      <c r="C808" s="145" t="s">
        <v>966</v>
      </c>
      <c r="D808" s="244">
        <v>32.5</v>
      </c>
      <c r="E808" s="66" t="s">
        <v>1</v>
      </c>
      <c r="F808" s="87">
        <v>101</v>
      </c>
    </row>
    <row r="809" spans="1:6" ht="15">
      <c r="A809" s="99"/>
      <c r="B809" s="80">
        <v>78300834</v>
      </c>
      <c r="C809" s="145" t="s">
        <v>967</v>
      </c>
      <c r="D809" s="244">
        <v>419.15</v>
      </c>
      <c r="E809" s="66" t="s">
        <v>1</v>
      </c>
      <c r="F809" s="87">
        <v>102</v>
      </c>
    </row>
    <row r="810" spans="1:6" ht="15">
      <c r="A810" s="99"/>
      <c r="B810" s="80">
        <v>78300835</v>
      </c>
      <c r="C810" s="145" t="s">
        <v>1234</v>
      </c>
      <c r="D810" s="244">
        <v>130.99</v>
      </c>
      <c r="E810" s="66" t="s">
        <v>1</v>
      </c>
      <c r="F810" s="87">
        <v>102</v>
      </c>
    </row>
    <row r="811" spans="1:6" ht="15">
      <c r="A811" s="99"/>
      <c r="B811" s="80">
        <v>78300841</v>
      </c>
      <c r="C811" s="145" t="s">
        <v>1211</v>
      </c>
      <c r="D811" s="244">
        <v>263.77</v>
      </c>
      <c r="E811" s="66" t="s">
        <v>1</v>
      </c>
      <c r="F811" s="87">
        <v>103</v>
      </c>
    </row>
    <row r="812" spans="1:6" ht="15">
      <c r="A812" s="99"/>
      <c r="B812" s="80">
        <v>78300838</v>
      </c>
      <c r="C812" s="145" t="s">
        <v>1212</v>
      </c>
      <c r="D812" s="244">
        <v>488.9</v>
      </c>
      <c r="E812" s="66" t="s">
        <v>1</v>
      </c>
      <c r="F812" s="87">
        <v>103</v>
      </c>
    </row>
    <row r="813" spans="1:6" ht="15">
      <c r="A813" s="99"/>
      <c r="B813" s="80">
        <v>78300702</v>
      </c>
      <c r="C813" s="145" t="s">
        <v>1235</v>
      </c>
      <c r="D813" s="244">
        <v>85.9</v>
      </c>
      <c r="E813" s="66"/>
      <c r="F813" s="87">
        <v>104</v>
      </c>
    </row>
    <row r="814" spans="1:6" ht="15">
      <c r="A814" s="99"/>
      <c r="B814" s="80">
        <v>78300840</v>
      </c>
      <c r="C814" s="145" t="s">
        <v>969</v>
      </c>
      <c r="D814" s="244">
        <v>681.17</v>
      </c>
      <c r="E814" s="66" t="s">
        <v>1</v>
      </c>
      <c r="F814" s="87">
        <v>105</v>
      </c>
    </row>
    <row r="815" spans="1:6" ht="15">
      <c r="A815" s="99"/>
      <c r="B815" s="80">
        <v>78304725</v>
      </c>
      <c r="C815" s="145" t="s">
        <v>1062</v>
      </c>
      <c r="D815" s="244">
        <v>2990</v>
      </c>
      <c r="E815" s="66" t="s">
        <v>1</v>
      </c>
      <c r="F815" s="87">
        <v>106</v>
      </c>
    </row>
    <row r="816" spans="1:6" ht="15">
      <c r="A816" s="99"/>
      <c r="B816" s="80">
        <v>78304736</v>
      </c>
      <c r="C816" s="145" t="s">
        <v>970</v>
      </c>
      <c r="D816" s="244">
        <v>3059</v>
      </c>
      <c r="E816" s="66" t="s">
        <v>1</v>
      </c>
      <c r="F816" s="87">
        <v>106</v>
      </c>
    </row>
    <row r="817" spans="1:6" ht="15">
      <c r="A817" s="99"/>
      <c r="B817" s="80">
        <v>78300886</v>
      </c>
      <c r="C817" s="145" t="s">
        <v>971</v>
      </c>
      <c r="D817" s="244">
        <v>66.67</v>
      </c>
      <c r="E817" s="66" t="s">
        <v>1</v>
      </c>
      <c r="F817" s="87">
        <v>111</v>
      </c>
    </row>
    <row r="818" spans="1:6" ht="15">
      <c r="A818" s="99"/>
      <c r="B818" s="80">
        <v>78300887</v>
      </c>
      <c r="C818" s="145" t="s">
        <v>972</v>
      </c>
      <c r="D818" s="244">
        <v>111.91</v>
      </c>
      <c r="E818" s="66" t="s">
        <v>1</v>
      </c>
      <c r="F818" s="87">
        <v>111</v>
      </c>
    </row>
    <row r="819" spans="1:6" ht="15">
      <c r="A819" s="99"/>
      <c r="B819" s="80">
        <v>78300812</v>
      </c>
      <c r="C819" s="145" t="s">
        <v>973</v>
      </c>
      <c r="D819" s="244">
        <v>210.87</v>
      </c>
      <c r="E819" s="66" t="s">
        <v>1</v>
      </c>
      <c r="F819" s="87">
        <v>112</v>
      </c>
    </row>
    <row r="820" spans="1:6" ht="15">
      <c r="A820" s="99"/>
      <c r="B820" s="80">
        <v>78316820</v>
      </c>
      <c r="C820" s="145" t="s">
        <v>974</v>
      </c>
      <c r="D820" s="244">
        <v>71.62</v>
      </c>
      <c r="E820" s="66" t="s">
        <v>1</v>
      </c>
      <c r="F820" s="87">
        <v>112</v>
      </c>
    </row>
    <row r="821" spans="1:6" ht="15">
      <c r="A821" s="99"/>
      <c r="B821" s="80">
        <v>78318820</v>
      </c>
      <c r="C821" s="145" t="s">
        <v>165</v>
      </c>
      <c r="D821" s="244">
        <v>75.150000000000006</v>
      </c>
      <c r="E821" s="66" t="s">
        <v>1</v>
      </c>
      <c r="F821" s="87">
        <v>112</v>
      </c>
    </row>
    <row r="822" spans="1:6" ht="15">
      <c r="A822" s="99"/>
      <c r="B822" s="80">
        <v>78316850</v>
      </c>
      <c r="C822" s="145" t="s">
        <v>975</v>
      </c>
      <c r="D822" s="244">
        <v>132.76</v>
      </c>
      <c r="E822" s="66" t="s">
        <v>1</v>
      </c>
      <c r="F822" s="87">
        <v>113</v>
      </c>
    </row>
    <row r="823" spans="1:6" ht="15">
      <c r="A823" s="99"/>
      <c r="B823" s="80">
        <v>78318850</v>
      </c>
      <c r="C823" s="145" t="s">
        <v>976</v>
      </c>
      <c r="D823" s="244">
        <v>146.78</v>
      </c>
      <c r="E823" s="66" t="s">
        <v>1</v>
      </c>
      <c r="F823" s="87">
        <v>113</v>
      </c>
    </row>
    <row r="824" spans="1:6" ht="15">
      <c r="A824" s="99"/>
      <c r="B824" s="80">
        <v>78300837</v>
      </c>
      <c r="C824" s="145" t="s">
        <v>977</v>
      </c>
      <c r="D824" s="244">
        <v>435.77</v>
      </c>
      <c r="E824" s="66" t="s">
        <v>1</v>
      </c>
      <c r="F824" s="87">
        <v>114</v>
      </c>
    </row>
    <row r="825" spans="1:6" ht="15">
      <c r="A825" s="99"/>
      <c r="B825" s="80">
        <v>78300842</v>
      </c>
      <c r="C825" s="145" t="s">
        <v>978</v>
      </c>
      <c r="D825" s="244">
        <v>32.5</v>
      </c>
      <c r="E825" s="66" t="s">
        <v>1</v>
      </c>
      <c r="F825" s="87">
        <v>114</v>
      </c>
    </row>
    <row r="826" spans="1:6" ht="15">
      <c r="A826" s="99"/>
      <c r="B826" s="80">
        <v>78301830</v>
      </c>
      <c r="C826" s="145" t="s">
        <v>979</v>
      </c>
      <c r="D826" s="244">
        <v>314.31</v>
      </c>
      <c r="E826" s="66" t="s">
        <v>1</v>
      </c>
      <c r="F826" s="87">
        <v>115</v>
      </c>
    </row>
    <row r="827" spans="1:6" ht="15">
      <c r="A827" s="99"/>
      <c r="B827" s="80">
        <v>78302830</v>
      </c>
      <c r="C827" s="145" t="s">
        <v>980</v>
      </c>
      <c r="D827" s="244">
        <v>342.82</v>
      </c>
      <c r="E827" s="66" t="s">
        <v>1</v>
      </c>
      <c r="F827" s="87">
        <v>115</v>
      </c>
    </row>
    <row r="828" spans="1:6" ht="15">
      <c r="A828" s="99"/>
      <c r="B828" s="80">
        <v>78300803</v>
      </c>
      <c r="C828" s="145" t="s">
        <v>981</v>
      </c>
      <c r="D828" s="244">
        <v>1331.25</v>
      </c>
      <c r="E828" s="66" t="s">
        <v>1</v>
      </c>
      <c r="F828" s="87">
        <v>116</v>
      </c>
    </row>
    <row r="829" spans="1:6" ht="15">
      <c r="A829" s="99"/>
      <c r="B829" s="80">
        <v>78300834</v>
      </c>
      <c r="C829" s="145" t="s">
        <v>1213</v>
      </c>
      <c r="D829" s="244">
        <v>419.15</v>
      </c>
      <c r="E829" s="66" t="s">
        <v>1</v>
      </c>
      <c r="F829" s="87">
        <v>117</v>
      </c>
    </row>
    <row r="830" spans="1:6" ht="15">
      <c r="A830" s="99"/>
      <c r="B830" s="80">
        <v>78300835</v>
      </c>
      <c r="C830" s="145" t="s">
        <v>1214</v>
      </c>
      <c r="D830" s="244">
        <v>130.99</v>
      </c>
      <c r="E830" s="4" t="s">
        <v>1</v>
      </c>
      <c r="F830" s="87">
        <v>117</v>
      </c>
    </row>
    <row r="831" spans="1:6" ht="15">
      <c r="A831" s="99"/>
      <c r="B831" s="80">
        <v>78300841</v>
      </c>
      <c r="C831" s="145" t="s">
        <v>1211</v>
      </c>
      <c r="D831" s="244">
        <v>263.77</v>
      </c>
      <c r="E831" s="87" t="s">
        <v>1</v>
      </c>
      <c r="F831" s="87">
        <v>118</v>
      </c>
    </row>
    <row r="832" spans="1:6" ht="15">
      <c r="A832" s="99"/>
      <c r="B832" s="80">
        <v>78300838</v>
      </c>
      <c r="C832" s="145" t="s">
        <v>1215</v>
      </c>
      <c r="D832" s="244">
        <v>488.9</v>
      </c>
      <c r="E832" s="87" t="s">
        <v>1</v>
      </c>
      <c r="F832" s="87">
        <v>118</v>
      </c>
    </row>
    <row r="833" spans="1:6" ht="15">
      <c r="A833" s="99"/>
      <c r="B833" s="80">
        <v>78309714</v>
      </c>
      <c r="C833" s="245" t="s">
        <v>1327</v>
      </c>
      <c r="D833" s="244">
        <v>1595</v>
      </c>
      <c r="E833" s="87" t="s">
        <v>1</v>
      </c>
      <c r="F833" s="87">
        <v>119</v>
      </c>
    </row>
    <row r="834" spans="1:6" ht="15">
      <c r="A834" s="99"/>
      <c r="B834" s="80">
        <v>78309720</v>
      </c>
      <c r="C834" s="245" t="s">
        <v>1237</v>
      </c>
      <c r="D834" s="244">
        <v>1795</v>
      </c>
      <c r="E834" s="87" t="s">
        <v>1</v>
      </c>
      <c r="F834" s="87">
        <v>119</v>
      </c>
    </row>
    <row r="835" spans="1:6" ht="15">
      <c r="A835" s="99"/>
      <c r="B835" s="80">
        <v>78309837</v>
      </c>
      <c r="C835" s="145" t="s">
        <v>1216</v>
      </c>
      <c r="D835" s="244">
        <v>195</v>
      </c>
      <c r="E835" s="87" t="s">
        <v>1</v>
      </c>
      <c r="F835" s="87">
        <v>123</v>
      </c>
    </row>
    <row r="836" spans="1:6" ht="15">
      <c r="A836" s="99"/>
      <c r="B836" s="80">
        <v>78309881</v>
      </c>
      <c r="C836" s="145" t="s">
        <v>1217</v>
      </c>
      <c r="D836" s="244">
        <v>58</v>
      </c>
      <c r="E836" s="87" t="s">
        <v>1</v>
      </c>
      <c r="F836" s="87">
        <v>123</v>
      </c>
    </row>
    <row r="837" spans="1:6" ht="15">
      <c r="A837" s="99"/>
      <c r="B837" s="80">
        <v>78309882</v>
      </c>
      <c r="C837" s="145" t="s">
        <v>1218</v>
      </c>
      <c r="D837" s="244">
        <v>34</v>
      </c>
      <c r="E837" s="87" t="s">
        <v>1</v>
      </c>
      <c r="F837" s="87">
        <v>123</v>
      </c>
    </row>
    <row r="838" spans="1:6" ht="15">
      <c r="A838" s="99"/>
      <c r="B838" s="80">
        <v>78309802</v>
      </c>
      <c r="C838" s="145" t="s">
        <v>1219</v>
      </c>
      <c r="D838" s="244">
        <v>785</v>
      </c>
      <c r="E838" s="87" t="s">
        <v>1</v>
      </c>
      <c r="F838" s="87">
        <v>124</v>
      </c>
    </row>
    <row r="839" spans="1:6" ht="15">
      <c r="A839" s="99"/>
      <c r="B839" s="80">
        <v>78309812</v>
      </c>
      <c r="C839" s="145" t="s">
        <v>1220</v>
      </c>
      <c r="D839" s="244">
        <v>630</v>
      </c>
      <c r="E839" s="87" t="s">
        <v>1</v>
      </c>
      <c r="F839" s="87">
        <v>125</v>
      </c>
    </row>
    <row r="840" spans="1:6" ht="15">
      <c r="A840" s="99"/>
      <c r="B840" s="80">
        <v>78309813</v>
      </c>
      <c r="C840" s="145" t="s">
        <v>982</v>
      </c>
      <c r="D840" s="244">
        <v>655</v>
      </c>
      <c r="E840" s="87" t="s">
        <v>1</v>
      </c>
      <c r="F840" s="87">
        <v>125</v>
      </c>
    </row>
    <row r="841" spans="1:6" ht="15">
      <c r="A841" s="99"/>
      <c r="B841" s="80">
        <v>78309814</v>
      </c>
      <c r="C841" s="145" t="s">
        <v>983</v>
      </c>
      <c r="D841" s="244">
        <v>250</v>
      </c>
      <c r="E841" s="87" t="s">
        <v>1</v>
      </c>
      <c r="F841" s="87">
        <v>125</v>
      </c>
    </row>
    <row r="842" spans="1:6" ht="15">
      <c r="A842" s="99"/>
      <c r="B842" s="80" t="s">
        <v>166</v>
      </c>
      <c r="C842" s="145" t="s">
        <v>985</v>
      </c>
      <c r="D842" s="244">
        <v>195</v>
      </c>
      <c r="E842" s="87" t="s">
        <v>1</v>
      </c>
      <c r="F842" s="87">
        <v>126</v>
      </c>
    </row>
    <row r="843" spans="1:6" ht="15">
      <c r="A843" s="99"/>
      <c r="B843" s="80" t="s">
        <v>168</v>
      </c>
      <c r="C843" s="145" t="s">
        <v>986</v>
      </c>
      <c r="D843" s="244">
        <v>225</v>
      </c>
      <c r="E843" s="87" t="s">
        <v>1</v>
      </c>
      <c r="F843" s="87">
        <v>126</v>
      </c>
    </row>
    <row r="844" spans="1:6" ht="15">
      <c r="A844" s="99"/>
      <c r="B844" s="80" t="s">
        <v>170</v>
      </c>
      <c r="C844" s="145" t="s">
        <v>987</v>
      </c>
      <c r="D844" s="244">
        <v>148</v>
      </c>
      <c r="E844" s="87" t="s">
        <v>1</v>
      </c>
      <c r="F844" s="87">
        <v>126</v>
      </c>
    </row>
    <row r="845" spans="1:6" ht="15">
      <c r="A845" s="99"/>
      <c r="B845" s="80" t="s">
        <v>172</v>
      </c>
      <c r="C845" s="145" t="s">
        <v>988</v>
      </c>
      <c r="D845" s="244">
        <v>177</v>
      </c>
      <c r="E845" s="87" t="s">
        <v>1</v>
      </c>
      <c r="F845" s="87">
        <v>126</v>
      </c>
    </row>
    <row r="846" spans="1:6" ht="15">
      <c r="A846" s="99"/>
      <c r="B846" s="80" t="s">
        <v>174</v>
      </c>
      <c r="C846" s="145" t="s">
        <v>985</v>
      </c>
      <c r="D846" s="244">
        <v>309</v>
      </c>
      <c r="E846" s="87" t="s">
        <v>1</v>
      </c>
      <c r="F846" s="87">
        <v>127</v>
      </c>
    </row>
    <row r="847" spans="1:6" ht="15">
      <c r="A847" s="99"/>
      <c r="B847" s="80" t="s">
        <v>175</v>
      </c>
      <c r="C847" s="145" t="s">
        <v>986</v>
      </c>
      <c r="D847" s="244">
        <v>336</v>
      </c>
      <c r="E847" s="87" t="s">
        <v>1</v>
      </c>
      <c r="F847" s="87">
        <v>127</v>
      </c>
    </row>
    <row r="848" spans="1:6" ht="15">
      <c r="A848" s="99"/>
      <c r="B848" s="80">
        <v>90012700</v>
      </c>
      <c r="C848" s="145" t="s">
        <v>989</v>
      </c>
      <c r="D848" s="244">
        <v>8.3000000000000007</v>
      </c>
      <c r="E848" s="87" t="s">
        <v>0</v>
      </c>
    </row>
    <row r="849" spans="1:5" ht="15">
      <c r="A849" s="99"/>
      <c r="B849" s="80">
        <v>90016000</v>
      </c>
      <c r="C849" s="145" t="s">
        <v>990</v>
      </c>
      <c r="D849" s="244">
        <v>9.42</v>
      </c>
      <c r="E849" s="87" t="s">
        <v>0</v>
      </c>
    </row>
    <row r="850" spans="1:5" ht="15">
      <c r="A850" s="99"/>
      <c r="B850" s="80">
        <v>90018000</v>
      </c>
      <c r="C850" s="145" t="s">
        <v>991</v>
      </c>
      <c r="D850" s="244">
        <v>11.43</v>
      </c>
      <c r="E850" s="87" t="s">
        <v>0</v>
      </c>
    </row>
    <row r="851" spans="1:5" ht="15">
      <c r="A851" s="99"/>
      <c r="B851" s="80">
        <v>90016025</v>
      </c>
      <c r="C851" s="145" t="s">
        <v>1016</v>
      </c>
      <c r="D851" s="244">
        <v>18.350000000000001</v>
      </c>
      <c r="E851" s="87" t="s">
        <v>1</v>
      </c>
    </row>
    <row r="852" spans="1:5" ht="15">
      <c r="A852" s="99"/>
      <c r="B852" s="241">
        <v>90010160</v>
      </c>
      <c r="C852" s="242" t="s">
        <v>992</v>
      </c>
      <c r="D852" s="244">
        <v>2136.75</v>
      </c>
      <c r="E852" s="243" t="s">
        <v>1</v>
      </c>
    </row>
    <row r="853" spans="1:5" ht="15">
      <c r="A853" s="99"/>
      <c r="B853" s="241">
        <v>90010161</v>
      </c>
      <c r="C853" s="242" t="s">
        <v>992</v>
      </c>
      <c r="D853" s="244">
        <v>2136.75</v>
      </c>
      <c r="E853" s="243" t="s">
        <v>1</v>
      </c>
    </row>
    <row r="854" spans="1:5" ht="15">
      <c r="A854" s="99"/>
      <c r="B854" s="241">
        <v>90010162</v>
      </c>
      <c r="C854" s="242" t="s">
        <v>992</v>
      </c>
      <c r="D854" s="244">
        <v>2136.75</v>
      </c>
      <c r="E854" s="243" t="s">
        <v>1</v>
      </c>
    </row>
    <row r="855" spans="1:5" ht="15">
      <c r="A855" s="99"/>
      <c r="B855" s="241">
        <v>90010163</v>
      </c>
      <c r="C855" s="242" t="s">
        <v>992</v>
      </c>
      <c r="D855" s="244">
        <v>2136.75</v>
      </c>
      <c r="E855" s="243" t="s">
        <v>1</v>
      </c>
    </row>
    <row r="856" spans="1:5" ht="15">
      <c r="A856" s="99"/>
      <c r="B856" s="241">
        <v>78363370</v>
      </c>
      <c r="C856" s="242" t="s">
        <v>993</v>
      </c>
      <c r="D856" s="244">
        <v>3.6750000000000003</v>
      </c>
      <c r="E856" s="243" t="s">
        <v>1</v>
      </c>
    </row>
    <row r="857" spans="1:5" ht="15">
      <c r="A857" s="99"/>
      <c r="B857" s="241">
        <v>78375370</v>
      </c>
      <c r="C857" s="242" t="s">
        <v>994</v>
      </c>
      <c r="D857" s="244">
        <v>4.0949999999999998</v>
      </c>
      <c r="E857" s="243" t="s">
        <v>1</v>
      </c>
    </row>
    <row r="858" spans="1:5" ht="15">
      <c r="A858" s="99"/>
      <c r="B858" s="241">
        <v>78390370</v>
      </c>
      <c r="C858" s="242" t="s">
        <v>995</v>
      </c>
      <c r="D858" s="244">
        <v>4.41</v>
      </c>
      <c r="E858" s="243" t="s">
        <v>1</v>
      </c>
    </row>
    <row r="859" spans="1:5" ht="15">
      <c r="A859" s="99"/>
      <c r="B859" s="241">
        <v>78363380</v>
      </c>
      <c r="C859" s="242" t="s">
        <v>996</v>
      </c>
      <c r="D859" s="244">
        <v>45.464999999999996</v>
      </c>
      <c r="E859" s="243" t="s">
        <v>1</v>
      </c>
    </row>
    <row r="860" spans="1:5" ht="15">
      <c r="A860" s="99"/>
      <c r="B860" s="241">
        <v>78300690</v>
      </c>
      <c r="C860" s="242" t="s">
        <v>997</v>
      </c>
      <c r="D860" s="244">
        <v>45.045000000000002</v>
      </c>
      <c r="E860" s="243" t="s">
        <v>1</v>
      </c>
    </row>
    <row r="861" spans="1:5" ht="15">
      <c r="A861" s="99"/>
      <c r="B861" s="241">
        <v>78312690</v>
      </c>
      <c r="C861" s="242" t="s">
        <v>998</v>
      </c>
      <c r="D861" s="244">
        <v>46.725000000000001</v>
      </c>
      <c r="E861" s="243" t="s">
        <v>1</v>
      </c>
    </row>
    <row r="862" spans="1:5" ht="15">
      <c r="A862" s="99"/>
      <c r="B862" s="241">
        <v>78312170</v>
      </c>
      <c r="C862" s="242" t="s">
        <v>132</v>
      </c>
      <c r="D862" s="244">
        <v>93.345000000000013</v>
      </c>
      <c r="E862" s="243" t="s">
        <v>1</v>
      </c>
    </row>
    <row r="863" spans="1:5" ht="15">
      <c r="A863" s="99"/>
      <c r="B863" s="241">
        <v>78316170</v>
      </c>
      <c r="C863" s="242" t="s">
        <v>133</v>
      </c>
      <c r="D863" s="244">
        <v>99.64500000000001</v>
      </c>
      <c r="E863" s="243" t="s">
        <v>1</v>
      </c>
    </row>
    <row r="864" spans="1:5" ht="15">
      <c r="A864" s="99"/>
      <c r="B864" s="241">
        <v>78318170</v>
      </c>
      <c r="C864" s="242" t="s">
        <v>134</v>
      </c>
      <c r="D864" s="244">
        <v>104.79</v>
      </c>
      <c r="E864" s="243" t="s">
        <v>1</v>
      </c>
    </row>
    <row r="865" spans="1:5" ht="15">
      <c r="A865" s="99"/>
      <c r="B865" s="241">
        <v>78302740</v>
      </c>
      <c r="C865" s="242" t="s">
        <v>999</v>
      </c>
      <c r="D865" s="244">
        <v>3034.5</v>
      </c>
      <c r="E865" s="243" t="s">
        <v>1</v>
      </c>
    </row>
    <row r="866" spans="1:5" ht="15">
      <c r="A866" s="99"/>
      <c r="B866" s="241">
        <v>78300890</v>
      </c>
      <c r="C866" s="242" t="s">
        <v>1000</v>
      </c>
      <c r="D866" s="244">
        <v>46.672500000000007</v>
      </c>
      <c r="E866" s="243" t="s">
        <v>1</v>
      </c>
    </row>
    <row r="867" spans="1:5" ht="15">
      <c r="A867" s="99"/>
      <c r="B867" s="241">
        <v>78300892</v>
      </c>
      <c r="C867" s="242" t="s">
        <v>1001</v>
      </c>
      <c r="D867" s="244">
        <v>57.592500000000001</v>
      </c>
      <c r="E867" s="243" t="s">
        <v>1</v>
      </c>
    </row>
    <row r="868" spans="1:5" ht="15">
      <c r="A868" s="99"/>
      <c r="B868" s="241">
        <v>78300891</v>
      </c>
      <c r="C868" s="242" t="s">
        <v>1002</v>
      </c>
      <c r="D868" s="244">
        <v>43.575000000000003</v>
      </c>
      <c r="E868" s="243" t="s">
        <v>1</v>
      </c>
    </row>
    <row r="869" spans="1:5" ht="15">
      <c r="A869" s="99"/>
      <c r="B869" s="241">
        <v>78300810</v>
      </c>
      <c r="C869" s="242" t="s">
        <v>163</v>
      </c>
      <c r="D869" s="244">
        <v>83.89500000000001</v>
      </c>
      <c r="E869" s="243" t="s">
        <v>1</v>
      </c>
    </row>
    <row r="870" spans="1:5" ht="15">
      <c r="A870" s="99"/>
      <c r="B870" s="241">
        <v>78300811</v>
      </c>
      <c r="C870" s="242" t="s">
        <v>164</v>
      </c>
      <c r="D870" s="244">
        <v>137.02500000000001</v>
      </c>
      <c r="E870" s="243" t="s">
        <v>1</v>
      </c>
    </row>
    <row r="871" spans="1:5" ht="15">
      <c r="A871" s="99"/>
      <c r="B871" s="241">
        <v>78318820</v>
      </c>
      <c r="C871" s="242" t="s">
        <v>165</v>
      </c>
      <c r="D871" s="244">
        <v>75.150000000000006</v>
      </c>
      <c r="E871" s="243" t="s">
        <v>1</v>
      </c>
    </row>
    <row r="872" spans="1:5" ht="15">
      <c r="A872" s="99"/>
      <c r="B872" s="241">
        <v>78313285</v>
      </c>
      <c r="C872" s="242" t="s">
        <v>818</v>
      </c>
      <c r="D872" s="244">
        <v>47</v>
      </c>
      <c r="E872" s="243" t="s">
        <v>1</v>
      </c>
    </row>
    <row r="873" spans="1:5" ht="15">
      <c r="A873" s="99"/>
      <c r="B873" s="241">
        <v>78318101</v>
      </c>
      <c r="C873" s="242" t="s">
        <v>865</v>
      </c>
      <c r="D873" s="244">
        <v>68.08</v>
      </c>
      <c r="E873" s="243" t="s">
        <v>0</v>
      </c>
    </row>
    <row r="874" spans="1:5" ht="15">
      <c r="A874" s="99"/>
      <c r="B874" s="241">
        <v>78318140</v>
      </c>
      <c r="C874" s="242" t="s">
        <v>868</v>
      </c>
      <c r="D874" s="244">
        <v>50.53</v>
      </c>
      <c r="E874" s="243" t="s">
        <v>1</v>
      </c>
    </row>
    <row r="875" spans="1:5" ht="15">
      <c r="A875" s="99"/>
      <c r="B875" s="241">
        <v>78318110</v>
      </c>
      <c r="C875" s="242" t="s">
        <v>871</v>
      </c>
      <c r="D875" s="244">
        <v>17.54</v>
      </c>
      <c r="E875" s="243" t="s">
        <v>1</v>
      </c>
    </row>
    <row r="876" spans="1:5" ht="15">
      <c r="A876" s="99"/>
      <c r="B876" s="241">
        <v>78312631</v>
      </c>
      <c r="C876" s="242" t="s">
        <v>942</v>
      </c>
      <c r="D876" s="244">
        <v>117.56</v>
      </c>
      <c r="E876" s="243" t="s">
        <v>1</v>
      </c>
    </row>
    <row r="877" spans="1:5" ht="15">
      <c r="A877" s="99"/>
      <c r="B877" s="241">
        <v>78300640</v>
      </c>
      <c r="C877" s="242" t="s">
        <v>943</v>
      </c>
      <c r="D877" s="244">
        <v>90.83</v>
      </c>
      <c r="E877" s="243" t="s">
        <v>1</v>
      </c>
    </row>
    <row r="878" spans="1:5" ht="15">
      <c r="A878" s="99"/>
      <c r="B878" s="241">
        <v>78300645</v>
      </c>
      <c r="C878" s="242" t="s">
        <v>944</v>
      </c>
      <c r="D878" s="244">
        <v>90.83</v>
      </c>
      <c r="E878" s="243" t="s">
        <v>1</v>
      </c>
    </row>
    <row r="879" spans="1:5" ht="15">
      <c r="A879" s="99"/>
      <c r="B879" s="241">
        <v>78316181</v>
      </c>
      <c r="C879" s="242" t="s">
        <v>957</v>
      </c>
      <c r="D879" s="244">
        <v>235.37</v>
      </c>
      <c r="E879" s="243" t="s">
        <v>1</v>
      </c>
    </row>
    <row r="880" spans="1:5" ht="15">
      <c r="A880" s="99"/>
      <c r="B880" s="241">
        <v>78316182</v>
      </c>
      <c r="C880" s="242" t="s">
        <v>958</v>
      </c>
      <c r="D880" s="244">
        <v>235.37</v>
      </c>
      <c r="E880" s="243" t="s">
        <v>1</v>
      </c>
    </row>
    <row r="881" spans="1:5" ht="15">
      <c r="A881" s="99"/>
      <c r="B881" s="241">
        <v>78316183</v>
      </c>
      <c r="C881" s="242" t="s">
        <v>957</v>
      </c>
      <c r="D881" s="244">
        <v>235.37</v>
      </c>
      <c r="E881" s="243" t="s">
        <v>1</v>
      </c>
    </row>
    <row r="882" spans="1:5" ht="15">
      <c r="A882" s="99"/>
      <c r="B882" s="241">
        <v>78316184</v>
      </c>
      <c r="C882" s="242" t="s">
        <v>959</v>
      </c>
      <c r="D882" s="244">
        <v>240.46</v>
      </c>
      <c r="E882" s="243" t="s">
        <v>1</v>
      </c>
    </row>
    <row r="883" spans="1:5" ht="15">
      <c r="A883" s="99"/>
      <c r="B883" s="241">
        <v>78312830</v>
      </c>
      <c r="C883" s="242" t="s">
        <v>968</v>
      </c>
      <c r="D883" s="244">
        <v>681.17</v>
      </c>
      <c r="E883" s="243" t="s">
        <v>1</v>
      </c>
    </row>
    <row r="884" spans="1:5" ht="15">
      <c r="A884" s="99"/>
      <c r="B884" s="241">
        <v>78309831</v>
      </c>
      <c r="C884" s="242" t="s">
        <v>1221</v>
      </c>
      <c r="D884" s="244">
        <v>325</v>
      </c>
      <c r="E884" s="243" t="s">
        <v>1</v>
      </c>
    </row>
    <row r="885" spans="1:5" ht="15">
      <c r="A885" s="99"/>
      <c r="B885" s="241">
        <v>78309832</v>
      </c>
      <c r="C885" s="242" t="s">
        <v>1222</v>
      </c>
      <c r="D885" s="244">
        <v>179</v>
      </c>
      <c r="E885" s="243" t="s">
        <v>1</v>
      </c>
    </row>
    <row r="886" spans="1:5" ht="15">
      <c r="A886" s="99"/>
      <c r="B886" s="241">
        <v>78309815</v>
      </c>
      <c r="C886" s="242" t="s">
        <v>984</v>
      </c>
      <c r="D886" s="244">
        <v>135</v>
      </c>
      <c r="E886" s="243" t="s">
        <v>1</v>
      </c>
    </row>
    <row r="887" spans="1:5" ht="15">
      <c r="A887" s="99"/>
      <c r="B887" s="241">
        <v>78300882</v>
      </c>
      <c r="C887" s="242" t="s">
        <v>1349</v>
      </c>
      <c r="D887" s="244">
        <v>78.3</v>
      </c>
      <c r="E887" s="243" t="s">
        <v>1350</v>
      </c>
    </row>
    <row r="888" spans="1:5">
      <c r="B888" s="146"/>
      <c r="C888" s="146"/>
    </row>
    <row r="889" spans="1:5">
      <c r="B889" s="146"/>
      <c r="C889" s="146"/>
    </row>
    <row r="890" spans="1:5">
      <c r="B890" s="146"/>
      <c r="C890" s="146"/>
    </row>
    <row r="891" spans="1:5">
      <c r="B891" s="146"/>
      <c r="C891" s="146"/>
    </row>
    <row r="892" spans="1:5">
      <c r="B892" s="146"/>
      <c r="C892" s="146"/>
    </row>
    <row r="893" spans="1:5">
      <c r="B893" s="146"/>
      <c r="C893" s="146"/>
    </row>
    <row r="894" spans="1:5">
      <c r="B894" s="146"/>
      <c r="C894" s="146"/>
    </row>
    <row r="895" spans="1:5">
      <c r="B895" s="146"/>
      <c r="C895" s="146"/>
    </row>
    <row r="896" spans="1:5">
      <c r="B896" s="146"/>
      <c r="C896" s="146"/>
    </row>
    <row r="897" spans="2:3">
      <c r="B897" s="146"/>
      <c r="C897" s="146"/>
    </row>
    <row r="898" spans="2:3">
      <c r="B898" s="146"/>
      <c r="C898" s="146"/>
    </row>
    <row r="899" spans="2:3">
      <c r="B899" s="146"/>
      <c r="C899" s="146"/>
    </row>
    <row r="900" spans="2:3">
      <c r="B900" s="146"/>
      <c r="C900" s="146"/>
    </row>
    <row r="901" spans="2:3">
      <c r="B901" s="146"/>
      <c r="C901" s="146"/>
    </row>
    <row r="902" spans="2:3">
      <c r="B902" s="146"/>
      <c r="C902" s="146"/>
    </row>
    <row r="903" spans="2:3">
      <c r="B903" s="146"/>
      <c r="C903" s="146"/>
    </row>
    <row r="904" spans="2:3">
      <c r="B904" s="146"/>
      <c r="C904" s="146"/>
    </row>
    <row r="905" spans="2:3">
      <c r="B905" s="146"/>
      <c r="C905" s="146"/>
    </row>
    <row r="906" spans="2:3">
      <c r="B906" s="146"/>
      <c r="C906" s="146"/>
    </row>
    <row r="907" spans="2:3">
      <c r="B907" s="146"/>
      <c r="C907" s="146"/>
    </row>
    <row r="908" spans="2:3">
      <c r="B908" s="146"/>
      <c r="C908" s="146"/>
    </row>
    <row r="909" spans="2:3">
      <c r="B909" s="146"/>
      <c r="C909" s="146"/>
    </row>
    <row r="910" spans="2:3">
      <c r="B910" s="146"/>
      <c r="C910" s="146"/>
    </row>
    <row r="911" spans="2:3">
      <c r="B911" s="146"/>
      <c r="C911" s="146"/>
    </row>
    <row r="912" spans="2:3">
      <c r="B912" s="146"/>
      <c r="C912" s="146"/>
    </row>
    <row r="913" spans="2:3">
      <c r="B913" s="146"/>
      <c r="C913" s="146"/>
    </row>
    <row r="914" spans="2:3">
      <c r="B914" s="146"/>
      <c r="C914" s="146"/>
    </row>
    <row r="915" spans="2:3">
      <c r="B915" s="146"/>
      <c r="C915" s="146"/>
    </row>
    <row r="916" spans="2:3">
      <c r="B916" s="146"/>
      <c r="C916" s="146"/>
    </row>
    <row r="917" spans="2:3">
      <c r="B917" s="146"/>
      <c r="C917" s="146"/>
    </row>
    <row r="918" spans="2:3">
      <c r="B918" s="146"/>
      <c r="C918" s="146"/>
    </row>
    <row r="919" spans="2:3">
      <c r="B919" s="146"/>
      <c r="C919" s="146"/>
    </row>
    <row r="920" spans="2:3">
      <c r="B920" s="146"/>
      <c r="C920" s="146"/>
    </row>
    <row r="921" spans="2:3">
      <c r="B921" s="146"/>
      <c r="C921" s="146"/>
    </row>
    <row r="922" spans="2:3">
      <c r="B922" s="146"/>
      <c r="C922" s="146"/>
    </row>
    <row r="923" spans="2:3">
      <c r="B923" s="146"/>
      <c r="C923" s="146"/>
    </row>
    <row r="924" spans="2:3">
      <c r="B924" s="146"/>
      <c r="C924" s="146"/>
    </row>
    <row r="925" spans="2:3">
      <c r="B925" s="146"/>
      <c r="C925" s="146"/>
    </row>
    <row r="926" spans="2:3">
      <c r="B926" s="146"/>
      <c r="C926" s="146"/>
    </row>
    <row r="927" spans="2:3">
      <c r="B927" s="146"/>
      <c r="C927" s="146"/>
    </row>
    <row r="928" spans="2:3">
      <c r="B928" s="146"/>
      <c r="C928" s="146"/>
    </row>
    <row r="929" spans="2:3">
      <c r="B929" s="146"/>
      <c r="C929" s="146"/>
    </row>
    <row r="930" spans="2:3">
      <c r="B930" s="146"/>
      <c r="C930" s="146"/>
    </row>
    <row r="931" spans="2:3">
      <c r="B931" s="146"/>
      <c r="C931" s="146"/>
    </row>
    <row r="932" spans="2:3">
      <c r="B932" s="146"/>
      <c r="C932" s="146"/>
    </row>
    <row r="933" spans="2:3">
      <c r="B933" s="146"/>
      <c r="C933" s="146"/>
    </row>
    <row r="934" spans="2:3">
      <c r="B934" s="146"/>
      <c r="C934" s="146"/>
    </row>
    <row r="935" spans="2:3">
      <c r="B935" s="146"/>
      <c r="C935" s="146"/>
    </row>
    <row r="936" spans="2:3">
      <c r="B936" s="146"/>
      <c r="C936" s="146"/>
    </row>
    <row r="937" spans="2:3">
      <c r="B937" s="146"/>
      <c r="C937" s="146"/>
    </row>
    <row r="938" spans="2:3">
      <c r="B938" s="146"/>
      <c r="C938" s="146"/>
    </row>
    <row r="939" spans="2:3">
      <c r="B939" s="146"/>
      <c r="C939" s="146"/>
    </row>
    <row r="940" spans="2:3">
      <c r="B940" s="146"/>
      <c r="C940" s="146"/>
    </row>
    <row r="941" spans="2:3">
      <c r="B941" s="146"/>
      <c r="C941" s="146"/>
    </row>
    <row r="942" spans="2:3">
      <c r="B942" s="146"/>
      <c r="C942" s="146"/>
    </row>
    <row r="943" spans="2:3">
      <c r="B943" s="146"/>
      <c r="C943" s="146"/>
    </row>
    <row r="944" spans="2:3">
      <c r="B944" s="146"/>
      <c r="C944" s="146"/>
    </row>
    <row r="945" spans="2:3">
      <c r="B945" s="146"/>
      <c r="C945" s="146"/>
    </row>
    <row r="946" spans="2:3">
      <c r="B946" s="146"/>
      <c r="C946" s="146"/>
    </row>
    <row r="947" spans="2:3">
      <c r="B947" s="146"/>
      <c r="C947" s="146"/>
    </row>
    <row r="948" spans="2:3">
      <c r="B948" s="146"/>
      <c r="C948" s="146"/>
    </row>
    <row r="949" spans="2:3">
      <c r="B949" s="146"/>
      <c r="C949" s="146"/>
    </row>
    <row r="950" spans="2:3">
      <c r="B950" s="146"/>
      <c r="C950" s="146"/>
    </row>
    <row r="951" spans="2:3">
      <c r="B951" s="146"/>
      <c r="C951" s="146"/>
    </row>
    <row r="952" spans="2:3">
      <c r="B952" s="146"/>
      <c r="C952" s="146"/>
    </row>
    <row r="953" spans="2:3">
      <c r="B953" s="146"/>
      <c r="C953" s="146"/>
    </row>
    <row r="954" spans="2:3">
      <c r="B954" s="146"/>
      <c r="C954" s="146"/>
    </row>
    <row r="955" spans="2:3">
      <c r="B955" s="146"/>
      <c r="C955" s="146"/>
    </row>
    <row r="956" spans="2:3">
      <c r="B956" s="146"/>
      <c r="C956" s="146"/>
    </row>
    <row r="957" spans="2:3">
      <c r="B957" s="146"/>
      <c r="C957" s="146"/>
    </row>
    <row r="958" spans="2:3">
      <c r="B958" s="146"/>
      <c r="C958" s="146"/>
    </row>
    <row r="959" spans="2:3">
      <c r="B959" s="146"/>
      <c r="C959" s="146"/>
    </row>
    <row r="960" spans="2:3">
      <c r="B960" s="146"/>
      <c r="C960" s="146"/>
    </row>
    <row r="961" spans="2:3">
      <c r="B961" s="146"/>
      <c r="C961" s="146"/>
    </row>
    <row r="962" spans="2:3">
      <c r="B962" s="146"/>
      <c r="C962" s="146"/>
    </row>
    <row r="963" spans="2:3">
      <c r="B963" s="146"/>
      <c r="C963" s="146"/>
    </row>
    <row r="964" spans="2:3">
      <c r="B964" s="146"/>
      <c r="C964" s="146"/>
    </row>
    <row r="965" spans="2:3">
      <c r="B965" s="146"/>
      <c r="C965" s="146"/>
    </row>
    <row r="966" spans="2:3">
      <c r="B966" s="146"/>
      <c r="C966" s="146"/>
    </row>
    <row r="967" spans="2:3">
      <c r="B967" s="146"/>
      <c r="C967" s="146"/>
    </row>
    <row r="968" spans="2:3">
      <c r="B968" s="146"/>
      <c r="C968" s="146"/>
    </row>
    <row r="969" spans="2:3">
      <c r="B969" s="146"/>
      <c r="C969" s="146"/>
    </row>
    <row r="970" spans="2:3">
      <c r="B970" s="146"/>
      <c r="C970" s="146"/>
    </row>
    <row r="971" spans="2:3">
      <c r="B971" s="146"/>
      <c r="C971" s="146"/>
    </row>
    <row r="972" spans="2:3">
      <c r="B972" s="146"/>
      <c r="C972" s="146"/>
    </row>
    <row r="973" spans="2:3">
      <c r="B973" s="146"/>
      <c r="C973" s="146"/>
    </row>
    <row r="974" spans="2:3">
      <c r="B974" s="146"/>
      <c r="C974" s="146"/>
    </row>
    <row r="975" spans="2:3">
      <c r="B975" s="146"/>
      <c r="C975" s="146"/>
    </row>
    <row r="976" spans="2:3">
      <c r="B976" s="146"/>
      <c r="C976" s="146"/>
    </row>
    <row r="977" spans="2:3">
      <c r="B977" s="146"/>
      <c r="C977" s="146"/>
    </row>
    <row r="978" spans="2:3">
      <c r="B978" s="146"/>
      <c r="C978" s="146"/>
    </row>
    <row r="979" spans="2:3">
      <c r="B979" s="146"/>
      <c r="C979" s="146"/>
    </row>
    <row r="980" spans="2:3">
      <c r="B980" s="146"/>
      <c r="C980" s="146"/>
    </row>
    <row r="981" spans="2:3">
      <c r="B981" s="146"/>
      <c r="C981" s="146"/>
    </row>
    <row r="982" spans="2:3">
      <c r="B982" s="146"/>
      <c r="C982" s="146"/>
    </row>
    <row r="983" spans="2:3">
      <c r="B983" s="146"/>
      <c r="C983" s="146"/>
    </row>
    <row r="984" spans="2:3">
      <c r="B984" s="146"/>
      <c r="C984" s="146"/>
    </row>
    <row r="985" spans="2:3">
      <c r="B985" s="146"/>
      <c r="C985" s="146"/>
    </row>
    <row r="986" spans="2:3">
      <c r="B986" s="146"/>
      <c r="C986" s="146"/>
    </row>
    <row r="987" spans="2:3">
      <c r="B987" s="146"/>
      <c r="C987" s="146"/>
    </row>
    <row r="988" spans="2:3">
      <c r="B988" s="146"/>
      <c r="C988" s="146"/>
    </row>
    <row r="989" spans="2:3">
      <c r="B989" s="146"/>
      <c r="C989" s="146"/>
    </row>
    <row r="990" spans="2:3">
      <c r="B990" s="146"/>
      <c r="C990" s="146"/>
    </row>
    <row r="991" spans="2:3">
      <c r="B991" s="146"/>
      <c r="C991" s="146"/>
    </row>
    <row r="992" spans="2:3">
      <c r="B992" s="146"/>
      <c r="C992" s="146"/>
    </row>
    <row r="993" spans="2:3">
      <c r="B993" s="146"/>
      <c r="C993" s="146"/>
    </row>
    <row r="994" spans="2:3">
      <c r="B994" s="146"/>
      <c r="C994" s="146"/>
    </row>
    <row r="995" spans="2:3">
      <c r="B995" s="146"/>
      <c r="C995" s="146"/>
    </row>
    <row r="996" spans="2:3">
      <c r="B996" s="146"/>
      <c r="C996" s="146"/>
    </row>
    <row r="997" spans="2:3">
      <c r="B997" s="146"/>
      <c r="C997" s="146"/>
    </row>
    <row r="998" spans="2:3">
      <c r="B998" s="146"/>
      <c r="C998" s="146"/>
    </row>
    <row r="999" spans="2:3">
      <c r="B999" s="146"/>
      <c r="C999" s="146"/>
    </row>
    <row r="1000" spans="2:3">
      <c r="B1000" s="146"/>
      <c r="C1000" s="146"/>
    </row>
    <row r="1001" spans="2:3">
      <c r="B1001" s="146"/>
      <c r="C1001" s="146"/>
    </row>
    <row r="1002" spans="2:3">
      <c r="B1002" s="146"/>
      <c r="C1002" s="146"/>
    </row>
    <row r="1003" spans="2:3">
      <c r="B1003" s="146"/>
      <c r="C1003" s="146"/>
    </row>
    <row r="1004" spans="2:3">
      <c r="B1004" s="146"/>
      <c r="C1004" s="146"/>
    </row>
    <row r="1005" spans="2:3">
      <c r="B1005" s="146"/>
      <c r="C1005" s="146"/>
    </row>
    <row r="1006" spans="2:3">
      <c r="B1006" s="146"/>
      <c r="C1006" s="146"/>
    </row>
    <row r="1007" spans="2:3">
      <c r="B1007" s="146"/>
      <c r="C1007" s="146"/>
    </row>
    <row r="1008" spans="2:3">
      <c r="B1008" s="146"/>
      <c r="C1008" s="146"/>
    </row>
    <row r="1009" spans="2:3">
      <c r="B1009" s="146"/>
      <c r="C1009" s="146"/>
    </row>
    <row r="1010" spans="2:3">
      <c r="B1010" s="146"/>
      <c r="C1010" s="146"/>
    </row>
    <row r="1011" spans="2:3">
      <c r="B1011" s="146"/>
      <c r="C1011" s="146"/>
    </row>
    <row r="1012" spans="2:3">
      <c r="B1012" s="146"/>
      <c r="C1012" s="146"/>
    </row>
    <row r="1013" spans="2:3">
      <c r="B1013" s="146"/>
      <c r="C1013" s="146"/>
    </row>
    <row r="1014" spans="2:3">
      <c r="B1014" s="146"/>
      <c r="C1014" s="146"/>
    </row>
    <row r="1015" spans="2:3">
      <c r="B1015" s="146"/>
      <c r="C1015" s="146"/>
    </row>
    <row r="1016" spans="2:3">
      <c r="B1016" s="146"/>
      <c r="C1016" s="146"/>
    </row>
    <row r="1017" spans="2:3">
      <c r="B1017" s="146"/>
      <c r="C1017" s="146"/>
    </row>
    <row r="1018" spans="2:3">
      <c r="B1018" s="146"/>
      <c r="C1018" s="146"/>
    </row>
    <row r="1019" spans="2:3">
      <c r="B1019" s="146"/>
      <c r="C1019" s="146"/>
    </row>
    <row r="1020" spans="2:3">
      <c r="B1020" s="146"/>
      <c r="C1020" s="146"/>
    </row>
    <row r="1021" spans="2:3">
      <c r="B1021" s="146"/>
      <c r="C1021" s="146"/>
    </row>
    <row r="1022" spans="2:3">
      <c r="B1022" s="146"/>
      <c r="C1022" s="146"/>
    </row>
    <row r="1023" spans="2:3">
      <c r="B1023" s="146"/>
      <c r="C1023" s="146"/>
    </row>
    <row r="1024" spans="2:3">
      <c r="B1024" s="146"/>
      <c r="C1024" s="146"/>
    </row>
    <row r="1025" spans="2:3">
      <c r="B1025" s="146"/>
      <c r="C1025" s="146"/>
    </row>
    <row r="1026" spans="2:3">
      <c r="B1026" s="146"/>
      <c r="C1026" s="146"/>
    </row>
    <row r="1027" spans="2:3">
      <c r="B1027" s="146"/>
      <c r="C1027" s="146"/>
    </row>
    <row r="1028" spans="2:3">
      <c r="B1028" s="146"/>
      <c r="C1028" s="146"/>
    </row>
    <row r="1029" spans="2:3">
      <c r="B1029" s="146"/>
      <c r="C1029" s="146"/>
    </row>
    <row r="1030" spans="2:3">
      <c r="B1030" s="146"/>
      <c r="C1030" s="146"/>
    </row>
    <row r="1031" spans="2:3">
      <c r="B1031" s="146"/>
      <c r="C1031" s="146"/>
    </row>
    <row r="1032" spans="2:3">
      <c r="B1032" s="146"/>
      <c r="C1032" s="146"/>
    </row>
    <row r="1033" spans="2:3">
      <c r="B1033" s="146"/>
      <c r="C1033" s="146"/>
    </row>
    <row r="1034" spans="2:3">
      <c r="B1034" s="146"/>
      <c r="C1034" s="146"/>
    </row>
    <row r="1035" spans="2:3">
      <c r="B1035" s="146"/>
      <c r="C1035" s="146"/>
    </row>
    <row r="1036" spans="2:3">
      <c r="B1036" s="146"/>
      <c r="C1036" s="146"/>
    </row>
    <row r="1037" spans="2:3">
      <c r="B1037" s="146"/>
      <c r="C1037" s="146"/>
    </row>
    <row r="1038" spans="2:3">
      <c r="B1038" s="146"/>
      <c r="C1038" s="146"/>
    </row>
    <row r="1039" spans="2:3">
      <c r="B1039" s="146"/>
      <c r="C1039" s="146"/>
    </row>
    <row r="1040" spans="2:3">
      <c r="B1040" s="146"/>
      <c r="C1040" s="146"/>
    </row>
    <row r="1041" spans="2:3">
      <c r="B1041" s="146"/>
      <c r="C1041" s="146"/>
    </row>
    <row r="1042" spans="2:3">
      <c r="B1042" s="146"/>
      <c r="C1042" s="146"/>
    </row>
    <row r="1043" spans="2:3">
      <c r="B1043" s="146"/>
      <c r="C1043" s="146"/>
    </row>
    <row r="1044" spans="2:3">
      <c r="B1044" s="146"/>
      <c r="C1044" s="146"/>
    </row>
    <row r="1045" spans="2:3">
      <c r="B1045" s="146"/>
      <c r="C1045" s="146"/>
    </row>
    <row r="1046" spans="2:3">
      <c r="B1046" s="146"/>
      <c r="C1046" s="146"/>
    </row>
    <row r="1047" spans="2:3">
      <c r="B1047" s="146"/>
      <c r="C1047" s="146"/>
    </row>
    <row r="1048" spans="2:3">
      <c r="B1048" s="146"/>
      <c r="C1048" s="146"/>
    </row>
    <row r="1049" spans="2:3">
      <c r="B1049" s="146"/>
      <c r="C1049" s="146"/>
    </row>
    <row r="1050" spans="2:3">
      <c r="B1050" s="146"/>
      <c r="C1050" s="146"/>
    </row>
    <row r="1051" spans="2:3">
      <c r="B1051" s="146"/>
      <c r="C1051" s="146"/>
    </row>
    <row r="1052" spans="2:3">
      <c r="B1052" s="146"/>
      <c r="C1052" s="146"/>
    </row>
    <row r="1053" spans="2:3">
      <c r="B1053" s="146"/>
      <c r="C1053" s="146"/>
    </row>
    <row r="1054" spans="2:3">
      <c r="B1054" s="146"/>
      <c r="C1054" s="146"/>
    </row>
    <row r="1055" spans="2:3">
      <c r="B1055" s="146"/>
      <c r="C1055" s="146"/>
    </row>
    <row r="1056" spans="2:3">
      <c r="B1056" s="146"/>
      <c r="C1056" s="146"/>
    </row>
    <row r="1057" spans="2:3">
      <c r="B1057" s="146"/>
      <c r="C1057" s="146"/>
    </row>
    <row r="1058" spans="2:3">
      <c r="B1058" s="146"/>
      <c r="C1058" s="146"/>
    </row>
    <row r="1059" spans="2:3">
      <c r="B1059" s="146"/>
      <c r="C1059" s="146"/>
    </row>
    <row r="1060" spans="2:3">
      <c r="B1060" s="146"/>
      <c r="C1060" s="146"/>
    </row>
    <row r="1061" spans="2:3">
      <c r="B1061" s="146"/>
      <c r="C1061" s="146"/>
    </row>
    <row r="1062" spans="2:3">
      <c r="B1062" s="146"/>
      <c r="C1062" s="146"/>
    </row>
    <row r="1063" spans="2:3">
      <c r="B1063" s="146"/>
      <c r="C1063" s="146"/>
    </row>
    <row r="1064" spans="2:3">
      <c r="B1064" s="146"/>
      <c r="C1064" s="146"/>
    </row>
    <row r="1065" spans="2:3">
      <c r="B1065" s="146"/>
      <c r="C1065" s="146"/>
    </row>
    <row r="1066" spans="2:3">
      <c r="B1066" s="146"/>
      <c r="C1066" s="146"/>
    </row>
    <row r="1067" spans="2:3">
      <c r="B1067" s="146"/>
      <c r="C1067" s="146"/>
    </row>
    <row r="1068" spans="2:3">
      <c r="B1068" s="146"/>
      <c r="C1068" s="146"/>
    </row>
    <row r="1069" spans="2:3">
      <c r="B1069" s="146"/>
      <c r="C1069" s="146"/>
    </row>
    <row r="1070" spans="2:3">
      <c r="B1070" s="146"/>
      <c r="C1070" s="146"/>
    </row>
    <row r="1071" spans="2:3">
      <c r="B1071" s="146"/>
      <c r="C1071" s="146"/>
    </row>
    <row r="1072" spans="2:3">
      <c r="B1072" s="146"/>
      <c r="C1072" s="146"/>
    </row>
    <row r="1073" spans="2:3">
      <c r="B1073" s="146"/>
      <c r="C1073" s="146"/>
    </row>
    <row r="1074" spans="2:3">
      <c r="B1074" s="146"/>
      <c r="C1074" s="146"/>
    </row>
    <row r="1075" spans="2:3">
      <c r="B1075" s="146"/>
      <c r="C1075" s="146"/>
    </row>
    <row r="1076" spans="2:3">
      <c r="B1076" s="146"/>
      <c r="C1076" s="146"/>
    </row>
    <row r="1077" spans="2:3">
      <c r="B1077" s="146"/>
      <c r="C1077" s="146"/>
    </row>
    <row r="1078" spans="2:3">
      <c r="B1078" s="146"/>
      <c r="C1078" s="146"/>
    </row>
    <row r="1079" spans="2:3">
      <c r="B1079" s="146"/>
      <c r="C1079" s="146"/>
    </row>
    <row r="1080" spans="2:3">
      <c r="B1080" s="146"/>
      <c r="C1080" s="146"/>
    </row>
    <row r="1081" spans="2:3">
      <c r="B1081" s="146"/>
      <c r="C1081" s="146"/>
    </row>
    <row r="1082" spans="2:3">
      <c r="B1082" s="146"/>
      <c r="C1082" s="146"/>
    </row>
    <row r="1083" spans="2:3">
      <c r="B1083" s="146"/>
      <c r="C1083" s="146"/>
    </row>
    <row r="1084" spans="2:3">
      <c r="B1084" s="146"/>
      <c r="C1084" s="146"/>
    </row>
    <row r="1085" spans="2:3">
      <c r="B1085" s="146"/>
      <c r="C1085" s="146"/>
    </row>
    <row r="1086" spans="2:3">
      <c r="B1086" s="146"/>
      <c r="C1086" s="146"/>
    </row>
    <row r="1087" spans="2:3">
      <c r="B1087" s="146"/>
      <c r="C1087" s="146"/>
    </row>
    <row r="1088" spans="2:3">
      <c r="B1088" s="146"/>
      <c r="C1088" s="146"/>
    </row>
    <row r="1089" spans="2:3">
      <c r="B1089" s="146"/>
      <c r="C1089" s="146"/>
    </row>
    <row r="1090" spans="2:3">
      <c r="B1090" s="146"/>
      <c r="C1090" s="146"/>
    </row>
    <row r="1091" spans="2:3">
      <c r="B1091" s="146"/>
      <c r="C1091" s="146"/>
    </row>
    <row r="1092" spans="2:3">
      <c r="B1092" s="146"/>
      <c r="C1092" s="146"/>
    </row>
    <row r="1093" spans="2:3">
      <c r="B1093" s="146"/>
      <c r="C1093" s="146"/>
    </row>
    <row r="1094" spans="2:3">
      <c r="B1094" s="146"/>
      <c r="C1094" s="146"/>
    </row>
    <row r="1095" spans="2:3">
      <c r="B1095" s="146"/>
      <c r="C1095" s="146"/>
    </row>
    <row r="1096" spans="2:3">
      <c r="B1096" s="146"/>
      <c r="C1096" s="146"/>
    </row>
    <row r="1097" spans="2:3">
      <c r="B1097" s="146"/>
      <c r="C1097" s="146"/>
    </row>
    <row r="1098" spans="2:3">
      <c r="B1098" s="146"/>
      <c r="C1098" s="146"/>
    </row>
    <row r="1099" spans="2:3">
      <c r="B1099" s="146"/>
      <c r="C1099" s="146"/>
    </row>
    <row r="1100" spans="2:3">
      <c r="B1100" s="146"/>
      <c r="C1100" s="146"/>
    </row>
    <row r="1101" spans="2:3">
      <c r="B1101" s="146"/>
      <c r="C1101" s="146"/>
    </row>
    <row r="1102" spans="2:3">
      <c r="B1102" s="146"/>
      <c r="C1102" s="146"/>
    </row>
    <row r="1103" spans="2:3">
      <c r="B1103" s="146"/>
      <c r="C1103" s="146"/>
    </row>
    <row r="1104" spans="2:3">
      <c r="B1104" s="146"/>
      <c r="C1104" s="146"/>
    </row>
    <row r="1105" spans="2:3">
      <c r="B1105" s="146"/>
      <c r="C1105" s="146"/>
    </row>
    <row r="1106" spans="2:3">
      <c r="B1106" s="146"/>
      <c r="C1106" s="146"/>
    </row>
    <row r="1107" spans="2:3">
      <c r="B1107" s="146"/>
      <c r="C1107" s="146"/>
    </row>
    <row r="1108" spans="2:3">
      <c r="B1108" s="146"/>
      <c r="C1108" s="146"/>
    </row>
    <row r="1109" spans="2:3">
      <c r="B1109" s="146"/>
      <c r="C1109" s="146"/>
    </row>
    <row r="1110" spans="2:3">
      <c r="B1110" s="146"/>
      <c r="C1110" s="146"/>
    </row>
    <row r="1111" spans="2:3">
      <c r="B1111" s="146"/>
      <c r="C1111" s="146"/>
    </row>
    <row r="1112" spans="2:3">
      <c r="B1112" s="146"/>
      <c r="C1112" s="146"/>
    </row>
    <row r="1113" spans="2:3">
      <c r="B1113" s="146"/>
      <c r="C1113" s="146"/>
    </row>
    <row r="1114" spans="2:3">
      <c r="B1114" s="146"/>
      <c r="C1114" s="146"/>
    </row>
    <row r="1115" spans="2:3">
      <c r="B1115" s="146"/>
      <c r="C1115" s="146"/>
    </row>
    <row r="1116" spans="2:3">
      <c r="B1116" s="146"/>
      <c r="C1116" s="146"/>
    </row>
    <row r="1117" spans="2:3">
      <c r="B1117" s="146"/>
      <c r="C1117" s="146"/>
    </row>
    <row r="1118" spans="2:3">
      <c r="B1118" s="146"/>
      <c r="C1118" s="146"/>
    </row>
    <row r="1119" spans="2:3">
      <c r="B1119" s="146"/>
      <c r="C1119" s="146"/>
    </row>
    <row r="1120" spans="2:3">
      <c r="B1120" s="146"/>
      <c r="C1120" s="146"/>
    </row>
    <row r="1121" spans="2:3">
      <c r="B1121" s="146"/>
      <c r="C1121" s="146"/>
    </row>
    <row r="1122" spans="2:3">
      <c r="B1122" s="146"/>
      <c r="C1122" s="146"/>
    </row>
    <row r="1123" spans="2:3">
      <c r="B1123" s="146"/>
      <c r="C1123" s="146"/>
    </row>
    <row r="1124" spans="2:3">
      <c r="B1124" s="146"/>
      <c r="C1124" s="146"/>
    </row>
    <row r="1125" spans="2:3">
      <c r="B1125" s="146"/>
      <c r="C1125" s="146"/>
    </row>
    <row r="1126" spans="2:3">
      <c r="B1126" s="146"/>
      <c r="C1126" s="146"/>
    </row>
    <row r="1127" spans="2:3">
      <c r="B1127" s="146"/>
      <c r="C1127" s="146"/>
    </row>
    <row r="1128" spans="2:3">
      <c r="B1128" s="146"/>
      <c r="C1128" s="146"/>
    </row>
    <row r="1129" spans="2:3">
      <c r="B1129" s="146"/>
      <c r="C1129" s="146"/>
    </row>
    <row r="1130" spans="2:3">
      <c r="B1130" s="146"/>
      <c r="C1130" s="146"/>
    </row>
    <row r="1131" spans="2:3">
      <c r="B1131" s="146"/>
      <c r="C1131" s="146"/>
    </row>
    <row r="1132" spans="2:3">
      <c r="B1132" s="146"/>
      <c r="C1132" s="146"/>
    </row>
    <row r="1133" spans="2:3">
      <c r="B1133" s="146"/>
      <c r="C1133" s="146"/>
    </row>
    <row r="1134" spans="2:3">
      <c r="B1134" s="146"/>
      <c r="C1134" s="146"/>
    </row>
    <row r="1135" spans="2:3">
      <c r="B1135" s="146"/>
      <c r="C1135" s="146"/>
    </row>
    <row r="1136" spans="2:3">
      <c r="B1136" s="146"/>
      <c r="C1136" s="146"/>
    </row>
    <row r="1137" spans="2:3">
      <c r="B1137" s="146"/>
      <c r="C1137" s="146"/>
    </row>
    <row r="1138" spans="2:3">
      <c r="B1138" s="146"/>
      <c r="C1138" s="146"/>
    </row>
    <row r="1139" spans="2:3">
      <c r="B1139" s="146"/>
      <c r="C1139" s="146"/>
    </row>
    <row r="1140" spans="2:3">
      <c r="B1140" s="146"/>
      <c r="C1140" s="146"/>
    </row>
    <row r="1141" spans="2:3">
      <c r="B1141" s="146"/>
      <c r="C1141" s="146"/>
    </row>
    <row r="1142" spans="2:3">
      <c r="B1142" s="146"/>
      <c r="C1142" s="146"/>
    </row>
    <row r="1143" spans="2:3">
      <c r="B1143" s="146"/>
      <c r="C1143" s="146"/>
    </row>
    <row r="1144" spans="2:3">
      <c r="B1144" s="146"/>
      <c r="C1144" s="146"/>
    </row>
    <row r="1145" spans="2:3">
      <c r="B1145" s="146"/>
      <c r="C1145" s="146"/>
    </row>
    <row r="1146" spans="2:3">
      <c r="B1146" s="146"/>
      <c r="C1146" s="146"/>
    </row>
    <row r="1147" spans="2:3">
      <c r="B1147" s="146"/>
      <c r="C1147" s="146"/>
    </row>
    <row r="1148" spans="2:3">
      <c r="B1148" s="146"/>
      <c r="C1148" s="146"/>
    </row>
    <row r="1149" spans="2:3">
      <c r="B1149" s="146"/>
      <c r="C1149" s="146"/>
    </row>
    <row r="1150" spans="2:3">
      <c r="B1150" s="146"/>
      <c r="C1150" s="146"/>
    </row>
    <row r="1151" spans="2:3">
      <c r="B1151" s="146"/>
      <c r="C1151" s="146"/>
    </row>
    <row r="1152" spans="2:3">
      <c r="B1152" s="146"/>
      <c r="C1152" s="146"/>
    </row>
    <row r="1153" spans="2:3">
      <c r="B1153" s="146"/>
      <c r="C1153" s="146"/>
    </row>
    <row r="1154" spans="2:3">
      <c r="B1154" s="146"/>
      <c r="C1154" s="146"/>
    </row>
    <row r="1155" spans="2:3">
      <c r="B1155" s="146"/>
      <c r="C1155" s="146"/>
    </row>
    <row r="1156" spans="2:3">
      <c r="B1156" s="146"/>
      <c r="C1156" s="146"/>
    </row>
    <row r="1157" spans="2:3">
      <c r="B1157" s="146"/>
      <c r="C1157" s="146"/>
    </row>
    <row r="1158" spans="2:3">
      <c r="B1158" s="146"/>
      <c r="C1158" s="146"/>
    </row>
    <row r="1159" spans="2:3">
      <c r="B1159" s="146"/>
      <c r="C1159" s="146"/>
    </row>
    <row r="1160" spans="2:3">
      <c r="B1160" s="146"/>
      <c r="C1160" s="146"/>
    </row>
    <row r="1161" spans="2:3">
      <c r="B1161" s="146"/>
      <c r="C1161" s="146"/>
    </row>
    <row r="1162" spans="2:3">
      <c r="B1162" s="146"/>
      <c r="C1162" s="146"/>
    </row>
    <row r="1163" spans="2:3">
      <c r="B1163" s="146"/>
      <c r="C1163" s="146"/>
    </row>
    <row r="1164" spans="2:3">
      <c r="B1164" s="146"/>
      <c r="C1164" s="146"/>
    </row>
    <row r="1165" spans="2:3">
      <c r="B1165" s="146"/>
      <c r="C1165" s="146"/>
    </row>
    <row r="1166" spans="2:3">
      <c r="B1166" s="146"/>
      <c r="C1166" s="146"/>
    </row>
    <row r="1167" spans="2:3">
      <c r="B1167" s="146"/>
      <c r="C1167" s="146"/>
    </row>
    <row r="1168" spans="2:3">
      <c r="B1168" s="146"/>
      <c r="C1168" s="146"/>
    </row>
    <row r="1169" spans="2:3">
      <c r="B1169" s="146"/>
      <c r="C1169" s="146"/>
    </row>
    <row r="1170" spans="2:3">
      <c r="B1170" s="146"/>
      <c r="C1170" s="146"/>
    </row>
    <row r="1171" spans="2:3">
      <c r="B1171" s="146"/>
      <c r="C1171" s="146"/>
    </row>
    <row r="1172" spans="2:3">
      <c r="B1172" s="146"/>
      <c r="C1172" s="146"/>
    </row>
    <row r="1173" spans="2:3">
      <c r="B1173" s="146"/>
      <c r="C1173" s="146"/>
    </row>
    <row r="1174" spans="2:3">
      <c r="B1174" s="146"/>
      <c r="C1174" s="146"/>
    </row>
    <row r="1175" spans="2:3">
      <c r="B1175" s="146"/>
      <c r="C1175" s="146"/>
    </row>
    <row r="1176" spans="2:3">
      <c r="B1176" s="146"/>
      <c r="C1176" s="146"/>
    </row>
    <row r="1177" spans="2:3">
      <c r="B1177" s="146"/>
      <c r="C1177" s="146"/>
    </row>
    <row r="1178" spans="2:3">
      <c r="B1178" s="146"/>
      <c r="C1178" s="146"/>
    </row>
    <row r="1179" spans="2:3">
      <c r="B1179" s="146"/>
      <c r="C1179" s="146"/>
    </row>
    <row r="1180" spans="2:3">
      <c r="B1180" s="146"/>
      <c r="C1180" s="146"/>
    </row>
    <row r="1181" spans="2:3">
      <c r="B1181" s="146"/>
      <c r="C1181" s="146"/>
    </row>
    <row r="1182" spans="2:3">
      <c r="B1182" s="146"/>
      <c r="C1182" s="146"/>
    </row>
    <row r="1183" spans="2:3">
      <c r="B1183" s="146"/>
      <c r="C1183" s="146"/>
    </row>
    <row r="1184" spans="2:3">
      <c r="B1184" s="146"/>
      <c r="C1184" s="146"/>
    </row>
    <row r="1185" spans="2:3">
      <c r="B1185" s="146"/>
      <c r="C1185" s="146"/>
    </row>
    <row r="1186" spans="2:3">
      <c r="B1186" s="146"/>
      <c r="C1186" s="146"/>
    </row>
    <row r="1187" spans="2:3">
      <c r="B1187" s="146"/>
      <c r="C1187" s="146"/>
    </row>
    <row r="1188" spans="2:3">
      <c r="B1188" s="146"/>
      <c r="C1188" s="146"/>
    </row>
    <row r="1189" spans="2:3">
      <c r="B1189" s="146"/>
      <c r="C1189" s="146"/>
    </row>
    <row r="1190" spans="2:3">
      <c r="B1190" s="146"/>
      <c r="C1190" s="146"/>
    </row>
    <row r="1191" spans="2:3">
      <c r="B1191" s="146"/>
      <c r="C1191" s="146"/>
    </row>
    <row r="1192" spans="2:3">
      <c r="B1192" s="146"/>
      <c r="C1192" s="146"/>
    </row>
    <row r="1193" spans="2:3">
      <c r="B1193" s="146"/>
      <c r="C1193" s="146"/>
    </row>
    <row r="1194" spans="2:3">
      <c r="B1194" s="146"/>
      <c r="C1194" s="146"/>
    </row>
    <row r="1195" spans="2:3">
      <c r="B1195" s="146"/>
      <c r="C1195" s="146"/>
    </row>
    <row r="1196" spans="2:3">
      <c r="B1196" s="146"/>
      <c r="C1196" s="146"/>
    </row>
    <row r="1197" spans="2:3">
      <c r="B1197" s="146"/>
      <c r="C1197" s="146"/>
    </row>
    <row r="1198" spans="2:3">
      <c r="B1198" s="146"/>
      <c r="C1198" s="146"/>
    </row>
    <row r="1199" spans="2:3">
      <c r="B1199" s="146"/>
      <c r="C1199" s="146"/>
    </row>
    <row r="1200" spans="2:3">
      <c r="B1200" s="146"/>
      <c r="C1200" s="146"/>
    </row>
    <row r="1201" spans="2:3">
      <c r="B1201" s="146"/>
      <c r="C1201" s="146"/>
    </row>
    <row r="1202" spans="2:3">
      <c r="B1202" s="146"/>
      <c r="C1202" s="146"/>
    </row>
    <row r="1203" spans="2:3">
      <c r="B1203" s="146"/>
      <c r="C1203" s="146"/>
    </row>
    <row r="1204" spans="2:3">
      <c r="B1204" s="146"/>
      <c r="C1204" s="146"/>
    </row>
    <row r="1205" spans="2:3">
      <c r="B1205" s="146"/>
      <c r="C1205" s="146"/>
    </row>
    <row r="1206" spans="2:3">
      <c r="B1206" s="146"/>
      <c r="C1206" s="146"/>
    </row>
    <row r="1207" spans="2:3">
      <c r="B1207" s="146"/>
      <c r="C1207" s="146"/>
    </row>
    <row r="1208" spans="2:3">
      <c r="B1208" s="146"/>
      <c r="C1208" s="146"/>
    </row>
    <row r="1209" spans="2:3">
      <c r="B1209" s="146"/>
      <c r="C1209" s="146"/>
    </row>
    <row r="1210" spans="2:3">
      <c r="B1210" s="146"/>
      <c r="C1210" s="146"/>
    </row>
    <row r="1211" spans="2:3">
      <c r="B1211" s="146"/>
      <c r="C1211" s="146"/>
    </row>
    <row r="1212" spans="2:3">
      <c r="B1212" s="146"/>
      <c r="C1212" s="146"/>
    </row>
    <row r="1213" spans="2:3">
      <c r="B1213" s="146"/>
      <c r="C1213" s="146"/>
    </row>
    <row r="1214" spans="2:3">
      <c r="B1214" s="146"/>
      <c r="C1214" s="146"/>
    </row>
    <row r="1215" spans="2:3">
      <c r="B1215" s="146"/>
      <c r="C1215" s="146"/>
    </row>
    <row r="1216" spans="2:3">
      <c r="B1216" s="146"/>
      <c r="C1216" s="146"/>
    </row>
    <row r="1217" spans="2:3">
      <c r="B1217" s="146"/>
      <c r="C1217" s="146"/>
    </row>
    <row r="1218" spans="2:3">
      <c r="B1218" s="146"/>
      <c r="C1218" s="146"/>
    </row>
    <row r="1219" spans="2:3">
      <c r="B1219" s="146"/>
      <c r="C1219" s="146"/>
    </row>
    <row r="1220" spans="2:3">
      <c r="B1220" s="146"/>
      <c r="C1220" s="146"/>
    </row>
    <row r="1221" spans="2:3">
      <c r="B1221" s="146"/>
      <c r="C1221" s="146"/>
    </row>
    <row r="1222" spans="2:3">
      <c r="B1222" s="146"/>
      <c r="C1222" s="146"/>
    </row>
    <row r="1223" spans="2:3">
      <c r="B1223" s="146"/>
      <c r="C1223" s="146"/>
    </row>
    <row r="1224" spans="2:3">
      <c r="B1224" s="146"/>
      <c r="C1224" s="146"/>
    </row>
    <row r="1225" spans="2:3">
      <c r="B1225" s="146"/>
      <c r="C1225" s="146"/>
    </row>
    <row r="1226" spans="2:3">
      <c r="B1226" s="146"/>
      <c r="C1226" s="146"/>
    </row>
    <row r="1227" spans="2:3">
      <c r="B1227" s="146"/>
      <c r="C1227" s="146"/>
    </row>
    <row r="1228" spans="2:3">
      <c r="B1228" s="146"/>
      <c r="C1228" s="146"/>
    </row>
    <row r="1229" spans="2:3">
      <c r="B1229" s="146"/>
      <c r="C1229" s="146"/>
    </row>
    <row r="1230" spans="2:3">
      <c r="B1230" s="146"/>
      <c r="C1230" s="146"/>
    </row>
    <row r="1231" spans="2:3">
      <c r="B1231" s="146"/>
      <c r="C1231" s="146"/>
    </row>
    <row r="1232" spans="2:3">
      <c r="B1232" s="146"/>
      <c r="C1232" s="146"/>
    </row>
    <row r="1233" spans="2:3">
      <c r="B1233" s="146"/>
      <c r="C1233" s="146"/>
    </row>
    <row r="1234" spans="2:3">
      <c r="B1234" s="146"/>
      <c r="C1234" s="146"/>
    </row>
    <row r="1235" spans="2:3">
      <c r="B1235" s="146"/>
      <c r="C1235" s="146"/>
    </row>
    <row r="1236" spans="2:3">
      <c r="B1236" s="146"/>
      <c r="C1236" s="146"/>
    </row>
    <row r="1237" spans="2:3">
      <c r="B1237" s="146"/>
      <c r="C1237" s="146"/>
    </row>
    <row r="1238" spans="2:3">
      <c r="B1238" s="146"/>
      <c r="C1238" s="146"/>
    </row>
    <row r="1239" spans="2:3">
      <c r="B1239" s="146"/>
      <c r="C1239" s="146"/>
    </row>
    <row r="1240" spans="2:3">
      <c r="B1240" s="146"/>
      <c r="C1240" s="146"/>
    </row>
    <row r="1241" spans="2:3">
      <c r="B1241" s="146"/>
      <c r="C1241" s="146"/>
    </row>
    <row r="1242" spans="2:3">
      <c r="B1242" s="146"/>
      <c r="C1242" s="146"/>
    </row>
    <row r="1243" spans="2:3">
      <c r="B1243" s="146"/>
      <c r="C1243" s="146"/>
    </row>
    <row r="1244" spans="2:3">
      <c r="B1244" s="146"/>
      <c r="C1244" s="146"/>
    </row>
    <row r="1245" spans="2:3">
      <c r="B1245" s="146"/>
      <c r="C1245" s="146"/>
    </row>
    <row r="1246" spans="2:3">
      <c r="B1246" s="146"/>
      <c r="C1246" s="146"/>
    </row>
    <row r="1247" spans="2:3">
      <c r="B1247" s="146"/>
      <c r="C1247" s="146"/>
    </row>
    <row r="1248" spans="2:3">
      <c r="B1248" s="146"/>
      <c r="C1248" s="146"/>
    </row>
    <row r="1249" spans="2:3">
      <c r="B1249" s="146"/>
      <c r="C1249" s="146"/>
    </row>
    <row r="1250" spans="2:3">
      <c r="B1250" s="146"/>
      <c r="C1250" s="146"/>
    </row>
    <row r="1251" spans="2:3">
      <c r="B1251" s="146"/>
      <c r="C1251" s="146"/>
    </row>
    <row r="1252" spans="2:3">
      <c r="B1252" s="146"/>
      <c r="C1252" s="146"/>
    </row>
    <row r="1253" spans="2:3">
      <c r="B1253" s="146"/>
      <c r="C1253" s="146"/>
    </row>
    <row r="1254" spans="2:3">
      <c r="B1254" s="146"/>
      <c r="C1254" s="146"/>
    </row>
    <row r="1255" spans="2:3">
      <c r="B1255" s="146"/>
      <c r="C1255" s="146"/>
    </row>
    <row r="1256" spans="2:3">
      <c r="B1256" s="146"/>
      <c r="C1256" s="146"/>
    </row>
    <row r="1257" spans="2:3">
      <c r="B1257" s="146"/>
      <c r="C1257" s="146"/>
    </row>
    <row r="1258" spans="2:3">
      <c r="B1258" s="146"/>
      <c r="C1258" s="146"/>
    </row>
    <row r="1259" spans="2:3">
      <c r="B1259" s="146"/>
      <c r="C1259" s="146"/>
    </row>
    <row r="1260" spans="2:3">
      <c r="B1260" s="146"/>
      <c r="C1260" s="146"/>
    </row>
    <row r="1261" spans="2:3">
      <c r="B1261" s="146"/>
      <c r="C1261" s="146"/>
    </row>
    <row r="1262" spans="2:3">
      <c r="B1262" s="146"/>
      <c r="C1262" s="146"/>
    </row>
    <row r="1263" spans="2:3">
      <c r="B1263" s="146"/>
      <c r="C1263" s="146"/>
    </row>
    <row r="1264" spans="2:3">
      <c r="B1264" s="146"/>
      <c r="C1264" s="146"/>
    </row>
    <row r="1265" spans="2:3">
      <c r="B1265" s="146"/>
      <c r="C1265" s="146"/>
    </row>
    <row r="1266" spans="2:3">
      <c r="B1266" s="146"/>
      <c r="C1266" s="146"/>
    </row>
    <row r="1267" spans="2:3">
      <c r="B1267" s="146"/>
      <c r="C1267" s="146"/>
    </row>
    <row r="1268" spans="2:3">
      <c r="B1268" s="146"/>
      <c r="C1268" s="146"/>
    </row>
    <row r="1269" spans="2:3">
      <c r="B1269" s="146"/>
      <c r="C1269" s="146"/>
    </row>
    <row r="1270" spans="2:3">
      <c r="B1270" s="146"/>
      <c r="C1270" s="146"/>
    </row>
    <row r="1271" spans="2:3">
      <c r="B1271" s="146"/>
      <c r="C1271" s="146"/>
    </row>
    <row r="1272" spans="2:3">
      <c r="B1272" s="146"/>
      <c r="C1272" s="146"/>
    </row>
    <row r="1273" spans="2:3">
      <c r="B1273" s="146"/>
      <c r="C1273" s="146"/>
    </row>
    <row r="1274" spans="2:3">
      <c r="B1274" s="146"/>
      <c r="C1274" s="146"/>
    </row>
    <row r="1275" spans="2:3">
      <c r="B1275" s="146"/>
      <c r="C1275" s="146"/>
    </row>
    <row r="1276" spans="2:3">
      <c r="B1276" s="146"/>
      <c r="C1276" s="146"/>
    </row>
    <row r="1277" spans="2:3">
      <c r="B1277" s="146"/>
      <c r="C1277" s="146"/>
    </row>
    <row r="1278" spans="2:3">
      <c r="B1278" s="146"/>
      <c r="C1278" s="146"/>
    </row>
    <row r="1279" spans="2:3">
      <c r="B1279" s="146"/>
      <c r="C1279" s="146"/>
    </row>
    <row r="1280" spans="2:3">
      <c r="B1280" s="146"/>
      <c r="C1280" s="146"/>
    </row>
    <row r="1281" spans="2:3">
      <c r="B1281" s="146"/>
      <c r="C1281" s="146"/>
    </row>
    <row r="1282" spans="2:3">
      <c r="B1282" s="146"/>
      <c r="C1282" s="146"/>
    </row>
    <row r="1283" spans="2:3">
      <c r="B1283" s="146"/>
      <c r="C1283" s="146"/>
    </row>
    <row r="1284" spans="2:3">
      <c r="B1284" s="146"/>
      <c r="C1284" s="146"/>
    </row>
    <row r="1285" spans="2:3">
      <c r="B1285" s="146"/>
      <c r="C1285" s="146"/>
    </row>
    <row r="1286" spans="2:3">
      <c r="B1286" s="146"/>
      <c r="C1286" s="146"/>
    </row>
    <row r="1287" spans="2:3">
      <c r="B1287" s="146"/>
      <c r="C1287" s="146"/>
    </row>
    <row r="1288" spans="2:3">
      <c r="B1288" s="146"/>
      <c r="C1288" s="146"/>
    </row>
    <row r="1289" spans="2:3">
      <c r="B1289" s="146"/>
      <c r="C1289" s="146"/>
    </row>
    <row r="1290" spans="2:3">
      <c r="B1290" s="146"/>
      <c r="C1290" s="146"/>
    </row>
    <row r="1291" spans="2:3">
      <c r="B1291" s="146"/>
      <c r="C1291" s="146"/>
    </row>
    <row r="1292" spans="2:3">
      <c r="B1292" s="146"/>
      <c r="C1292" s="146"/>
    </row>
    <row r="1293" spans="2:3">
      <c r="B1293" s="146"/>
      <c r="C1293" s="146"/>
    </row>
    <row r="1294" spans="2:3">
      <c r="B1294" s="146"/>
      <c r="C1294" s="146"/>
    </row>
    <row r="1295" spans="2:3">
      <c r="B1295" s="146"/>
      <c r="C1295" s="146"/>
    </row>
    <row r="1296" spans="2:3">
      <c r="B1296" s="146"/>
      <c r="C1296" s="146"/>
    </row>
    <row r="1297" spans="2:3">
      <c r="B1297" s="146"/>
      <c r="C1297" s="146"/>
    </row>
    <row r="1298" spans="2:3">
      <c r="B1298" s="146"/>
      <c r="C1298" s="146"/>
    </row>
    <row r="1299" spans="2:3">
      <c r="B1299" s="146"/>
      <c r="C1299" s="146"/>
    </row>
    <row r="1300" spans="2:3">
      <c r="B1300" s="146"/>
      <c r="C1300" s="146"/>
    </row>
    <row r="1301" spans="2:3">
      <c r="B1301" s="146"/>
      <c r="C1301" s="146"/>
    </row>
    <row r="1302" spans="2:3">
      <c r="B1302" s="146"/>
      <c r="C1302" s="146"/>
    </row>
    <row r="1303" spans="2:3">
      <c r="B1303" s="146"/>
      <c r="C1303" s="146"/>
    </row>
    <row r="1304" spans="2:3">
      <c r="B1304" s="146"/>
      <c r="C1304" s="146"/>
    </row>
    <row r="1305" spans="2:3">
      <c r="B1305" s="146"/>
      <c r="C1305" s="146"/>
    </row>
    <row r="1306" spans="2:3">
      <c r="B1306" s="146"/>
      <c r="C1306" s="146"/>
    </row>
    <row r="1307" spans="2:3">
      <c r="B1307" s="146"/>
      <c r="C1307" s="146"/>
    </row>
    <row r="1308" spans="2:3">
      <c r="B1308" s="146"/>
      <c r="C1308" s="146"/>
    </row>
    <row r="1309" spans="2:3">
      <c r="B1309" s="146"/>
      <c r="C1309" s="146"/>
    </row>
    <row r="1310" spans="2:3">
      <c r="B1310" s="146"/>
      <c r="C1310" s="146"/>
    </row>
    <row r="1311" spans="2:3">
      <c r="B1311" s="146"/>
      <c r="C1311" s="146"/>
    </row>
    <row r="1312" spans="2:3">
      <c r="B1312" s="146"/>
      <c r="C1312" s="146"/>
    </row>
    <row r="1313" spans="2:3">
      <c r="B1313" s="146"/>
      <c r="C1313" s="146"/>
    </row>
    <row r="1314" spans="2:3">
      <c r="B1314" s="146"/>
      <c r="C1314" s="146"/>
    </row>
    <row r="1315" spans="2:3">
      <c r="B1315" s="146"/>
      <c r="C1315" s="146"/>
    </row>
    <row r="1316" spans="2:3">
      <c r="B1316" s="146"/>
      <c r="C1316" s="146"/>
    </row>
    <row r="1317" spans="2:3">
      <c r="B1317" s="146"/>
      <c r="C1317" s="146"/>
    </row>
    <row r="1318" spans="2:3">
      <c r="B1318" s="146"/>
      <c r="C1318" s="146"/>
    </row>
    <row r="1319" spans="2:3">
      <c r="B1319" s="146"/>
      <c r="C1319" s="146"/>
    </row>
    <row r="1320" spans="2:3">
      <c r="B1320" s="146"/>
      <c r="C1320" s="146"/>
    </row>
    <row r="1321" spans="2:3">
      <c r="B1321" s="146"/>
      <c r="C1321" s="146"/>
    </row>
    <row r="1322" spans="2:3">
      <c r="B1322" s="146"/>
      <c r="C1322" s="146"/>
    </row>
    <row r="1323" spans="2:3">
      <c r="B1323" s="146"/>
      <c r="C1323" s="146"/>
    </row>
    <row r="1324" spans="2:3">
      <c r="B1324" s="146"/>
      <c r="C1324" s="146"/>
    </row>
    <row r="1325" spans="2:3">
      <c r="B1325" s="146"/>
      <c r="C1325" s="146"/>
    </row>
    <row r="1326" spans="2:3">
      <c r="B1326" s="146"/>
      <c r="C1326" s="146"/>
    </row>
    <row r="1327" spans="2:3">
      <c r="B1327" s="146"/>
      <c r="C1327" s="146"/>
    </row>
    <row r="1328" spans="2:3">
      <c r="B1328" s="146"/>
      <c r="C1328" s="146"/>
    </row>
    <row r="1329" spans="2:3">
      <c r="B1329" s="146"/>
      <c r="C1329" s="146"/>
    </row>
    <row r="1330" spans="2:3">
      <c r="B1330" s="146"/>
      <c r="C1330" s="146"/>
    </row>
    <row r="1331" spans="2:3">
      <c r="B1331" s="146"/>
      <c r="C1331" s="146"/>
    </row>
    <row r="1332" spans="2:3">
      <c r="B1332" s="146"/>
      <c r="C1332" s="146"/>
    </row>
    <row r="1333" spans="2:3">
      <c r="B1333" s="146"/>
      <c r="C1333" s="146"/>
    </row>
    <row r="1334" spans="2:3">
      <c r="B1334" s="146"/>
      <c r="C1334" s="146"/>
    </row>
    <row r="1335" spans="2:3">
      <c r="B1335" s="146"/>
      <c r="C1335" s="146"/>
    </row>
    <row r="1336" spans="2:3">
      <c r="B1336" s="146"/>
      <c r="C1336" s="146"/>
    </row>
    <row r="1337" spans="2:3">
      <c r="B1337" s="146"/>
      <c r="C1337" s="146"/>
    </row>
    <row r="1338" spans="2:3">
      <c r="B1338" s="146"/>
      <c r="C1338" s="146"/>
    </row>
    <row r="1339" spans="2:3">
      <c r="B1339" s="146"/>
      <c r="C1339" s="146"/>
    </row>
    <row r="1340" spans="2:3">
      <c r="B1340" s="146"/>
      <c r="C1340" s="146"/>
    </row>
    <row r="1341" spans="2:3">
      <c r="B1341" s="146"/>
      <c r="C1341" s="146"/>
    </row>
    <row r="1342" spans="2:3">
      <c r="B1342" s="146"/>
      <c r="C1342" s="146"/>
    </row>
    <row r="1343" spans="2:3">
      <c r="B1343" s="146"/>
      <c r="C1343" s="146"/>
    </row>
    <row r="1344" spans="2:3">
      <c r="B1344" s="146"/>
      <c r="C1344" s="146"/>
    </row>
    <row r="1345" spans="2:3">
      <c r="B1345" s="146"/>
      <c r="C1345" s="146"/>
    </row>
    <row r="1346" spans="2:3">
      <c r="B1346" s="146"/>
      <c r="C1346" s="146"/>
    </row>
    <row r="1347" spans="2:3">
      <c r="B1347" s="146"/>
      <c r="C1347" s="146"/>
    </row>
    <row r="1348" spans="2:3">
      <c r="B1348" s="146"/>
      <c r="C1348" s="146"/>
    </row>
    <row r="1349" spans="2:3">
      <c r="B1349" s="146"/>
      <c r="C1349" s="146"/>
    </row>
    <row r="1350" spans="2:3">
      <c r="B1350" s="146"/>
      <c r="C1350" s="146"/>
    </row>
    <row r="1351" spans="2:3">
      <c r="B1351" s="146"/>
      <c r="C1351" s="146"/>
    </row>
    <row r="1352" spans="2:3">
      <c r="B1352" s="146"/>
      <c r="C1352" s="146"/>
    </row>
    <row r="1353" spans="2:3">
      <c r="B1353" s="146"/>
      <c r="C1353" s="146"/>
    </row>
    <row r="1354" spans="2:3">
      <c r="B1354" s="146"/>
      <c r="C1354" s="146"/>
    </row>
    <row r="1355" spans="2:3">
      <c r="B1355" s="146"/>
      <c r="C1355" s="146"/>
    </row>
    <row r="1356" spans="2:3">
      <c r="B1356" s="146"/>
      <c r="C1356" s="146"/>
    </row>
    <row r="1357" spans="2:3">
      <c r="B1357" s="146"/>
      <c r="C1357" s="146"/>
    </row>
    <row r="1358" spans="2:3">
      <c r="B1358" s="146"/>
      <c r="C1358" s="146"/>
    </row>
    <row r="1359" spans="2:3">
      <c r="B1359" s="146"/>
      <c r="C1359" s="146"/>
    </row>
    <row r="1360" spans="2:3">
      <c r="B1360" s="146"/>
      <c r="C1360" s="146"/>
    </row>
    <row r="1361" spans="2:3">
      <c r="B1361" s="146"/>
      <c r="C1361" s="146"/>
    </row>
    <row r="1362" spans="2:3">
      <c r="B1362" s="146"/>
      <c r="C1362" s="146"/>
    </row>
    <row r="1363" spans="2:3">
      <c r="B1363" s="146"/>
      <c r="C1363" s="146"/>
    </row>
    <row r="1364" spans="2:3">
      <c r="B1364" s="146"/>
      <c r="C1364" s="146"/>
    </row>
    <row r="1365" spans="2:3">
      <c r="B1365" s="146"/>
      <c r="C1365" s="146"/>
    </row>
    <row r="1366" spans="2:3">
      <c r="B1366" s="146"/>
      <c r="C1366" s="146"/>
    </row>
    <row r="1367" spans="2:3">
      <c r="B1367" s="146"/>
      <c r="C1367" s="146"/>
    </row>
    <row r="1368" spans="2:3">
      <c r="B1368" s="146"/>
      <c r="C1368" s="146"/>
    </row>
    <row r="1369" spans="2:3">
      <c r="B1369" s="146"/>
      <c r="C1369" s="146"/>
    </row>
    <row r="1370" spans="2:3">
      <c r="B1370" s="146"/>
      <c r="C1370" s="146"/>
    </row>
    <row r="1371" spans="2:3">
      <c r="B1371" s="146"/>
      <c r="C1371" s="146"/>
    </row>
    <row r="1372" spans="2:3">
      <c r="B1372" s="146"/>
      <c r="C1372" s="146"/>
    </row>
    <row r="1373" spans="2:3">
      <c r="B1373" s="146"/>
      <c r="C1373" s="146"/>
    </row>
    <row r="1374" spans="2:3">
      <c r="B1374" s="146"/>
      <c r="C1374" s="146"/>
    </row>
    <row r="1375" spans="2:3">
      <c r="B1375" s="146"/>
      <c r="C1375" s="146"/>
    </row>
    <row r="1376" spans="2:3">
      <c r="B1376" s="146"/>
      <c r="C1376" s="146"/>
    </row>
    <row r="1377" spans="2:3">
      <c r="B1377" s="146"/>
      <c r="C1377" s="146"/>
    </row>
    <row r="1378" spans="2:3">
      <c r="B1378" s="146"/>
      <c r="C1378" s="146"/>
    </row>
    <row r="1379" spans="2:3">
      <c r="B1379" s="146"/>
      <c r="C1379" s="146"/>
    </row>
    <row r="1380" spans="2:3">
      <c r="B1380" s="146"/>
      <c r="C1380" s="146"/>
    </row>
    <row r="1381" spans="2:3">
      <c r="B1381" s="146"/>
      <c r="C1381" s="146"/>
    </row>
    <row r="1382" spans="2:3">
      <c r="B1382" s="146"/>
      <c r="C1382" s="146"/>
    </row>
    <row r="1383" spans="2:3">
      <c r="B1383" s="146"/>
      <c r="C1383" s="146"/>
    </row>
    <row r="1384" spans="2:3">
      <c r="B1384" s="146"/>
      <c r="C1384" s="146"/>
    </row>
    <row r="1385" spans="2:3">
      <c r="B1385" s="146"/>
      <c r="C1385" s="146"/>
    </row>
    <row r="1386" spans="2:3">
      <c r="B1386" s="146"/>
      <c r="C1386" s="146"/>
    </row>
    <row r="1387" spans="2:3">
      <c r="B1387" s="146"/>
      <c r="C1387" s="146"/>
    </row>
    <row r="1388" spans="2:3">
      <c r="B1388" s="146"/>
      <c r="C1388" s="146"/>
    </row>
    <row r="1389" spans="2:3">
      <c r="B1389" s="146"/>
      <c r="C1389" s="146"/>
    </row>
    <row r="1390" spans="2:3">
      <c r="B1390" s="146"/>
      <c r="C1390" s="146"/>
    </row>
    <row r="1391" spans="2:3">
      <c r="B1391" s="146"/>
      <c r="C1391" s="146"/>
    </row>
    <row r="1392" spans="2:3">
      <c r="B1392" s="146"/>
      <c r="C1392" s="146"/>
    </row>
    <row r="1393" spans="2:3">
      <c r="B1393" s="146"/>
      <c r="C1393" s="146"/>
    </row>
    <row r="1394" spans="2:3">
      <c r="B1394" s="146"/>
      <c r="C1394" s="146"/>
    </row>
    <row r="1395" spans="2:3">
      <c r="B1395" s="146"/>
      <c r="C1395" s="146"/>
    </row>
    <row r="1396" spans="2:3">
      <c r="B1396" s="146"/>
      <c r="C1396" s="146"/>
    </row>
    <row r="1397" spans="2:3">
      <c r="B1397" s="146"/>
      <c r="C1397" s="146"/>
    </row>
    <row r="1398" spans="2:3">
      <c r="B1398" s="146"/>
      <c r="C1398" s="146"/>
    </row>
    <row r="1399" spans="2:3">
      <c r="B1399" s="146"/>
      <c r="C1399" s="146"/>
    </row>
    <row r="1400" spans="2:3">
      <c r="B1400" s="146"/>
      <c r="C1400" s="146"/>
    </row>
    <row r="1401" spans="2:3">
      <c r="B1401" s="146"/>
      <c r="C1401" s="146"/>
    </row>
    <row r="1402" spans="2:3">
      <c r="B1402" s="146"/>
      <c r="C1402" s="146"/>
    </row>
    <row r="1403" spans="2:3">
      <c r="B1403" s="146"/>
      <c r="C1403" s="146"/>
    </row>
    <row r="1404" spans="2:3">
      <c r="B1404" s="146"/>
      <c r="C1404" s="146"/>
    </row>
    <row r="1405" spans="2:3">
      <c r="B1405" s="146"/>
      <c r="C1405" s="146"/>
    </row>
    <row r="1406" spans="2:3">
      <c r="B1406" s="146"/>
      <c r="C1406" s="146"/>
    </row>
    <row r="1407" spans="2:3">
      <c r="B1407" s="146"/>
      <c r="C1407" s="146"/>
    </row>
    <row r="1408" spans="2:3">
      <c r="B1408" s="146"/>
      <c r="C1408" s="146"/>
    </row>
    <row r="1409" spans="2:3">
      <c r="B1409" s="146"/>
      <c r="C1409" s="146"/>
    </row>
    <row r="1410" spans="2:3">
      <c r="B1410" s="146"/>
      <c r="C1410" s="146"/>
    </row>
    <row r="1411" spans="2:3">
      <c r="B1411" s="146"/>
      <c r="C1411" s="146"/>
    </row>
    <row r="1412" spans="2:3">
      <c r="B1412" s="146"/>
      <c r="C1412" s="146"/>
    </row>
    <row r="1413" spans="2:3">
      <c r="B1413" s="146"/>
      <c r="C1413" s="146"/>
    </row>
    <row r="1414" spans="2:3">
      <c r="B1414" s="146"/>
      <c r="C1414" s="146"/>
    </row>
    <row r="1415" spans="2:3">
      <c r="B1415" s="146"/>
      <c r="C1415" s="146"/>
    </row>
    <row r="1416" spans="2:3">
      <c r="B1416" s="146"/>
      <c r="C1416" s="146"/>
    </row>
    <row r="1417" spans="2:3">
      <c r="B1417" s="146"/>
      <c r="C1417" s="146"/>
    </row>
    <row r="1418" spans="2:3">
      <c r="B1418" s="146"/>
      <c r="C1418" s="146"/>
    </row>
    <row r="1419" spans="2:3">
      <c r="B1419" s="146"/>
      <c r="C1419" s="146"/>
    </row>
    <row r="1420" spans="2:3">
      <c r="B1420" s="146"/>
      <c r="C1420" s="146"/>
    </row>
    <row r="1421" spans="2:3">
      <c r="B1421" s="146"/>
      <c r="C1421" s="146"/>
    </row>
    <row r="1422" spans="2:3">
      <c r="B1422" s="146"/>
      <c r="C1422" s="146"/>
    </row>
    <row r="1423" spans="2:3">
      <c r="B1423" s="146"/>
      <c r="C1423" s="146"/>
    </row>
    <row r="1424" spans="2:3">
      <c r="B1424" s="146"/>
      <c r="C1424" s="146"/>
    </row>
    <row r="1425" spans="2:3">
      <c r="B1425" s="146"/>
      <c r="C1425" s="146"/>
    </row>
    <row r="1426" spans="2:3">
      <c r="B1426" s="146"/>
      <c r="C1426" s="146"/>
    </row>
    <row r="1427" spans="2:3">
      <c r="B1427" s="146"/>
      <c r="C1427" s="146"/>
    </row>
    <row r="1428" spans="2:3">
      <c r="B1428" s="146"/>
      <c r="C1428" s="146"/>
    </row>
    <row r="1429" spans="2:3">
      <c r="B1429" s="146"/>
      <c r="C1429" s="146"/>
    </row>
    <row r="1430" spans="2:3">
      <c r="B1430" s="146"/>
      <c r="C1430" s="146"/>
    </row>
    <row r="1431" spans="2:3">
      <c r="B1431" s="146"/>
      <c r="C1431" s="146"/>
    </row>
    <row r="1432" spans="2:3">
      <c r="B1432" s="146"/>
      <c r="C1432" s="146"/>
    </row>
    <row r="1433" spans="2:3">
      <c r="B1433" s="146"/>
      <c r="C1433" s="146"/>
    </row>
    <row r="1434" spans="2:3">
      <c r="B1434" s="146"/>
      <c r="C1434" s="146"/>
    </row>
    <row r="1435" spans="2:3">
      <c r="B1435" s="146"/>
      <c r="C1435" s="146"/>
    </row>
    <row r="1436" spans="2:3">
      <c r="B1436" s="146"/>
      <c r="C1436" s="146"/>
    </row>
    <row r="1437" spans="2:3">
      <c r="B1437" s="146"/>
      <c r="C1437" s="146"/>
    </row>
    <row r="1438" spans="2:3">
      <c r="B1438" s="146"/>
      <c r="C1438" s="146"/>
    </row>
    <row r="1439" spans="2:3">
      <c r="B1439" s="146"/>
      <c r="C1439" s="146"/>
    </row>
    <row r="1440" spans="2:3">
      <c r="B1440" s="146"/>
      <c r="C1440" s="146"/>
    </row>
    <row r="1441" spans="2:3">
      <c r="B1441" s="146"/>
      <c r="C1441" s="146"/>
    </row>
    <row r="1442" spans="2:3">
      <c r="B1442" s="146"/>
      <c r="C1442" s="146"/>
    </row>
    <row r="1443" spans="2:3">
      <c r="B1443" s="146"/>
      <c r="C1443" s="146"/>
    </row>
    <row r="1444" spans="2:3">
      <c r="B1444" s="146"/>
      <c r="C1444" s="146"/>
    </row>
    <row r="1445" spans="2:3">
      <c r="B1445" s="146"/>
      <c r="C1445" s="146"/>
    </row>
    <row r="1446" spans="2:3">
      <c r="B1446" s="146"/>
      <c r="C1446" s="146"/>
    </row>
    <row r="1447" spans="2:3">
      <c r="B1447" s="146"/>
      <c r="C1447" s="146"/>
    </row>
    <row r="1448" spans="2:3">
      <c r="B1448" s="146"/>
      <c r="C1448" s="146"/>
    </row>
    <row r="1449" spans="2:3">
      <c r="B1449" s="146"/>
      <c r="C1449" s="146"/>
    </row>
    <row r="1450" spans="2:3">
      <c r="B1450" s="146"/>
      <c r="C1450" s="146"/>
    </row>
    <row r="1451" spans="2:3">
      <c r="B1451" s="146"/>
      <c r="C1451" s="146"/>
    </row>
    <row r="1452" spans="2:3">
      <c r="B1452" s="146"/>
      <c r="C1452" s="146"/>
    </row>
    <row r="1453" spans="2:3">
      <c r="B1453" s="146"/>
      <c r="C1453" s="146"/>
    </row>
    <row r="1454" spans="2:3">
      <c r="B1454" s="146"/>
      <c r="C1454" s="146"/>
    </row>
    <row r="1455" spans="2:3">
      <c r="B1455" s="146"/>
      <c r="C1455" s="146"/>
    </row>
    <row r="1456" spans="2:3">
      <c r="B1456" s="146"/>
      <c r="C1456" s="146"/>
    </row>
    <row r="1457" spans="2:3">
      <c r="B1457" s="146"/>
      <c r="C1457" s="146"/>
    </row>
    <row r="1458" spans="2:3">
      <c r="B1458" s="146"/>
      <c r="C1458" s="146"/>
    </row>
    <row r="1459" spans="2:3">
      <c r="B1459" s="146"/>
      <c r="C1459" s="146"/>
    </row>
    <row r="1460" spans="2:3">
      <c r="B1460" s="146"/>
      <c r="C1460" s="146"/>
    </row>
    <row r="1461" spans="2:3">
      <c r="B1461" s="146"/>
      <c r="C1461" s="146"/>
    </row>
    <row r="1462" spans="2:3">
      <c r="B1462" s="146"/>
      <c r="C1462" s="146"/>
    </row>
    <row r="1463" spans="2:3">
      <c r="B1463" s="146"/>
      <c r="C1463" s="146"/>
    </row>
    <row r="1464" spans="2:3">
      <c r="B1464" s="146"/>
      <c r="C1464" s="146"/>
    </row>
    <row r="1465" spans="2:3">
      <c r="B1465" s="146"/>
      <c r="C1465" s="146"/>
    </row>
    <row r="1466" spans="2:3">
      <c r="B1466" s="146"/>
      <c r="C1466" s="146"/>
    </row>
    <row r="1467" spans="2:3">
      <c r="B1467" s="146"/>
      <c r="C1467" s="146"/>
    </row>
    <row r="1468" spans="2:3">
      <c r="B1468" s="146"/>
      <c r="C1468" s="146"/>
    </row>
    <row r="1469" spans="2:3">
      <c r="B1469" s="146"/>
      <c r="C1469" s="146"/>
    </row>
    <row r="1470" spans="2:3">
      <c r="B1470" s="146"/>
      <c r="C1470" s="146"/>
    </row>
    <row r="1471" spans="2:3">
      <c r="B1471" s="146"/>
      <c r="C1471" s="146"/>
    </row>
    <row r="1472" spans="2:3">
      <c r="B1472" s="146"/>
      <c r="C1472" s="146"/>
    </row>
    <row r="1473" spans="2:3">
      <c r="B1473" s="146"/>
      <c r="C1473" s="146"/>
    </row>
    <row r="1474" spans="2:3">
      <c r="B1474" s="146"/>
      <c r="C1474" s="146"/>
    </row>
    <row r="1475" spans="2:3">
      <c r="B1475" s="146"/>
      <c r="C1475" s="146"/>
    </row>
    <row r="1476" spans="2:3">
      <c r="B1476" s="146"/>
      <c r="C1476" s="146"/>
    </row>
    <row r="1477" spans="2:3">
      <c r="B1477" s="146"/>
      <c r="C1477" s="146"/>
    </row>
    <row r="1478" spans="2:3">
      <c r="B1478" s="146"/>
      <c r="C1478" s="146"/>
    </row>
    <row r="1479" spans="2:3">
      <c r="B1479" s="146"/>
      <c r="C1479" s="146"/>
    </row>
    <row r="1480" spans="2:3">
      <c r="B1480" s="146"/>
      <c r="C1480" s="146"/>
    </row>
    <row r="1481" spans="2:3">
      <c r="B1481" s="146"/>
      <c r="C1481" s="146"/>
    </row>
    <row r="1482" spans="2:3">
      <c r="B1482" s="146"/>
      <c r="C1482" s="146"/>
    </row>
    <row r="1483" spans="2:3">
      <c r="B1483" s="146"/>
      <c r="C1483" s="146"/>
    </row>
    <row r="1484" spans="2:3">
      <c r="B1484" s="146"/>
      <c r="C1484" s="146"/>
    </row>
    <row r="1485" spans="2:3">
      <c r="B1485" s="146"/>
      <c r="C1485" s="146"/>
    </row>
    <row r="1486" spans="2:3">
      <c r="B1486" s="146"/>
      <c r="C1486" s="146"/>
    </row>
    <row r="1487" spans="2:3">
      <c r="B1487" s="146"/>
      <c r="C1487" s="146"/>
    </row>
    <row r="1488" spans="2:3">
      <c r="B1488" s="146"/>
      <c r="C1488" s="146"/>
    </row>
    <row r="1489" spans="2:3">
      <c r="B1489" s="146"/>
      <c r="C1489" s="146"/>
    </row>
    <row r="1490" spans="2:3">
      <c r="B1490" s="146"/>
      <c r="C1490" s="146"/>
    </row>
    <row r="1491" spans="2:3">
      <c r="B1491" s="146"/>
      <c r="C1491" s="146"/>
    </row>
    <row r="1492" spans="2:3">
      <c r="B1492" s="146"/>
      <c r="C1492" s="146"/>
    </row>
    <row r="1493" spans="2:3">
      <c r="B1493" s="146"/>
      <c r="C1493" s="146"/>
    </row>
    <row r="1494" spans="2:3">
      <c r="B1494" s="146"/>
      <c r="C1494" s="146"/>
    </row>
    <row r="1495" spans="2:3">
      <c r="B1495" s="146"/>
      <c r="C1495" s="146"/>
    </row>
    <row r="1496" spans="2:3">
      <c r="B1496" s="146"/>
      <c r="C1496" s="146"/>
    </row>
    <row r="1497" spans="2:3">
      <c r="B1497" s="146"/>
      <c r="C1497" s="146"/>
    </row>
    <row r="1498" spans="2:3">
      <c r="B1498" s="146"/>
      <c r="C1498" s="146"/>
    </row>
    <row r="1499" spans="2:3">
      <c r="B1499" s="146"/>
      <c r="C1499" s="146"/>
    </row>
    <row r="1500" spans="2:3">
      <c r="B1500" s="146"/>
      <c r="C1500" s="146"/>
    </row>
    <row r="1501" spans="2:3">
      <c r="B1501" s="146"/>
      <c r="C1501" s="146"/>
    </row>
    <row r="1502" spans="2:3">
      <c r="B1502" s="146"/>
      <c r="C1502" s="146"/>
    </row>
    <row r="1503" spans="2:3">
      <c r="B1503" s="146"/>
      <c r="C1503" s="146"/>
    </row>
    <row r="1504" spans="2:3">
      <c r="B1504" s="146"/>
      <c r="C1504" s="146"/>
    </row>
    <row r="1505" spans="2:3">
      <c r="B1505" s="146"/>
      <c r="C1505" s="146"/>
    </row>
    <row r="1506" spans="2:3">
      <c r="B1506" s="146"/>
      <c r="C1506" s="146"/>
    </row>
    <row r="1507" spans="2:3">
      <c r="B1507" s="146"/>
      <c r="C1507" s="146"/>
    </row>
    <row r="1508" spans="2:3">
      <c r="B1508" s="146"/>
      <c r="C1508" s="146"/>
    </row>
    <row r="1509" spans="2:3">
      <c r="B1509" s="146"/>
      <c r="C1509" s="146"/>
    </row>
    <row r="1510" spans="2:3">
      <c r="B1510" s="146"/>
      <c r="C1510" s="146"/>
    </row>
    <row r="1511" spans="2:3">
      <c r="B1511" s="146"/>
      <c r="C1511" s="146"/>
    </row>
    <row r="1512" spans="2:3">
      <c r="B1512" s="146"/>
      <c r="C1512" s="146"/>
    </row>
    <row r="1513" spans="2:3">
      <c r="B1513" s="146"/>
      <c r="C1513" s="146"/>
    </row>
    <row r="1514" spans="2:3">
      <c r="B1514" s="146"/>
      <c r="C1514" s="146"/>
    </row>
    <row r="1515" spans="2:3">
      <c r="B1515" s="146"/>
      <c r="C1515" s="146"/>
    </row>
    <row r="1516" spans="2:3">
      <c r="B1516" s="146"/>
      <c r="C1516" s="146"/>
    </row>
    <row r="1517" spans="2:3">
      <c r="B1517" s="146"/>
      <c r="C1517" s="146"/>
    </row>
    <row r="1518" spans="2:3">
      <c r="B1518" s="146"/>
      <c r="C1518" s="146"/>
    </row>
    <row r="1519" spans="2:3">
      <c r="B1519" s="146"/>
      <c r="C1519" s="146"/>
    </row>
    <row r="1520" spans="2:3">
      <c r="B1520" s="146"/>
      <c r="C1520" s="146"/>
    </row>
    <row r="1521" spans="2:3">
      <c r="B1521" s="146"/>
      <c r="C1521" s="146"/>
    </row>
    <row r="1522" spans="2:3">
      <c r="B1522" s="146"/>
      <c r="C1522" s="146"/>
    </row>
    <row r="1523" spans="2:3">
      <c r="B1523" s="146"/>
      <c r="C1523" s="146"/>
    </row>
    <row r="1524" spans="2:3">
      <c r="B1524" s="146"/>
      <c r="C1524" s="146"/>
    </row>
    <row r="1525" spans="2:3">
      <c r="B1525" s="146"/>
      <c r="C1525" s="146"/>
    </row>
    <row r="1526" spans="2:3">
      <c r="B1526" s="146"/>
      <c r="C1526" s="146"/>
    </row>
    <row r="1527" spans="2:3">
      <c r="B1527" s="146"/>
      <c r="C1527" s="146"/>
    </row>
    <row r="1528" spans="2:3">
      <c r="B1528" s="146"/>
      <c r="C1528" s="146"/>
    </row>
    <row r="1529" spans="2:3">
      <c r="B1529" s="146"/>
      <c r="C1529" s="146"/>
    </row>
    <row r="1530" spans="2:3">
      <c r="B1530" s="146"/>
      <c r="C1530" s="146"/>
    </row>
    <row r="1531" spans="2:3">
      <c r="B1531" s="146"/>
      <c r="C1531" s="146"/>
    </row>
  </sheetData>
  <mergeCells count="1">
    <mergeCell ref="B1:F1"/>
  </mergeCells>
  <pageMargins left="0.78740157480314965" right="0.35433070866141736" top="1.4173228346456694" bottom="1.299212598425197" header="0.6692913385826772" footer="0.35433070866141736"/>
  <pageSetup paperSize="9" scale="87" orientation="portrait" r:id="rId1"/>
  <headerFooter scaleWithDoc="0">
    <oddHeader>&amp;R&amp;G</oddHeader>
    <oddFooter>&amp;L&amp;"Univers 65,Regular"&amp;6&amp;G       15&amp;K5A5A5A.02.2024 1  |  lista precios Fränkische Ibérica &amp;R&amp;6&amp;K5A5A5A
&amp;P</oddFooter>
  </headerFooter>
  <rowBreaks count="1" manualBreakCount="1">
    <brk id="51" max="5"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FFC61-6A00-4C8F-A051-E18EFB70751F}">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663F0-C426-476E-9C3C-C44112CB0CBF}">
  <dimension ref="A1:XEZ80"/>
  <sheetViews>
    <sheetView topLeftCell="C41" workbookViewId="0">
      <selection activeCell="C56" sqref="C56"/>
    </sheetView>
  </sheetViews>
  <sheetFormatPr defaultColWidth="6.88671875" defaultRowHeight="15"/>
  <cols>
    <col min="1" max="1" width="7.5546875" style="104" customWidth="1"/>
    <col min="2" max="2" width="43.88671875" style="104" hidden="1" customWidth="1"/>
    <col min="3" max="3" width="100.44140625" style="104" customWidth="1"/>
    <col min="4" max="4" width="6.88671875" style="104" customWidth="1"/>
    <col min="5" max="8" width="6.21875" style="104" hidden="1" customWidth="1"/>
    <col min="9" max="9" width="2.77734375" style="104" customWidth="1"/>
    <col min="10" max="10" width="2.5546875" style="104" hidden="1" customWidth="1"/>
    <col min="11" max="11" width="4.5546875" style="173" customWidth="1"/>
    <col min="12" max="12" width="2.77734375" style="104" customWidth="1"/>
    <col min="13" max="13" width="6.44140625" style="104" customWidth="1"/>
    <col min="14" max="14" width="4.44140625" style="173" customWidth="1"/>
    <col min="15" max="15" width="2.88671875" style="104" customWidth="1"/>
    <col min="16" max="16" width="6" style="104" customWidth="1"/>
    <col min="17" max="17" width="7.5546875" style="104" customWidth="1"/>
    <col min="18" max="18" width="43.88671875" style="104" hidden="1" customWidth="1"/>
    <col min="19" max="19" width="100.44140625" style="104" customWidth="1"/>
    <col min="20" max="20" width="6.88671875" style="104"/>
    <col min="21" max="24" width="6.21875" style="104" hidden="1" customWidth="1"/>
    <col min="25" max="25" width="2.77734375" style="104" customWidth="1"/>
    <col min="26" max="26" width="2.5546875" style="104" hidden="1" customWidth="1"/>
    <col min="27" max="27" width="4.5546875" style="173" customWidth="1"/>
    <col min="28" max="28" width="2.77734375" style="104" customWidth="1"/>
    <col min="29" max="29" width="6.44140625" style="104" customWidth="1"/>
    <col min="30" max="30" width="4.44140625" style="173" customWidth="1"/>
    <col min="31" max="31" width="2.88671875" style="104" customWidth="1"/>
    <col min="32" max="32" width="6" style="104" customWidth="1"/>
    <col min="33" max="16384" width="6.88671875" style="104"/>
  </cols>
  <sheetData>
    <row r="1" spans="1:32" ht="18">
      <c r="C1" s="105" t="s">
        <v>1029</v>
      </c>
      <c r="S1" s="105" t="s">
        <v>1183</v>
      </c>
    </row>
    <row r="3" spans="1:32" s="118" customFormat="1" ht="15.75">
      <c r="A3" s="107" t="s">
        <v>654</v>
      </c>
      <c r="B3" s="108" t="s">
        <v>458</v>
      </c>
      <c r="C3" s="109" t="s">
        <v>457</v>
      </c>
      <c r="D3" s="110">
        <v>45323</v>
      </c>
      <c r="E3" s="111">
        <v>44743</v>
      </c>
      <c r="F3" s="112">
        <v>44652</v>
      </c>
      <c r="G3" s="113">
        <v>44562</v>
      </c>
      <c r="H3" s="114" t="s">
        <v>55</v>
      </c>
      <c r="I3" s="115" t="s">
        <v>53</v>
      </c>
      <c r="J3" s="114" t="s">
        <v>653</v>
      </c>
      <c r="K3" s="268" t="s">
        <v>1080</v>
      </c>
      <c r="L3" s="269"/>
      <c r="M3" s="159">
        <v>0.62</v>
      </c>
      <c r="N3" s="268" t="s">
        <v>1081</v>
      </c>
      <c r="O3" s="269" t="s">
        <v>53</v>
      </c>
      <c r="P3" s="159">
        <v>0.64</v>
      </c>
      <c r="Q3" s="107" t="s">
        <v>654</v>
      </c>
      <c r="R3" s="108" t="s">
        <v>458</v>
      </c>
      <c r="S3" s="109" t="s">
        <v>457</v>
      </c>
      <c r="T3" s="110" t="s">
        <v>1311</v>
      </c>
      <c r="U3" s="111">
        <v>44743</v>
      </c>
      <c r="V3" s="112">
        <v>44652</v>
      </c>
      <c r="W3" s="113">
        <v>44562</v>
      </c>
      <c r="X3" s="114" t="s">
        <v>55</v>
      </c>
      <c r="Y3" s="115" t="s">
        <v>53</v>
      </c>
      <c r="Z3" s="114" t="s">
        <v>653</v>
      </c>
      <c r="AA3" s="268" t="s">
        <v>1080</v>
      </c>
      <c r="AB3" s="269"/>
      <c r="AC3" s="159">
        <v>0.62</v>
      </c>
      <c r="AD3" s="268" t="s">
        <v>1081</v>
      </c>
      <c r="AE3" s="269" t="s">
        <v>53</v>
      </c>
      <c r="AF3" s="159">
        <v>0.64</v>
      </c>
    </row>
    <row r="4" spans="1:32" ht="65.25" hidden="1" customHeight="1">
      <c r="A4" s="119">
        <v>90025400</v>
      </c>
      <c r="B4" s="120" t="str">
        <f>LEFT(C4,65)</f>
        <v>plancha nopas premium grafito E25/45 D23 1,45x0,85 Rt: 0,75 m2k/W</v>
      </c>
      <c r="C4" s="121" t="s">
        <v>1028</v>
      </c>
      <c r="D4" s="122">
        <f>+'profitherm suelo radiante'!E27</f>
        <v>25.54</v>
      </c>
      <c r="E4" s="122">
        <f t="shared" ref="E4:E9" si="0">+F4</f>
        <v>33.869999999999997</v>
      </c>
      <c r="F4" s="122">
        <v>33.869999999999997</v>
      </c>
      <c r="G4" s="122">
        <f>H4*1.06</f>
        <v>27.793199999999999</v>
      </c>
      <c r="H4" s="122">
        <v>26.22</v>
      </c>
      <c r="I4" s="123" t="s">
        <v>1</v>
      </c>
      <c r="J4" s="264">
        <v>8</v>
      </c>
      <c r="K4" s="174">
        <f>+N4/2</f>
        <v>768</v>
      </c>
      <c r="L4" s="123" t="s">
        <v>1</v>
      </c>
      <c r="M4" s="122">
        <f>+D4-D4*$M$3</f>
        <v>9.7051999999999996</v>
      </c>
      <c r="N4" s="185">
        <v>1536</v>
      </c>
      <c r="O4" s="123" t="s">
        <v>1</v>
      </c>
      <c r="P4" s="122">
        <f>D4-D4*$P$3</f>
        <v>9.1943999999999981</v>
      </c>
      <c r="Q4" s="119">
        <v>90025400</v>
      </c>
      <c r="R4" s="120" t="str">
        <f>LEFT(S4,65)</f>
        <v>plancha nopas premium grafito E25/45 D23 1,45x0,85 Rt: 0,75 m2k/W</v>
      </c>
      <c r="S4" s="121" t="s">
        <v>1028</v>
      </c>
      <c r="T4" s="122">
        <f>+'profitherm suelo radiante'!U27</f>
        <v>0</v>
      </c>
      <c r="U4" s="122">
        <f t="shared" ref="U4:U9" si="1">+V4</f>
        <v>33.869999999999997</v>
      </c>
      <c r="V4" s="122">
        <v>33.869999999999997</v>
      </c>
      <c r="W4" s="122">
        <f>X4*1.06</f>
        <v>27.793199999999999</v>
      </c>
      <c r="X4" s="122">
        <v>26.22</v>
      </c>
      <c r="Y4" s="123" t="s">
        <v>1</v>
      </c>
      <c r="Z4" s="264">
        <v>8</v>
      </c>
      <c r="AA4" s="174">
        <f>+AD4/2</f>
        <v>768</v>
      </c>
      <c r="AB4" s="123" t="s">
        <v>1</v>
      </c>
      <c r="AC4" s="122">
        <f>+T4-T4*$M$3</f>
        <v>0</v>
      </c>
      <c r="AD4" s="185">
        <v>1536</v>
      </c>
      <c r="AE4" s="123" t="s">
        <v>1</v>
      </c>
      <c r="AF4" s="122">
        <f>T4-T4*$P$3</f>
        <v>0</v>
      </c>
    </row>
    <row r="5" spans="1:32" ht="25.5" hidden="1" customHeight="1">
      <c r="A5" s="125"/>
      <c r="B5" s="126" t="str">
        <f>LEFT(C5,65)</f>
        <v>precio por m2</v>
      </c>
      <c r="C5" s="127" t="s">
        <v>1031</v>
      </c>
      <c r="D5" s="128">
        <f>+D4/1.12</f>
        <v>22.803571428571427</v>
      </c>
      <c r="E5" s="128">
        <f t="shared" si="0"/>
        <v>30.21409455842997</v>
      </c>
      <c r="F5" s="128">
        <f>+F4/1.121</f>
        <v>30.21409455842997</v>
      </c>
      <c r="G5" s="128">
        <f t="shared" ref="G5:H5" si="2">+G4/1.21</f>
        <v>22.969586776859504</v>
      </c>
      <c r="H5" s="128">
        <f t="shared" si="2"/>
        <v>21.669421487603305</v>
      </c>
      <c r="I5" s="129" t="s">
        <v>1064</v>
      </c>
      <c r="J5" s="265"/>
      <c r="K5" s="175">
        <f>+K4*1.121</f>
        <v>860.928</v>
      </c>
      <c r="L5" s="129" t="s">
        <v>1064</v>
      </c>
      <c r="M5" s="122">
        <f t="shared" ref="M5:M15" si="3">+D5-D5*$M$3</f>
        <v>8.6653571428571432</v>
      </c>
      <c r="N5" s="185">
        <f>+N4*1.121</f>
        <v>1721.856</v>
      </c>
      <c r="O5" s="129" t="s">
        <v>1064</v>
      </c>
      <c r="P5" s="122">
        <f t="shared" ref="P5:P15" si="4">D5-D5*$P$3</f>
        <v>8.2092857142857127</v>
      </c>
      <c r="Q5" s="125"/>
      <c r="R5" s="126" t="str">
        <f>LEFT(S5,65)</f>
        <v>precio por m2</v>
      </c>
      <c r="S5" s="127" t="s">
        <v>1031</v>
      </c>
      <c r="T5" s="128">
        <f>+T4/1.12</f>
        <v>0</v>
      </c>
      <c r="U5" s="128">
        <f t="shared" si="1"/>
        <v>30.21409455842997</v>
      </c>
      <c r="V5" s="128">
        <f>+V4/1.121</f>
        <v>30.21409455842997</v>
      </c>
      <c r="W5" s="128">
        <f t="shared" ref="W5:X5" si="5">+W4/1.21</f>
        <v>22.969586776859504</v>
      </c>
      <c r="X5" s="128">
        <f t="shared" si="5"/>
        <v>21.669421487603305</v>
      </c>
      <c r="Y5" s="129" t="s">
        <v>1064</v>
      </c>
      <c r="Z5" s="265"/>
      <c r="AA5" s="175">
        <f>+AA4*1.121</f>
        <v>860.928</v>
      </c>
      <c r="AB5" s="129" t="s">
        <v>1064</v>
      </c>
      <c r="AC5" s="122">
        <f t="shared" ref="AC5:AC9" si="6">+T5-T5*$M$3</f>
        <v>0</v>
      </c>
      <c r="AD5" s="185">
        <f>+AD4*1.121</f>
        <v>1721.856</v>
      </c>
      <c r="AE5" s="129" t="s">
        <v>1064</v>
      </c>
      <c r="AF5" s="122">
        <f t="shared" ref="AF5:AF9" si="7">T5-T5*$P$3</f>
        <v>0</v>
      </c>
    </row>
    <row r="6" spans="1:32" ht="72.75" customHeight="1">
      <c r="A6" s="119">
        <v>90025402</v>
      </c>
      <c r="B6" s="119" t="str">
        <f>LEFT(C6,60)</f>
        <v>plancha np premium acustc gft E25/45 dB26 Rt:0,75m2k/W 
Aisl</v>
      </c>
      <c r="C6" s="57" t="s">
        <v>1070</v>
      </c>
      <c r="D6" s="122">
        <f>+'profitherm suelo radiante'!E31</f>
        <v>25.48</v>
      </c>
      <c r="E6" s="122">
        <f t="shared" si="0"/>
        <v>31.39</v>
      </c>
      <c r="F6" s="122">
        <v>31.39</v>
      </c>
      <c r="G6" s="122">
        <f>H6*1.08</f>
        <v>25.941600000000001</v>
      </c>
      <c r="H6" s="122">
        <v>24.02</v>
      </c>
      <c r="I6" s="123" t="s">
        <v>1</v>
      </c>
      <c r="J6" s="264">
        <v>8</v>
      </c>
      <c r="K6" s="174">
        <f t="shared" ref="K6" si="8">+N6/2</f>
        <v>768</v>
      </c>
      <c r="L6" s="123" t="s">
        <v>1</v>
      </c>
      <c r="M6" s="122">
        <f t="shared" si="3"/>
        <v>9.6823999999999995</v>
      </c>
      <c r="N6" s="185">
        <v>1536</v>
      </c>
      <c r="O6" s="123" t="s">
        <v>1</v>
      </c>
      <c r="P6" s="122">
        <f t="shared" si="4"/>
        <v>9.1727999999999987</v>
      </c>
      <c r="Q6" s="119">
        <v>9002522</v>
      </c>
      <c r="R6" s="119" t="str">
        <f>LEFT(S6,60)</f>
        <v xml:space="preserve">plancha np termoconformada economic gft E23/45 Rt:0,75m2k/W </v>
      </c>
      <c r="S6" s="57" t="s">
        <v>1184</v>
      </c>
      <c r="T6" s="122">
        <f>+T7*1.12</f>
        <v>24.4</v>
      </c>
      <c r="U6" s="122">
        <f t="shared" si="1"/>
        <v>31.39</v>
      </c>
      <c r="V6" s="122">
        <v>31.39</v>
      </c>
      <c r="W6" s="122">
        <f>X6*1.08</f>
        <v>25.941600000000001</v>
      </c>
      <c r="X6" s="122">
        <v>24.02</v>
      </c>
      <c r="Y6" s="123" t="s">
        <v>1</v>
      </c>
      <c r="Z6" s="264">
        <v>8</v>
      </c>
      <c r="AA6" s="174">
        <v>840</v>
      </c>
      <c r="AB6" s="123" t="s">
        <v>1</v>
      </c>
      <c r="AC6" s="122">
        <f t="shared" si="6"/>
        <v>9.2720000000000002</v>
      </c>
      <c r="AD6" s="185">
        <v>1680</v>
      </c>
      <c r="AE6" s="123" t="s">
        <v>1</v>
      </c>
      <c r="AF6" s="122">
        <f t="shared" si="7"/>
        <v>8.7839999999999989</v>
      </c>
    </row>
    <row r="7" spans="1:32">
      <c r="A7" s="125"/>
      <c r="B7" s="126" t="str">
        <f>LEFT(C7,65)</f>
        <v>precio por m2</v>
      </c>
      <c r="C7" s="92" t="s">
        <v>650</v>
      </c>
      <c r="D7" s="128">
        <f>+D6/1.12</f>
        <v>22.749999999999996</v>
      </c>
      <c r="E7" s="128">
        <f t="shared" si="0"/>
        <v>28.001784121320249</v>
      </c>
      <c r="F7" s="128">
        <f>+F6/1.121</f>
        <v>28.001784121320249</v>
      </c>
      <c r="G7" s="128">
        <f t="shared" ref="G7:H7" si="9">+G6/1.21</f>
        <v>21.439338842975207</v>
      </c>
      <c r="H7" s="128">
        <f t="shared" si="9"/>
        <v>19.851239669421489</v>
      </c>
      <c r="I7" s="129" t="s">
        <v>1064</v>
      </c>
      <c r="J7" s="265"/>
      <c r="K7" s="175">
        <f t="shared" ref="K7" si="10">+K6*1.121</f>
        <v>860.928</v>
      </c>
      <c r="L7" s="129" t="s">
        <v>1064</v>
      </c>
      <c r="M7" s="128">
        <f t="shared" si="3"/>
        <v>8.6449999999999996</v>
      </c>
      <c r="N7" s="186">
        <f t="shared" ref="N7" si="11">+N6*1.121</f>
        <v>1721.856</v>
      </c>
      <c r="O7" s="129" t="s">
        <v>1064</v>
      </c>
      <c r="P7" s="128">
        <f t="shared" si="4"/>
        <v>8.1899999999999977</v>
      </c>
      <c r="Q7" s="125"/>
      <c r="R7" s="126" t="str">
        <f>LEFT(S7,65)</f>
        <v>precio por m2</v>
      </c>
      <c r="S7" s="92" t="s">
        <v>650</v>
      </c>
      <c r="T7" s="128">
        <f>6.1/0.7/0.4</f>
        <v>21.785714285714281</v>
      </c>
      <c r="U7" s="128">
        <f t="shared" si="1"/>
        <v>28.001784121320249</v>
      </c>
      <c r="V7" s="128">
        <f>+V6/1.121</f>
        <v>28.001784121320249</v>
      </c>
      <c r="W7" s="128">
        <f t="shared" ref="W7:X7" si="12">+W6/1.21</f>
        <v>21.439338842975207</v>
      </c>
      <c r="X7" s="128">
        <f t="shared" si="12"/>
        <v>19.851239669421489</v>
      </c>
      <c r="Y7" s="129" t="s">
        <v>1064</v>
      </c>
      <c r="Z7" s="265"/>
      <c r="AA7" s="175">
        <f t="shared" ref="AA7" si="13">+AA6*1.121</f>
        <v>941.64</v>
      </c>
      <c r="AB7" s="129" t="s">
        <v>1064</v>
      </c>
      <c r="AC7" s="128">
        <f t="shared" si="6"/>
        <v>8.2785714285714267</v>
      </c>
      <c r="AD7" s="186">
        <f t="shared" ref="AD7" si="14">+AD6*1.121</f>
        <v>1883.28</v>
      </c>
      <c r="AE7" s="129" t="s">
        <v>1064</v>
      </c>
      <c r="AF7" s="128">
        <f t="shared" si="7"/>
        <v>7.8428571428571416</v>
      </c>
    </row>
    <row r="8" spans="1:32" ht="79.5" customHeight="1">
      <c r="A8" s="119">
        <v>90025403</v>
      </c>
      <c r="B8" s="119" t="str">
        <f>LEFT(C8,60)</f>
        <v>plancha np premium acustc gft E34/54 dB28 Rt:1,25m2k/W 
Aisl</v>
      </c>
      <c r="C8" s="57" t="s">
        <v>1078</v>
      </c>
      <c r="D8" s="122">
        <f>+'profitherm suelo radiante'!E33</f>
        <v>33.08</v>
      </c>
      <c r="E8" s="122">
        <f t="shared" si="0"/>
        <v>37.47</v>
      </c>
      <c r="F8" s="122">
        <v>37.47</v>
      </c>
      <c r="G8" s="122">
        <f>H8*1.08</f>
        <v>29.808000000000003</v>
      </c>
      <c r="H8" s="122">
        <v>27.6</v>
      </c>
      <c r="I8" s="123" t="s">
        <v>1</v>
      </c>
      <c r="J8" s="264">
        <v>8</v>
      </c>
      <c r="K8" s="174">
        <f t="shared" ref="K8" si="15">+N8/2</f>
        <v>480</v>
      </c>
      <c r="L8" s="123" t="s">
        <v>1</v>
      </c>
      <c r="M8" s="122">
        <f t="shared" si="3"/>
        <v>12.570399999999999</v>
      </c>
      <c r="N8" s="185">
        <v>960</v>
      </c>
      <c r="O8" s="123" t="s">
        <v>1</v>
      </c>
      <c r="P8" s="122">
        <f t="shared" si="4"/>
        <v>11.908799999999999</v>
      </c>
      <c r="Q8" s="119">
        <v>90025423</v>
      </c>
      <c r="R8" s="119" t="str">
        <f>LEFT(S8,60)</f>
        <v xml:space="preserve">plancha np termoconformada economic gft E38/60 Rt:1,25m2k/W </v>
      </c>
      <c r="S8" s="57" t="s">
        <v>1185</v>
      </c>
      <c r="T8" s="122">
        <f>+T9*1.12</f>
        <v>31.600000000000005</v>
      </c>
      <c r="U8" s="122">
        <f t="shared" si="1"/>
        <v>37.47</v>
      </c>
      <c r="V8" s="122">
        <v>37.47</v>
      </c>
      <c r="W8" s="122">
        <f>X8*1.08</f>
        <v>29.808000000000003</v>
      </c>
      <c r="X8" s="122">
        <v>27.6</v>
      </c>
      <c r="Y8" s="123" t="s">
        <v>1</v>
      </c>
      <c r="Z8" s="264">
        <v>8</v>
      </c>
      <c r="AA8" s="174">
        <v>588</v>
      </c>
      <c r="AB8" s="123" t="s">
        <v>1</v>
      </c>
      <c r="AC8" s="122">
        <f t="shared" si="6"/>
        <v>12.008000000000003</v>
      </c>
      <c r="AD8" s="185">
        <v>1176</v>
      </c>
      <c r="AE8" s="123" t="s">
        <v>1</v>
      </c>
      <c r="AF8" s="122">
        <f t="shared" si="7"/>
        <v>11.376000000000001</v>
      </c>
    </row>
    <row r="9" spans="1:32">
      <c r="A9" s="125"/>
      <c r="B9" s="126" t="str">
        <f>LEFT(C9,65)</f>
        <v>precio por m2</v>
      </c>
      <c r="C9" s="92" t="s">
        <v>650</v>
      </c>
      <c r="D9" s="128">
        <f>+D8/1.12</f>
        <v>29.535714285714281</v>
      </c>
      <c r="E9" s="128">
        <f t="shared" si="0"/>
        <v>33.425512934879571</v>
      </c>
      <c r="F9" s="128">
        <f t="shared" ref="F9" si="16">+F8/1.121</f>
        <v>33.425512934879571</v>
      </c>
      <c r="G9" s="128">
        <f t="shared" ref="G9:H9" si="17">+G8/1.21</f>
        <v>24.634710743801655</v>
      </c>
      <c r="H9" s="128">
        <f t="shared" si="17"/>
        <v>22.809917355371901</v>
      </c>
      <c r="I9" s="129" t="s">
        <v>1064</v>
      </c>
      <c r="J9" s="265"/>
      <c r="K9" s="175">
        <f t="shared" ref="K9" si="18">+K8*1.121</f>
        <v>538.08000000000004</v>
      </c>
      <c r="L9" s="129" t="s">
        <v>1064</v>
      </c>
      <c r="M9" s="128">
        <f t="shared" si="3"/>
        <v>11.223571428571425</v>
      </c>
      <c r="N9" s="186">
        <f t="shared" ref="N9" si="19">+N8*1.121</f>
        <v>1076.1600000000001</v>
      </c>
      <c r="O9" s="129" t="s">
        <v>1064</v>
      </c>
      <c r="P9" s="128">
        <f t="shared" si="4"/>
        <v>10.632857142857141</v>
      </c>
      <c r="Q9" s="125"/>
      <c r="R9" s="126" t="str">
        <f>LEFT(S9,65)</f>
        <v>precio por m2</v>
      </c>
      <c r="S9" s="92" t="s">
        <v>650</v>
      </c>
      <c r="T9" s="128">
        <f>7.9/0.7/0.4</f>
        <v>28.214285714285715</v>
      </c>
      <c r="U9" s="128">
        <f t="shared" si="1"/>
        <v>33.425512934879571</v>
      </c>
      <c r="V9" s="128">
        <f t="shared" ref="V9" si="20">+V8/1.121</f>
        <v>33.425512934879571</v>
      </c>
      <c r="W9" s="128">
        <f t="shared" ref="W9:X9" si="21">+W8/1.21</f>
        <v>24.634710743801655</v>
      </c>
      <c r="X9" s="128">
        <f t="shared" si="21"/>
        <v>22.809917355371901</v>
      </c>
      <c r="Y9" s="129" t="s">
        <v>1064</v>
      </c>
      <c r="Z9" s="265"/>
      <c r="AA9" s="175">
        <f t="shared" ref="AA9" si="22">+AA8*1.121</f>
        <v>659.14800000000002</v>
      </c>
      <c r="AB9" s="129" t="s">
        <v>1064</v>
      </c>
      <c r="AC9" s="128">
        <f t="shared" si="6"/>
        <v>10.721428571428572</v>
      </c>
      <c r="AD9" s="186">
        <f t="shared" ref="AD9" si="23">+AD8*1.121</f>
        <v>1318.296</v>
      </c>
      <c r="AE9" s="129" t="s">
        <v>1064</v>
      </c>
      <c r="AF9" s="128">
        <f t="shared" si="7"/>
        <v>10.157142857142858</v>
      </c>
    </row>
    <row r="10" spans="1:32" ht="48">
      <c r="A10" s="119">
        <v>90025405</v>
      </c>
      <c r="B10" s="119" t="str">
        <f>LEFT(C10,47)</f>
        <v>plancha nopas premium E23/45 D23 Rt: 0,75 m2k/W</v>
      </c>
      <c r="C10" s="57" t="s">
        <v>671</v>
      </c>
      <c r="D10" s="122">
        <f>+'profitherm suelo radiante'!E35</f>
        <v>24</v>
      </c>
      <c r="E10" s="122">
        <f>+F10</f>
        <v>31.47</v>
      </c>
      <c r="F10" s="122">
        <v>31.47</v>
      </c>
      <c r="G10" s="122">
        <f>H10*1.08</f>
        <v>25.7148</v>
      </c>
      <c r="H10" s="122">
        <v>23.81</v>
      </c>
      <c r="I10" s="123" t="s">
        <v>1</v>
      </c>
      <c r="J10" s="264">
        <v>9</v>
      </c>
      <c r="K10" s="174">
        <f t="shared" ref="K10" si="24">+N10/2</f>
        <v>768</v>
      </c>
      <c r="L10" s="123" t="s">
        <v>1</v>
      </c>
      <c r="M10" s="122">
        <f t="shared" si="3"/>
        <v>9.120000000000001</v>
      </c>
      <c r="N10" s="185">
        <v>1536</v>
      </c>
      <c r="O10" s="123" t="s">
        <v>1</v>
      </c>
      <c r="P10" s="122">
        <f t="shared" si="4"/>
        <v>8.64</v>
      </c>
      <c r="Q10" s="119"/>
      <c r="R10" s="119"/>
      <c r="S10" s="57"/>
      <c r="T10" s="122"/>
      <c r="U10" s="122"/>
      <c r="V10" s="122"/>
      <c r="W10" s="122"/>
      <c r="X10" s="122"/>
      <c r="Y10" s="123"/>
      <c r="Z10" s="264"/>
      <c r="AA10" s="174"/>
      <c r="AB10" s="123"/>
      <c r="AC10" s="122"/>
      <c r="AD10" s="185"/>
      <c r="AE10" s="123"/>
      <c r="AF10" s="122"/>
    </row>
    <row r="11" spans="1:32">
      <c r="A11" s="125"/>
      <c r="B11" s="126" t="str">
        <f>LEFT(C11,65)</f>
        <v>precio por m2</v>
      </c>
      <c r="C11" s="92" t="s">
        <v>650</v>
      </c>
      <c r="D11" s="128">
        <f>+D10/1.12</f>
        <v>21.428571428571427</v>
      </c>
      <c r="E11" s="128">
        <f>+F11</f>
        <v>28.073148974130241</v>
      </c>
      <c r="F11" s="128">
        <f>+F10/1.121</f>
        <v>28.073148974130241</v>
      </c>
      <c r="G11" s="128">
        <f t="shared" ref="G11:H11" si="25">+G10/1.21</f>
        <v>21.251900826446281</v>
      </c>
      <c r="H11" s="128">
        <f t="shared" si="25"/>
        <v>19.677685950413224</v>
      </c>
      <c r="I11" s="129" t="s">
        <v>1064</v>
      </c>
      <c r="J11" s="265"/>
      <c r="K11" s="175">
        <f t="shared" ref="K11" si="26">+K10*1.121</f>
        <v>860.928</v>
      </c>
      <c r="L11" s="129" t="s">
        <v>1064</v>
      </c>
      <c r="M11" s="128">
        <f t="shared" si="3"/>
        <v>8.1428571428571423</v>
      </c>
      <c r="N11" s="186">
        <f t="shared" ref="N11" si="27">+N10*1.121</f>
        <v>1721.856</v>
      </c>
      <c r="O11" s="129" t="s">
        <v>1064</v>
      </c>
      <c r="P11" s="128">
        <f t="shared" si="4"/>
        <v>7.7142857142857135</v>
      </c>
      <c r="Q11" s="125"/>
      <c r="R11" s="126"/>
      <c r="S11" s="92"/>
      <c r="T11" s="128"/>
      <c r="U11" s="128"/>
      <c r="V11" s="128"/>
      <c r="W11" s="128"/>
      <c r="X11" s="128"/>
      <c r="Y11" s="129"/>
      <c r="Z11" s="265"/>
      <c r="AA11" s="175"/>
      <c r="AB11" s="129"/>
      <c r="AC11" s="128"/>
      <c r="AD11" s="186"/>
      <c r="AE11" s="129"/>
      <c r="AF11" s="128"/>
    </row>
    <row r="12" spans="1:32" ht="48">
      <c r="A12" s="119">
        <v>90025406</v>
      </c>
      <c r="B12" s="119" t="str">
        <f>LEFT(C12,47)</f>
        <v>plancha nopas premium E11/31 D30 Rt: 0,41 m2k/W</v>
      </c>
      <c r="C12" s="57" t="s">
        <v>672</v>
      </c>
      <c r="D12" s="122">
        <f>+'profitherm suelo radiante'!E37</f>
        <v>19.36</v>
      </c>
      <c r="E12" s="122">
        <f t="shared" ref="E12:E40" si="28">+F12</f>
        <v>25.34</v>
      </c>
      <c r="F12" s="122">
        <v>25.34</v>
      </c>
      <c r="G12" s="122">
        <f>H12*1.08</f>
        <v>21.1572</v>
      </c>
      <c r="H12" s="122">
        <v>19.59</v>
      </c>
      <c r="I12" s="123" t="s">
        <v>1</v>
      </c>
      <c r="J12" s="264">
        <v>9</v>
      </c>
      <c r="K12" s="174">
        <f t="shared" ref="K12" si="29">+N12/2</f>
        <v>1248</v>
      </c>
      <c r="L12" s="123" t="s">
        <v>1</v>
      </c>
      <c r="M12" s="122">
        <f t="shared" si="3"/>
        <v>7.3567999999999998</v>
      </c>
      <c r="N12" s="185">
        <f>13*8*24</f>
        <v>2496</v>
      </c>
      <c r="O12" s="123" t="s">
        <v>1</v>
      </c>
      <c r="P12" s="122">
        <f t="shared" si="4"/>
        <v>6.9695999999999998</v>
      </c>
      <c r="Q12" s="119"/>
      <c r="R12" s="119"/>
      <c r="S12" s="57"/>
      <c r="T12" s="122"/>
      <c r="U12" s="122"/>
      <c r="V12" s="122"/>
      <c r="W12" s="122"/>
      <c r="X12" s="122"/>
      <c r="Y12" s="123"/>
      <c r="Z12" s="264"/>
      <c r="AA12" s="174"/>
      <c r="AB12" s="123"/>
      <c r="AC12" s="122"/>
      <c r="AD12" s="185"/>
      <c r="AE12" s="123"/>
      <c r="AF12" s="122"/>
    </row>
    <row r="13" spans="1:32">
      <c r="A13" s="125"/>
      <c r="B13" s="126" t="str">
        <f>LEFT(C13,65)</f>
        <v>precio por m2</v>
      </c>
      <c r="C13" s="92" t="s">
        <v>650</v>
      </c>
      <c r="D13" s="128">
        <f>+D12/1.12</f>
        <v>17.285714285714285</v>
      </c>
      <c r="E13" s="128">
        <f t="shared" si="28"/>
        <v>22.604817127564676</v>
      </c>
      <c r="F13" s="128">
        <f>+F12/1.121</f>
        <v>22.604817127564676</v>
      </c>
      <c r="G13" s="128">
        <f t="shared" ref="G13:H13" si="30">+G12/1.21</f>
        <v>17.485289256198346</v>
      </c>
      <c r="H13" s="128">
        <f t="shared" si="30"/>
        <v>16.190082644628099</v>
      </c>
      <c r="I13" s="129" t="s">
        <v>1064</v>
      </c>
      <c r="J13" s="265"/>
      <c r="K13" s="175">
        <f t="shared" ref="K13" si="31">+K12*1.121</f>
        <v>1399.008</v>
      </c>
      <c r="L13" s="129" t="s">
        <v>1064</v>
      </c>
      <c r="M13" s="128">
        <f t="shared" si="3"/>
        <v>6.5685714285714276</v>
      </c>
      <c r="N13" s="186">
        <f t="shared" ref="N13" si="32">+N12*1.121</f>
        <v>2798.0160000000001</v>
      </c>
      <c r="O13" s="129" t="s">
        <v>1064</v>
      </c>
      <c r="P13" s="128">
        <f t="shared" si="4"/>
        <v>6.2228571428571424</v>
      </c>
      <c r="Q13" s="125"/>
      <c r="R13" s="126"/>
      <c r="S13" s="92"/>
      <c r="T13" s="128"/>
      <c r="U13" s="128"/>
      <c r="V13" s="128"/>
      <c r="W13" s="128"/>
      <c r="X13" s="128"/>
      <c r="Y13" s="129"/>
      <c r="Z13" s="265"/>
      <c r="AA13" s="175"/>
      <c r="AB13" s="129"/>
      <c r="AC13" s="128"/>
      <c r="AD13" s="186"/>
      <c r="AE13" s="129"/>
      <c r="AF13" s="128"/>
    </row>
    <row r="14" spans="1:32" ht="68.25" customHeight="1">
      <c r="A14" s="119">
        <v>90025430</v>
      </c>
      <c r="B14" s="119" t="str">
        <f>LEFT(C14,48)</f>
        <v>plancha nopas retrofit E10/24 D30 Rt: 0,30 m2k/W</v>
      </c>
      <c r="C14" s="57" t="s">
        <v>1063</v>
      </c>
      <c r="D14" s="122">
        <f>+'profitherm suelo radiante'!E39</f>
        <v>19.600000000000001</v>
      </c>
      <c r="E14" s="122">
        <f t="shared" si="28"/>
        <v>25.06</v>
      </c>
      <c r="F14" s="122">
        <v>25.06</v>
      </c>
      <c r="G14" s="122">
        <f>H14*1.086</f>
        <v>24.934560000000001</v>
      </c>
      <c r="H14" s="122">
        <v>22.96</v>
      </c>
      <c r="I14" s="123" t="s">
        <v>1</v>
      </c>
      <c r="J14" s="264">
        <v>9</v>
      </c>
      <c r="K14" s="174">
        <f t="shared" ref="K14:K15" si="33">+N14/2</f>
        <v>1344</v>
      </c>
      <c r="L14" s="123" t="s">
        <v>1</v>
      </c>
      <c r="M14" s="122">
        <f t="shared" si="3"/>
        <v>7.4480000000000004</v>
      </c>
      <c r="N14" s="185">
        <v>2688</v>
      </c>
      <c r="O14" s="123" t="s">
        <v>1</v>
      </c>
      <c r="P14" s="122">
        <f t="shared" si="4"/>
        <v>7.0560000000000009</v>
      </c>
      <c r="Q14" s="119"/>
      <c r="R14" s="119"/>
      <c r="S14" s="57"/>
      <c r="T14" s="122"/>
      <c r="U14" s="122"/>
      <c r="V14" s="122"/>
      <c r="W14" s="122"/>
      <c r="X14" s="122"/>
      <c r="Y14" s="123"/>
      <c r="Z14" s="264"/>
      <c r="AA14" s="174"/>
      <c r="AB14" s="123"/>
      <c r="AC14" s="122"/>
      <c r="AD14" s="185"/>
      <c r="AE14" s="123"/>
      <c r="AF14" s="122"/>
    </row>
    <row r="15" spans="1:32">
      <c r="A15" s="125"/>
      <c r="B15" s="126" t="str">
        <f>LEFT(C15,65)</f>
        <v>precio por m2</v>
      </c>
      <c r="C15" s="92" t="s">
        <v>650</v>
      </c>
      <c r="D15" s="128">
        <f>+D14/1.08</f>
        <v>18.148148148148149</v>
      </c>
      <c r="E15" s="128">
        <f t="shared" si="28"/>
        <v>23.203703703703702</v>
      </c>
      <c r="F15" s="128">
        <f>+F14/1.08</f>
        <v>23.203703703703702</v>
      </c>
      <c r="G15" s="128">
        <f t="shared" ref="G15:H15" si="34">+G14/1.21</f>
        <v>20.60707438016529</v>
      </c>
      <c r="H15" s="128">
        <f t="shared" si="34"/>
        <v>18.97520661157025</v>
      </c>
      <c r="I15" s="129" t="s">
        <v>1064</v>
      </c>
      <c r="J15" s="265"/>
      <c r="K15" s="175">
        <f t="shared" si="33"/>
        <v>1451.52</v>
      </c>
      <c r="L15" s="129" t="s">
        <v>1064</v>
      </c>
      <c r="M15" s="128">
        <f t="shared" si="3"/>
        <v>6.8962962962962973</v>
      </c>
      <c r="N15" s="186">
        <f>+N14*1.08</f>
        <v>2903.04</v>
      </c>
      <c r="O15" s="129" t="s">
        <v>1064</v>
      </c>
      <c r="P15" s="128">
        <f t="shared" si="4"/>
        <v>6.5333333333333332</v>
      </c>
      <c r="Q15" s="125"/>
      <c r="R15" s="126"/>
      <c r="S15" s="92"/>
      <c r="T15" s="128"/>
      <c r="U15" s="128"/>
      <c r="V15" s="128"/>
      <c r="W15" s="128"/>
      <c r="X15" s="128"/>
      <c r="Y15" s="129"/>
      <c r="Z15" s="265"/>
      <c r="AA15" s="175"/>
      <c r="AB15" s="129"/>
      <c r="AC15" s="128"/>
      <c r="AD15" s="186"/>
      <c r="AE15" s="129"/>
      <c r="AF15" s="128"/>
    </row>
    <row r="16" spans="1:32" ht="15.75" thickBot="1">
      <c r="A16" s="126"/>
      <c r="B16" s="126"/>
      <c r="C16" s="209"/>
      <c r="D16" s="210"/>
      <c r="E16" s="210"/>
      <c r="F16" s="210"/>
      <c r="G16" s="210"/>
      <c r="H16" s="210"/>
      <c r="I16" s="211"/>
      <c r="J16" s="212"/>
      <c r="K16" s="213"/>
      <c r="L16" s="211"/>
      <c r="M16" s="214"/>
      <c r="N16" s="213"/>
      <c r="O16" s="211"/>
      <c r="P16" s="214"/>
      <c r="Q16" s="126"/>
      <c r="R16" s="126"/>
      <c r="S16" s="209"/>
      <c r="T16" s="210"/>
      <c r="U16" s="210"/>
      <c r="V16" s="210"/>
      <c r="W16" s="210"/>
      <c r="X16" s="210"/>
      <c r="Y16" s="211"/>
      <c r="Z16" s="212"/>
      <c r="AA16" s="213"/>
      <c r="AB16" s="211"/>
      <c r="AC16" s="214"/>
      <c r="AD16" s="213"/>
      <c r="AE16" s="211"/>
      <c r="AF16" s="214"/>
    </row>
    <row r="17" spans="1:16380" ht="15.75">
      <c r="A17" s="189" t="s">
        <v>1032</v>
      </c>
      <c r="B17" s="190"/>
      <c r="C17" s="191"/>
      <c r="D17" s="192"/>
      <c r="E17" s="192"/>
      <c r="F17" s="192"/>
      <c r="G17" s="192"/>
      <c r="H17" s="192"/>
      <c r="I17" s="193"/>
      <c r="J17" s="194"/>
      <c r="K17" s="195"/>
      <c r="L17" s="193"/>
      <c r="M17" s="196"/>
      <c r="N17" s="195"/>
      <c r="O17" s="193"/>
      <c r="P17" s="197"/>
      <c r="Q17" s="189"/>
      <c r="R17" s="190"/>
      <c r="S17" s="191"/>
      <c r="T17" s="192"/>
      <c r="U17" s="192"/>
      <c r="V17" s="192"/>
      <c r="W17" s="192"/>
      <c r="X17" s="192"/>
      <c r="Y17" s="193"/>
      <c r="Z17" s="194"/>
      <c r="AA17" s="195"/>
      <c r="AB17" s="193"/>
      <c r="AC17" s="196"/>
      <c r="AD17" s="195"/>
      <c r="AE17" s="193"/>
      <c r="AF17" s="197"/>
    </row>
    <row r="18" spans="1:16380" ht="15.75">
      <c r="A18" s="198" t="s">
        <v>1033</v>
      </c>
      <c r="B18" s="126"/>
      <c r="C18" s="160"/>
      <c r="D18" s="161"/>
      <c r="E18" s="161"/>
      <c r="F18" s="161"/>
      <c r="G18" s="161"/>
      <c r="H18" s="161"/>
      <c r="I18" s="162"/>
      <c r="J18" s="163"/>
      <c r="K18" s="176"/>
      <c r="L18" s="162"/>
      <c r="M18" s="164"/>
      <c r="N18" s="176"/>
      <c r="O18" s="162"/>
      <c r="P18" s="199"/>
      <c r="Q18" s="198"/>
      <c r="R18" s="126"/>
      <c r="S18" s="160"/>
      <c r="T18" s="161"/>
      <c r="U18" s="161"/>
      <c r="V18" s="161"/>
      <c r="W18" s="161"/>
      <c r="X18" s="161"/>
      <c r="Y18" s="162"/>
      <c r="Z18" s="163"/>
      <c r="AA18" s="176"/>
      <c r="AB18" s="162"/>
      <c r="AC18" s="164"/>
      <c r="AD18" s="176"/>
      <c r="AE18" s="162"/>
      <c r="AF18" s="199"/>
    </row>
    <row r="19" spans="1:16380" ht="15.75">
      <c r="A19" s="198" t="s">
        <v>1034</v>
      </c>
      <c r="B19" s="126"/>
      <c r="C19" s="160"/>
      <c r="D19" s="161"/>
      <c r="E19" s="161"/>
      <c r="F19" s="161"/>
      <c r="G19" s="161"/>
      <c r="H19" s="161"/>
      <c r="I19" s="162"/>
      <c r="J19" s="163"/>
      <c r="K19" s="176"/>
      <c r="L19" s="162"/>
      <c r="M19" s="164"/>
      <c r="N19" s="176"/>
      <c r="O19" s="162"/>
      <c r="P19" s="199"/>
      <c r="Q19" s="198"/>
      <c r="R19" s="126"/>
      <c r="S19" s="160"/>
      <c r="T19" s="161"/>
      <c r="U19" s="161"/>
      <c r="V19" s="161"/>
      <c r="W19" s="161"/>
      <c r="X19" s="161"/>
      <c r="Y19" s="162"/>
      <c r="Z19" s="163"/>
      <c r="AA19" s="176"/>
      <c r="AB19" s="162"/>
      <c r="AC19" s="164"/>
      <c r="AD19" s="176"/>
      <c r="AE19" s="162"/>
      <c r="AF19" s="199"/>
    </row>
    <row r="20" spans="1:16380" ht="15.75">
      <c r="A20" s="198" t="s">
        <v>1036</v>
      </c>
      <c r="B20" s="126"/>
      <c r="C20" s="160"/>
      <c r="D20" s="161"/>
      <c r="E20" s="161"/>
      <c r="F20" s="161"/>
      <c r="G20" s="161"/>
      <c r="H20" s="161"/>
      <c r="I20" s="162"/>
      <c r="J20" s="163"/>
      <c r="K20" s="176"/>
      <c r="L20" s="162"/>
      <c r="M20" s="164"/>
      <c r="N20" s="176"/>
      <c r="O20" s="162"/>
      <c r="P20" s="199"/>
      <c r="Q20" s="198"/>
      <c r="R20" s="126"/>
      <c r="S20" s="160"/>
      <c r="T20" s="161"/>
      <c r="U20" s="161"/>
      <c r="V20" s="161"/>
      <c r="W20" s="161"/>
      <c r="X20" s="161"/>
      <c r="Y20" s="162"/>
      <c r="Z20" s="163"/>
      <c r="AA20" s="176"/>
      <c r="AB20" s="162"/>
      <c r="AC20" s="164"/>
      <c r="AD20" s="176"/>
      <c r="AE20" s="162"/>
      <c r="AF20" s="199"/>
    </row>
    <row r="21" spans="1:16380" ht="16.5" thickBot="1">
      <c r="A21" s="200" t="s">
        <v>1035</v>
      </c>
      <c r="B21" s="201"/>
      <c r="C21" s="202"/>
      <c r="D21" s="203"/>
      <c r="E21" s="203"/>
      <c r="F21" s="203"/>
      <c r="G21" s="203"/>
      <c r="H21" s="203"/>
      <c r="I21" s="204"/>
      <c r="J21" s="205"/>
      <c r="K21" s="206"/>
      <c r="L21" s="204"/>
      <c r="M21" s="207"/>
      <c r="N21" s="206"/>
      <c r="O21" s="204"/>
      <c r="P21" s="208"/>
      <c r="Q21" s="200"/>
      <c r="R21" s="201"/>
      <c r="S21" s="202"/>
      <c r="T21" s="203"/>
      <c r="U21" s="203"/>
      <c r="V21" s="203"/>
      <c r="W21" s="203"/>
      <c r="X21" s="203"/>
      <c r="Y21" s="204"/>
      <c r="Z21" s="205"/>
      <c r="AA21" s="206"/>
      <c r="AB21" s="204"/>
      <c r="AC21" s="207"/>
      <c r="AD21" s="206"/>
      <c r="AE21" s="204"/>
      <c r="AF21" s="208"/>
    </row>
    <row r="22" spans="1:16380">
      <c r="A22" s="126"/>
      <c r="B22" s="126"/>
      <c r="C22" s="160"/>
      <c r="D22" s="161"/>
      <c r="E22" s="161"/>
      <c r="F22" s="161"/>
      <c r="G22" s="161"/>
      <c r="H22" s="161"/>
      <c r="I22" s="162"/>
      <c r="J22" s="163"/>
      <c r="K22" s="176"/>
      <c r="L22" s="162"/>
      <c r="M22" s="164"/>
      <c r="N22" s="176"/>
      <c r="O22" s="162"/>
      <c r="P22" s="164"/>
      <c r="Q22" s="126"/>
      <c r="R22" s="126"/>
      <c r="S22" s="160"/>
      <c r="T22" s="161"/>
      <c r="U22" s="161"/>
      <c r="V22" s="161"/>
      <c r="W22" s="161"/>
      <c r="X22" s="161"/>
      <c r="Y22" s="162"/>
      <c r="Z22" s="163"/>
      <c r="AA22" s="176"/>
      <c r="AB22" s="162"/>
      <c r="AC22" s="164"/>
      <c r="AD22" s="176"/>
      <c r="AE22" s="162"/>
      <c r="AF22" s="164"/>
    </row>
    <row r="23" spans="1:16380">
      <c r="A23" s="126"/>
      <c r="B23" s="126"/>
      <c r="C23" s="160"/>
      <c r="D23" s="161"/>
      <c r="E23" s="161"/>
      <c r="F23" s="161"/>
      <c r="G23" s="161"/>
      <c r="H23" s="161"/>
      <c r="I23" s="162"/>
      <c r="J23" s="163"/>
      <c r="K23" s="176"/>
      <c r="L23" s="162"/>
      <c r="M23" s="164"/>
      <c r="N23" s="176"/>
      <c r="O23" s="162"/>
      <c r="P23" s="164"/>
      <c r="Q23" s="126"/>
      <c r="R23" s="126"/>
      <c r="S23" s="160"/>
      <c r="T23" s="161"/>
      <c r="U23" s="161"/>
      <c r="V23" s="161"/>
      <c r="W23" s="161"/>
      <c r="X23" s="161"/>
      <c r="Y23" s="162"/>
      <c r="Z23" s="163"/>
      <c r="AA23" s="176"/>
      <c r="AB23" s="162"/>
      <c r="AC23" s="164"/>
      <c r="AD23" s="176"/>
      <c r="AE23" s="162"/>
      <c r="AF23" s="164"/>
    </row>
    <row r="24" spans="1:16380" ht="18">
      <c r="C24" s="105" t="s">
        <v>1030</v>
      </c>
      <c r="S24" s="105"/>
      <c r="AE24" s="104" t="s">
        <v>1029</v>
      </c>
      <c r="AU24" s="105" t="s">
        <v>1029</v>
      </c>
      <c r="BK24" s="105" t="s">
        <v>1029</v>
      </c>
      <c r="CA24" s="105" t="s">
        <v>1029</v>
      </c>
      <c r="CQ24" s="105" t="s">
        <v>1029</v>
      </c>
      <c r="DG24" s="105" t="s">
        <v>1029</v>
      </c>
      <c r="DW24" s="105" t="s">
        <v>1029</v>
      </c>
      <c r="EM24" s="105" t="s">
        <v>1029</v>
      </c>
      <c r="FC24" s="105" t="s">
        <v>1029</v>
      </c>
      <c r="FS24" s="105" t="s">
        <v>1029</v>
      </c>
      <c r="GI24" s="105" t="s">
        <v>1029</v>
      </c>
      <c r="GY24" s="105" t="s">
        <v>1029</v>
      </c>
      <c r="HO24" s="105" t="s">
        <v>1029</v>
      </c>
      <c r="IE24" s="105" t="s">
        <v>1029</v>
      </c>
      <c r="IU24" s="105" t="s">
        <v>1029</v>
      </c>
      <c r="JK24" s="105" t="s">
        <v>1029</v>
      </c>
      <c r="KA24" s="105" t="s">
        <v>1029</v>
      </c>
      <c r="KQ24" s="105" t="s">
        <v>1029</v>
      </c>
      <c r="LG24" s="105" t="s">
        <v>1029</v>
      </c>
      <c r="LW24" s="105" t="s">
        <v>1029</v>
      </c>
      <c r="MM24" s="105" t="s">
        <v>1029</v>
      </c>
      <c r="NC24" s="105" t="s">
        <v>1029</v>
      </c>
      <c r="NS24" s="105" t="s">
        <v>1029</v>
      </c>
      <c r="OI24" s="105" t="s">
        <v>1029</v>
      </c>
      <c r="OY24" s="105" t="s">
        <v>1029</v>
      </c>
      <c r="PO24" s="105" t="s">
        <v>1029</v>
      </c>
      <c r="QE24" s="105" t="s">
        <v>1029</v>
      </c>
      <c r="QU24" s="105" t="s">
        <v>1029</v>
      </c>
      <c r="RK24" s="105" t="s">
        <v>1029</v>
      </c>
      <c r="SA24" s="105" t="s">
        <v>1029</v>
      </c>
      <c r="SQ24" s="105" t="s">
        <v>1029</v>
      </c>
      <c r="TG24" s="105" t="s">
        <v>1029</v>
      </c>
      <c r="TW24" s="105" t="s">
        <v>1029</v>
      </c>
      <c r="UM24" s="105" t="s">
        <v>1029</v>
      </c>
      <c r="VC24" s="105" t="s">
        <v>1029</v>
      </c>
      <c r="VS24" s="105" t="s">
        <v>1029</v>
      </c>
      <c r="WI24" s="105" t="s">
        <v>1029</v>
      </c>
      <c r="WY24" s="105" t="s">
        <v>1029</v>
      </c>
      <c r="XO24" s="105" t="s">
        <v>1029</v>
      </c>
      <c r="YE24" s="105" t="s">
        <v>1029</v>
      </c>
      <c r="YU24" s="105" t="s">
        <v>1029</v>
      </c>
      <c r="ZK24" s="105" t="s">
        <v>1029</v>
      </c>
      <c r="AAA24" s="105" t="s">
        <v>1029</v>
      </c>
      <c r="AAQ24" s="105" t="s">
        <v>1029</v>
      </c>
      <c r="ABG24" s="105" t="s">
        <v>1029</v>
      </c>
      <c r="ABW24" s="105" t="s">
        <v>1029</v>
      </c>
      <c r="ACM24" s="105" t="s">
        <v>1029</v>
      </c>
      <c r="ADC24" s="105" t="s">
        <v>1029</v>
      </c>
      <c r="ADS24" s="105" t="s">
        <v>1029</v>
      </c>
      <c r="AEI24" s="105" t="s">
        <v>1029</v>
      </c>
      <c r="AEY24" s="105" t="s">
        <v>1029</v>
      </c>
      <c r="AFO24" s="105" t="s">
        <v>1029</v>
      </c>
      <c r="AGE24" s="105" t="s">
        <v>1029</v>
      </c>
      <c r="AGU24" s="105" t="s">
        <v>1029</v>
      </c>
      <c r="AHK24" s="105" t="s">
        <v>1029</v>
      </c>
      <c r="AIA24" s="105" t="s">
        <v>1029</v>
      </c>
      <c r="AIQ24" s="105" t="s">
        <v>1029</v>
      </c>
      <c r="AJG24" s="105" t="s">
        <v>1029</v>
      </c>
      <c r="AJW24" s="105" t="s">
        <v>1029</v>
      </c>
      <c r="AKM24" s="105" t="s">
        <v>1029</v>
      </c>
      <c r="ALC24" s="105" t="s">
        <v>1029</v>
      </c>
      <c r="ALS24" s="105" t="s">
        <v>1029</v>
      </c>
      <c r="AMI24" s="105" t="s">
        <v>1029</v>
      </c>
      <c r="AMY24" s="105" t="s">
        <v>1029</v>
      </c>
      <c r="ANO24" s="105" t="s">
        <v>1029</v>
      </c>
      <c r="AOE24" s="105" t="s">
        <v>1029</v>
      </c>
      <c r="AOU24" s="105" t="s">
        <v>1029</v>
      </c>
      <c r="APK24" s="105" t="s">
        <v>1029</v>
      </c>
      <c r="AQA24" s="105" t="s">
        <v>1029</v>
      </c>
      <c r="AQQ24" s="105" t="s">
        <v>1029</v>
      </c>
      <c r="ARG24" s="105" t="s">
        <v>1029</v>
      </c>
      <c r="ARW24" s="105" t="s">
        <v>1029</v>
      </c>
      <c r="ASM24" s="105" t="s">
        <v>1029</v>
      </c>
      <c r="ATC24" s="105" t="s">
        <v>1029</v>
      </c>
      <c r="ATS24" s="105" t="s">
        <v>1029</v>
      </c>
      <c r="AUI24" s="105" t="s">
        <v>1029</v>
      </c>
      <c r="AUY24" s="105" t="s">
        <v>1029</v>
      </c>
      <c r="AVO24" s="105" t="s">
        <v>1029</v>
      </c>
      <c r="AWE24" s="105" t="s">
        <v>1029</v>
      </c>
      <c r="AWU24" s="105" t="s">
        <v>1029</v>
      </c>
      <c r="AXK24" s="105" t="s">
        <v>1029</v>
      </c>
      <c r="AYA24" s="105" t="s">
        <v>1029</v>
      </c>
      <c r="AYQ24" s="105" t="s">
        <v>1029</v>
      </c>
      <c r="AZG24" s="105" t="s">
        <v>1029</v>
      </c>
      <c r="AZW24" s="105" t="s">
        <v>1029</v>
      </c>
      <c r="BAM24" s="105" t="s">
        <v>1029</v>
      </c>
      <c r="BBC24" s="105" t="s">
        <v>1029</v>
      </c>
      <c r="BBS24" s="105" t="s">
        <v>1029</v>
      </c>
      <c r="BCI24" s="105" t="s">
        <v>1029</v>
      </c>
      <c r="BCY24" s="105" t="s">
        <v>1029</v>
      </c>
      <c r="BDO24" s="105" t="s">
        <v>1029</v>
      </c>
      <c r="BEE24" s="105" t="s">
        <v>1029</v>
      </c>
      <c r="BEU24" s="105" t="s">
        <v>1029</v>
      </c>
      <c r="BFK24" s="105" t="s">
        <v>1029</v>
      </c>
      <c r="BGA24" s="105" t="s">
        <v>1029</v>
      </c>
      <c r="BGQ24" s="105" t="s">
        <v>1029</v>
      </c>
      <c r="BHG24" s="105" t="s">
        <v>1029</v>
      </c>
      <c r="BHW24" s="105" t="s">
        <v>1029</v>
      </c>
      <c r="BIM24" s="105" t="s">
        <v>1029</v>
      </c>
      <c r="BJC24" s="105" t="s">
        <v>1029</v>
      </c>
      <c r="BJS24" s="105" t="s">
        <v>1029</v>
      </c>
      <c r="BKI24" s="105" t="s">
        <v>1029</v>
      </c>
      <c r="BKY24" s="105" t="s">
        <v>1029</v>
      </c>
      <c r="BLO24" s="105" t="s">
        <v>1029</v>
      </c>
      <c r="BME24" s="105" t="s">
        <v>1029</v>
      </c>
      <c r="BMU24" s="105" t="s">
        <v>1029</v>
      </c>
      <c r="BNK24" s="105" t="s">
        <v>1029</v>
      </c>
      <c r="BOA24" s="105" t="s">
        <v>1029</v>
      </c>
      <c r="BOQ24" s="105" t="s">
        <v>1029</v>
      </c>
      <c r="BPG24" s="105" t="s">
        <v>1029</v>
      </c>
      <c r="BPW24" s="105" t="s">
        <v>1029</v>
      </c>
      <c r="BQM24" s="105" t="s">
        <v>1029</v>
      </c>
      <c r="BRC24" s="105" t="s">
        <v>1029</v>
      </c>
      <c r="BRS24" s="105" t="s">
        <v>1029</v>
      </c>
      <c r="BSI24" s="105" t="s">
        <v>1029</v>
      </c>
      <c r="BSY24" s="105" t="s">
        <v>1029</v>
      </c>
      <c r="BTO24" s="105" t="s">
        <v>1029</v>
      </c>
      <c r="BUE24" s="105" t="s">
        <v>1029</v>
      </c>
      <c r="BUU24" s="105" t="s">
        <v>1029</v>
      </c>
      <c r="BVK24" s="105" t="s">
        <v>1029</v>
      </c>
      <c r="BWA24" s="105" t="s">
        <v>1029</v>
      </c>
      <c r="BWQ24" s="105" t="s">
        <v>1029</v>
      </c>
      <c r="BXG24" s="105" t="s">
        <v>1029</v>
      </c>
      <c r="BXW24" s="105" t="s">
        <v>1029</v>
      </c>
      <c r="BYM24" s="105" t="s">
        <v>1029</v>
      </c>
      <c r="BZC24" s="105" t="s">
        <v>1029</v>
      </c>
      <c r="BZS24" s="105" t="s">
        <v>1029</v>
      </c>
      <c r="CAI24" s="105" t="s">
        <v>1029</v>
      </c>
      <c r="CAY24" s="105" t="s">
        <v>1029</v>
      </c>
      <c r="CBO24" s="105" t="s">
        <v>1029</v>
      </c>
      <c r="CCE24" s="105" t="s">
        <v>1029</v>
      </c>
      <c r="CCU24" s="105" t="s">
        <v>1029</v>
      </c>
      <c r="CDK24" s="105" t="s">
        <v>1029</v>
      </c>
      <c r="CEA24" s="105" t="s">
        <v>1029</v>
      </c>
      <c r="CEQ24" s="105" t="s">
        <v>1029</v>
      </c>
      <c r="CFG24" s="105" t="s">
        <v>1029</v>
      </c>
      <c r="CFW24" s="105" t="s">
        <v>1029</v>
      </c>
      <c r="CGM24" s="105" t="s">
        <v>1029</v>
      </c>
      <c r="CHC24" s="105" t="s">
        <v>1029</v>
      </c>
      <c r="CHS24" s="105" t="s">
        <v>1029</v>
      </c>
      <c r="CII24" s="105" t="s">
        <v>1029</v>
      </c>
      <c r="CIY24" s="105" t="s">
        <v>1029</v>
      </c>
      <c r="CJO24" s="105" t="s">
        <v>1029</v>
      </c>
      <c r="CKE24" s="105" t="s">
        <v>1029</v>
      </c>
      <c r="CKU24" s="105" t="s">
        <v>1029</v>
      </c>
      <c r="CLK24" s="105" t="s">
        <v>1029</v>
      </c>
      <c r="CMA24" s="105" t="s">
        <v>1029</v>
      </c>
      <c r="CMQ24" s="105" t="s">
        <v>1029</v>
      </c>
      <c r="CNG24" s="105" t="s">
        <v>1029</v>
      </c>
      <c r="CNW24" s="105" t="s">
        <v>1029</v>
      </c>
      <c r="COM24" s="105" t="s">
        <v>1029</v>
      </c>
      <c r="CPC24" s="105" t="s">
        <v>1029</v>
      </c>
      <c r="CPS24" s="105" t="s">
        <v>1029</v>
      </c>
      <c r="CQI24" s="105" t="s">
        <v>1029</v>
      </c>
      <c r="CQY24" s="105" t="s">
        <v>1029</v>
      </c>
      <c r="CRO24" s="105" t="s">
        <v>1029</v>
      </c>
      <c r="CSE24" s="105" t="s">
        <v>1029</v>
      </c>
      <c r="CSU24" s="105" t="s">
        <v>1029</v>
      </c>
      <c r="CTK24" s="105" t="s">
        <v>1029</v>
      </c>
      <c r="CUA24" s="105" t="s">
        <v>1029</v>
      </c>
      <c r="CUQ24" s="105" t="s">
        <v>1029</v>
      </c>
      <c r="CVG24" s="105" t="s">
        <v>1029</v>
      </c>
      <c r="CVW24" s="105" t="s">
        <v>1029</v>
      </c>
      <c r="CWM24" s="105" t="s">
        <v>1029</v>
      </c>
      <c r="CXC24" s="105" t="s">
        <v>1029</v>
      </c>
      <c r="CXS24" s="105" t="s">
        <v>1029</v>
      </c>
      <c r="CYI24" s="105" t="s">
        <v>1029</v>
      </c>
      <c r="CYY24" s="105" t="s">
        <v>1029</v>
      </c>
      <c r="CZO24" s="105" t="s">
        <v>1029</v>
      </c>
      <c r="DAE24" s="105" t="s">
        <v>1029</v>
      </c>
      <c r="DAU24" s="105" t="s">
        <v>1029</v>
      </c>
      <c r="DBK24" s="105" t="s">
        <v>1029</v>
      </c>
      <c r="DCA24" s="105" t="s">
        <v>1029</v>
      </c>
      <c r="DCQ24" s="105" t="s">
        <v>1029</v>
      </c>
      <c r="DDG24" s="105" t="s">
        <v>1029</v>
      </c>
      <c r="DDW24" s="105" t="s">
        <v>1029</v>
      </c>
      <c r="DEM24" s="105" t="s">
        <v>1029</v>
      </c>
      <c r="DFC24" s="105" t="s">
        <v>1029</v>
      </c>
      <c r="DFS24" s="105" t="s">
        <v>1029</v>
      </c>
      <c r="DGI24" s="105" t="s">
        <v>1029</v>
      </c>
      <c r="DGY24" s="105" t="s">
        <v>1029</v>
      </c>
      <c r="DHO24" s="105" t="s">
        <v>1029</v>
      </c>
      <c r="DIE24" s="105" t="s">
        <v>1029</v>
      </c>
      <c r="DIU24" s="105" t="s">
        <v>1029</v>
      </c>
      <c r="DJK24" s="105" t="s">
        <v>1029</v>
      </c>
      <c r="DKA24" s="105" t="s">
        <v>1029</v>
      </c>
      <c r="DKQ24" s="105" t="s">
        <v>1029</v>
      </c>
      <c r="DLG24" s="105" t="s">
        <v>1029</v>
      </c>
      <c r="DLW24" s="105" t="s">
        <v>1029</v>
      </c>
      <c r="DMM24" s="105" t="s">
        <v>1029</v>
      </c>
      <c r="DNC24" s="105" t="s">
        <v>1029</v>
      </c>
      <c r="DNS24" s="105" t="s">
        <v>1029</v>
      </c>
      <c r="DOI24" s="105" t="s">
        <v>1029</v>
      </c>
      <c r="DOY24" s="105" t="s">
        <v>1029</v>
      </c>
      <c r="DPO24" s="105" t="s">
        <v>1029</v>
      </c>
      <c r="DQE24" s="105" t="s">
        <v>1029</v>
      </c>
      <c r="DQU24" s="105" t="s">
        <v>1029</v>
      </c>
      <c r="DRK24" s="105" t="s">
        <v>1029</v>
      </c>
      <c r="DSA24" s="105" t="s">
        <v>1029</v>
      </c>
      <c r="DSQ24" s="105" t="s">
        <v>1029</v>
      </c>
      <c r="DTG24" s="105" t="s">
        <v>1029</v>
      </c>
      <c r="DTW24" s="105" t="s">
        <v>1029</v>
      </c>
      <c r="DUM24" s="105" t="s">
        <v>1029</v>
      </c>
      <c r="DVC24" s="105" t="s">
        <v>1029</v>
      </c>
      <c r="DVS24" s="105" t="s">
        <v>1029</v>
      </c>
      <c r="DWI24" s="105" t="s">
        <v>1029</v>
      </c>
      <c r="DWY24" s="105" t="s">
        <v>1029</v>
      </c>
      <c r="DXO24" s="105" t="s">
        <v>1029</v>
      </c>
      <c r="DYE24" s="105" t="s">
        <v>1029</v>
      </c>
      <c r="DYU24" s="105" t="s">
        <v>1029</v>
      </c>
      <c r="DZK24" s="105" t="s">
        <v>1029</v>
      </c>
      <c r="EAA24" s="105" t="s">
        <v>1029</v>
      </c>
      <c r="EAQ24" s="105" t="s">
        <v>1029</v>
      </c>
      <c r="EBG24" s="105" t="s">
        <v>1029</v>
      </c>
      <c r="EBW24" s="105" t="s">
        <v>1029</v>
      </c>
      <c r="ECM24" s="105" t="s">
        <v>1029</v>
      </c>
      <c r="EDC24" s="105" t="s">
        <v>1029</v>
      </c>
      <c r="EDS24" s="105" t="s">
        <v>1029</v>
      </c>
      <c r="EEI24" s="105" t="s">
        <v>1029</v>
      </c>
      <c r="EEY24" s="105" t="s">
        <v>1029</v>
      </c>
      <c r="EFO24" s="105" t="s">
        <v>1029</v>
      </c>
      <c r="EGE24" s="105" t="s">
        <v>1029</v>
      </c>
      <c r="EGU24" s="105" t="s">
        <v>1029</v>
      </c>
      <c r="EHK24" s="105" t="s">
        <v>1029</v>
      </c>
      <c r="EIA24" s="105" t="s">
        <v>1029</v>
      </c>
      <c r="EIQ24" s="105" t="s">
        <v>1029</v>
      </c>
      <c r="EJG24" s="105" t="s">
        <v>1029</v>
      </c>
      <c r="EJW24" s="105" t="s">
        <v>1029</v>
      </c>
      <c r="EKM24" s="105" t="s">
        <v>1029</v>
      </c>
      <c r="ELC24" s="105" t="s">
        <v>1029</v>
      </c>
      <c r="ELS24" s="105" t="s">
        <v>1029</v>
      </c>
      <c r="EMI24" s="105" t="s">
        <v>1029</v>
      </c>
      <c r="EMY24" s="105" t="s">
        <v>1029</v>
      </c>
      <c r="ENO24" s="105" t="s">
        <v>1029</v>
      </c>
      <c r="EOE24" s="105" t="s">
        <v>1029</v>
      </c>
      <c r="EOU24" s="105" t="s">
        <v>1029</v>
      </c>
      <c r="EPK24" s="105" t="s">
        <v>1029</v>
      </c>
      <c r="EQA24" s="105" t="s">
        <v>1029</v>
      </c>
      <c r="EQQ24" s="105" t="s">
        <v>1029</v>
      </c>
      <c r="ERG24" s="105" t="s">
        <v>1029</v>
      </c>
      <c r="ERW24" s="105" t="s">
        <v>1029</v>
      </c>
      <c r="ESM24" s="105" t="s">
        <v>1029</v>
      </c>
      <c r="ETC24" s="105" t="s">
        <v>1029</v>
      </c>
      <c r="ETS24" s="105" t="s">
        <v>1029</v>
      </c>
      <c r="EUI24" s="105" t="s">
        <v>1029</v>
      </c>
      <c r="EUY24" s="105" t="s">
        <v>1029</v>
      </c>
      <c r="EVO24" s="105" t="s">
        <v>1029</v>
      </c>
      <c r="EWE24" s="105" t="s">
        <v>1029</v>
      </c>
      <c r="EWU24" s="105" t="s">
        <v>1029</v>
      </c>
      <c r="EXK24" s="105" t="s">
        <v>1029</v>
      </c>
      <c r="EYA24" s="105" t="s">
        <v>1029</v>
      </c>
      <c r="EYQ24" s="105" t="s">
        <v>1029</v>
      </c>
      <c r="EZG24" s="105" t="s">
        <v>1029</v>
      </c>
      <c r="EZW24" s="105" t="s">
        <v>1029</v>
      </c>
      <c r="FAM24" s="105" t="s">
        <v>1029</v>
      </c>
      <c r="FBC24" s="105" t="s">
        <v>1029</v>
      </c>
      <c r="FBS24" s="105" t="s">
        <v>1029</v>
      </c>
      <c r="FCI24" s="105" t="s">
        <v>1029</v>
      </c>
      <c r="FCY24" s="105" t="s">
        <v>1029</v>
      </c>
      <c r="FDO24" s="105" t="s">
        <v>1029</v>
      </c>
      <c r="FEE24" s="105" t="s">
        <v>1029</v>
      </c>
      <c r="FEU24" s="105" t="s">
        <v>1029</v>
      </c>
      <c r="FFK24" s="105" t="s">
        <v>1029</v>
      </c>
      <c r="FGA24" s="105" t="s">
        <v>1029</v>
      </c>
      <c r="FGQ24" s="105" t="s">
        <v>1029</v>
      </c>
      <c r="FHG24" s="105" t="s">
        <v>1029</v>
      </c>
      <c r="FHW24" s="105" t="s">
        <v>1029</v>
      </c>
      <c r="FIM24" s="105" t="s">
        <v>1029</v>
      </c>
      <c r="FJC24" s="105" t="s">
        <v>1029</v>
      </c>
      <c r="FJS24" s="105" t="s">
        <v>1029</v>
      </c>
      <c r="FKI24" s="105" t="s">
        <v>1029</v>
      </c>
      <c r="FKY24" s="105" t="s">
        <v>1029</v>
      </c>
      <c r="FLO24" s="105" t="s">
        <v>1029</v>
      </c>
      <c r="FME24" s="105" t="s">
        <v>1029</v>
      </c>
      <c r="FMU24" s="105" t="s">
        <v>1029</v>
      </c>
      <c r="FNK24" s="105" t="s">
        <v>1029</v>
      </c>
      <c r="FOA24" s="105" t="s">
        <v>1029</v>
      </c>
      <c r="FOQ24" s="105" t="s">
        <v>1029</v>
      </c>
      <c r="FPG24" s="105" t="s">
        <v>1029</v>
      </c>
      <c r="FPW24" s="105" t="s">
        <v>1029</v>
      </c>
      <c r="FQM24" s="105" t="s">
        <v>1029</v>
      </c>
      <c r="FRC24" s="105" t="s">
        <v>1029</v>
      </c>
      <c r="FRS24" s="105" t="s">
        <v>1029</v>
      </c>
      <c r="FSI24" s="105" t="s">
        <v>1029</v>
      </c>
      <c r="FSY24" s="105" t="s">
        <v>1029</v>
      </c>
      <c r="FTO24" s="105" t="s">
        <v>1029</v>
      </c>
      <c r="FUE24" s="105" t="s">
        <v>1029</v>
      </c>
      <c r="FUU24" s="105" t="s">
        <v>1029</v>
      </c>
      <c r="FVK24" s="105" t="s">
        <v>1029</v>
      </c>
      <c r="FWA24" s="105" t="s">
        <v>1029</v>
      </c>
      <c r="FWQ24" s="105" t="s">
        <v>1029</v>
      </c>
      <c r="FXG24" s="105" t="s">
        <v>1029</v>
      </c>
      <c r="FXW24" s="105" t="s">
        <v>1029</v>
      </c>
      <c r="FYM24" s="105" t="s">
        <v>1029</v>
      </c>
      <c r="FZC24" s="105" t="s">
        <v>1029</v>
      </c>
      <c r="FZS24" s="105" t="s">
        <v>1029</v>
      </c>
      <c r="GAI24" s="105" t="s">
        <v>1029</v>
      </c>
      <c r="GAY24" s="105" t="s">
        <v>1029</v>
      </c>
      <c r="GBO24" s="105" t="s">
        <v>1029</v>
      </c>
      <c r="GCE24" s="105" t="s">
        <v>1029</v>
      </c>
      <c r="GCU24" s="105" t="s">
        <v>1029</v>
      </c>
      <c r="GDK24" s="105" t="s">
        <v>1029</v>
      </c>
      <c r="GEA24" s="105" t="s">
        <v>1029</v>
      </c>
      <c r="GEQ24" s="105" t="s">
        <v>1029</v>
      </c>
      <c r="GFG24" s="105" t="s">
        <v>1029</v>
      </c>
      <c r="GFW24" s="105" t="s">
        <v>1029</v>
      </c>
      <c r="GGM24" s="105" t="s">
        <v>1029</v>
      </c>
      <c r="GHC24" s="105" t="s">
        <v>1029</v>
      </c>
      <c r="GHS24" s="105" t="s">
        <v>1029</v>
      </c>
      <c r="GII24" s="105" t="s">
        <v>1029</v>
      </c>
      <c r="GIY24" s="105" t="s">
        <v>1029</v>
      </c>
      <c r="GJO24" s="105" t="s">
        <v>1029</v>
      </c>
      <c r="GKE24" s="105" t="s">
        <v>1029</v>
      </c>
      <c r="GKU24" s="105" t="s">
        <v>1029</v>
      </c>
      <c r="GLK24" s="105" t="s">
        <v>1029</v>
      </c>
      <c r="GMA24" s="105" t="s">
        <v>1029</v>
      </c>
      <c r="GMQ24" s="105" t="s">
        <v>1029</v>
      </c>
      <c r="GNG24" s="105" t="s">
        <v>1029</v>
      </c>
      <c r="GNW24" s="105" t="s">
        <v>1029</v>
      </c>
      <c r="GOM24" s="105" t="s">
        <v>1029</v>
      </c>
      <c r="GPC24" s="105" t="s">
        <v>1029</v>
      </c>
      <c r="GPS24" s="105" t="s">
        <v>1029</v>
      </c>
      <c r="GQI24" s="105" t="s">
        <v>1029</v>
      </c>
      <c r="GQY24" s="105" t="s">
        <v>1029</v>
      </c>
      <c r="GRO24" s="105" t="s">
        <v>1029</v>
      </c>
      <c r="GSE24" s="105" t="s">
        <v>1029</v>
      </c>
      <c r="GSU24" s="105" t="s">
        <v>1029</v>
      </c>
      <c r="GTK24" s="105" t="s">
        <v>1029</v>
      </c>
      <c r="GUA24" s="105" t="s">
        <v>1029</v>
      </c>
      <c r="GUQ24" s="105" t="s">
        <v>1029</v>
      </c>
      <c r="GVG24" s="105" t="s">
        <v>1029</v>
      </c>
      <c r="GVW24" s="105" t="s">
        <v>1029</v>
      </c>
      <c r="GWM24" s="105" t="s">
        <v>1029</v>
      </c>
      <c r="GXC24" s="105" t="s">
        <v>1029</v>
      </c>
      <c r="GXS24" s="105" t="s">
        <v>1029</v>
      </c>
      <c r="GYI24" s="105" t="s">
        <v>1029</v>
      </c>
      <c r="GYY24" s="105" t="s">
        <v>1029</v>
      </c>
      <c r="GZO24" s="105" t="s">
        <v>1029</v>
      </c>
      <c r="HAE24" s="105" t="s">
        <v>1029</v>
      </c>
      <c r="HAU24" s="105" t="s">
        <v>1029</v>
      </c>
      <c r="HBK24" s="105" t="s">
        <v>1029</v>
      </c>
      <c r="HCA24" s="105" t="s">
        <v>1029</v>
      </c>
      <c r="HCQ24" s="105" t="s">
        <v>1029</v>
      </c>
      <c r="HDG24" s="105" t="s">
        <v>1029</v>
      </c>
      <c r="HDW24" s="105" t="s">
        <v>1029</v>
      </c>
      <c r="HEM24" s="105" t="s">
        <v>1029</v>
      </c>
      <c r="HFC24" s="105" t="s">
        <v>1029</v>
      </c>
      <c r="HFS24" s="105" t="s">
        <v>1029</v>
      </c>
      <c r="HGI24" s="105" t="s">
        <v>1029</v>
      </c>
      <c r="HGY24" s="105" t="s">
        <v>1029</v>
      </c>
      <c r="HHO24" s="105" t="s">
        <v>1029</v>
      </c>
      <c r="HIE24" s="105" t="s">
        <v>1029</v>
      </c>
      <c r="HIU24" s="105" t="s">
        <v>1029</v>
      </c>
      <c r="HJK24" s="105" t="s">
        <v>1029</v>
      </c>
      <c r="HKA24" s="105" t="s">
        <v>1029</v>
      </c>
      <c r="HKQ24" s="105" t="s">
        <v>1029</v>
      </c>
      <c r="HLG24" s="105" t="s">
        <v>1029</v>
      </c>
      <c r="HLW24" s="105" t="s">
        <v>1029</v>
      </c>
      <c r="HMM24" s="105" t="s">
        <v>1029</v>
      </c>
      <c r="HNC24" s="105" t="s">
        <v>1029</v>
      </c>
      <c r="HNS24" s="105" t="s">
        <v>1029</v>
      </c>
      <c r="HOI24" s="105" t="s">
        <v>1029</v>
      </c>
      <c r="HOY24" s="105" t="s">
        <v>1029</v>
      </c>
      <c r="HPO24" s="105" t="s">
        <v>1029</v>
      </c>
      <c r="HQE24" s="105" t="s">
        <v>1029</v>
      </c>
      <c r="HQU24" s="105" t="s">
        <v>1029</v>
      </c>
      <c r="HRK24" s="105" t="s">
        <v>1029</v>
      </c>
      <c r="HSA24" s="105" t="s">
        <v>1029</v>
      </c>
      <c r="HSQ24" s="105" t="s">
        <v>1029</v>
      </c>
      <c r="HTG24" s="105" t="s">
        <v>1029</v>
      </c>
      <c r="HTW24" s="105" t="s">
        <v>1029</v>
      </c>
      <c r="HUM24" s="105" t="s">
        <v>1029</v>
      </c>
      <c r="HVC24" s="105" t="s">
        <v>1029</v>
      </c>
      <c r="HVS24" s="105" t="s">
        <v>1029</v>
      </c>
      <c r="HWI24" s="105" t="s">
        <v>1029</v>
      </c>
      <c r="HWY24" s="105" t="s">
        <v>1029</v>
      </c>
      <c r="HXO24" s="105" t="s">
        <v>1029</v>
      </c>
      <c r="HYE24" s="105" t="s">
        <v>1029</v>
      </c>
      <c r="HYU24" s="105" t="s">
        <v>1029</v>
      </c>
      <c r="HZK24" s="105" t="s">
        <v>1029</v>
      </c>
      <c r="IAA24" s="105" t="s">
        <v>1029</v>
      </c>
      <c r="IAQ24" s="105" t="s">
        <v>1029</v>
      </c>
      <c r="IBG24" s="105" t="s">
        <v>1029</v>
      </c>
      <c r="IBW24" s="105" t="s">
        <v>1029</v>
      </c>
      <c r="ICM24" s="105" t="s">
        <v>1029</v>
      </c>
      <c r="IDC24" s="105" t="s">
        <v>1029</v>
      </c>
      <c r="IDS24" s="105" t="s">
        <v>1029</v>
      </c>
      <c r="IEI24" s="105" t="s">
        <v>1029</v>
      </c>
      <c r="IEY24" s="105" t="s">
        <v>1029</v>
      </c>
      <c r="IFO24" s="105" t="s">
        <v>1029</v>
      </c>
      <c r="IGE24" s="105" t="s">
        <v>1029</v>
      </c>
      <c r="IGU24" s="105" t="s">
        <v>1029</v>
      </c>
      <c r="IHK24" s="105" t="s">
        <v>1029</v>
      </c>
      <c r="IIA24" s="105" t="s">
        <v>1029</v>
      </c>
      <c r="IIQ24" s="105" t="s">
        <v>1029</v>
      </c>
      <c r="IJG24" s="105" t="s">
        <v>1029</v>
      </c>
      <c r="IJW24" s="105" t="s">
        <v>1029</v>
      </c>
      <c r="IKM24" s="105" t="s">
        <v>1029</v>
      </c>
      <c r="ILC24" s="105" t="s">
        <v>1029</v>
      </c>
      <c r="ILS24" s="105" t="s">
        <v>1029</v>
      </c>
      <c r="IMI24" s="105" t="s">
        <v>1029</v>
      </c>
      <c r="IMY24" s="105" t="s">
        <v>1029</v>
      </c>
      <c r="INO24" s="105" t="s">
        <v>1029</v>
      </c>
      <c r="IOE24" s="105" t="s">
        <v>1029</v>
      </c>
      <c r="IOU24" s="105" t="s">
        <v>1029</v>
      </c>
      <c r="IPK24" s="105" t="s">
        <v>1029</v>
      </c>
      <c r="IQA24" s="105" t="s">
        <v>1029</v>
      </c>
      <c r="IQQ24" s="105" t="s">
        <v>1029</v>
      </c>
      <c r="IRG24" s="105" t="s">
        <v>1029</v>
      </c>
      <c r="IRW24" s="105" t="s">
        <v>1029</v>
      </c>
      <c r="ISM24" s="105" t="s">
        <v>1029</v>
      </c>
      <c r="ITC24" s="105" t="s">
        <v>1029</v>
      </c>
      <c r="ITS24" s="105" t="s">
        <v>1029</v>
      </c>
      <c r="IUI24" s="105" t="s">
        <v>1029</v>
      </c>
      <c r="IUY24" s="105" t="s">
        <v>1029</v>
      </c>
      <c r="IVO24" s="105" t="s">
        <v>1029</v>
      </c>
      <c r="IWE24" s="105" t="s">
        <v>1029</v>
      </c>
      <c r="IWU24" s="105" t="s">
        <v>1029</v>
      </c>
      <c r="IXK24" s="105" t="s">
        <v>1029</v>
      </c>
      <c r="IYA24" s="105" t="s">
        <v>1029</v>
      </c>
      <c r="IYQ24" s="105" t="s">
        <v>1029</v>
      </c>
      <c r="IZG24" s="105" t="s">
        <v>1029</v>
      </c>
      <c r="IZW24" s="105" t="s">
        <v>1029</v>
      </c>
      <c r="JAM24" s="105" t="s">
        <v>1029</v>
      </c>
      <c r="JBC24" s="105" t="s">
        <v>1029</v>
      </c>
      <c r="JBS24" s="105" t="s">
        <v>1029</v>
      </c>
      <c r="JCI24" s="105" t="s">
        <v>1029</v>
      </c>
      <c r="JCY24" s="105" t="s">
        <v>1029</v>
      </c>
      <c r="JDO24" s="105" t="s">
        <v>1029</v>
      </c>
      <c r="JEE24" s="105" t="s">
        <v>1029</v>
      </c>
      <c r="JEU24" s="105" t="s">
        <v>1029</v>
      </c>
      <c r="JFK24" s="105" t="s">
        <v>1029</v>
      </c>
      <c r="JGA24" s="105" t="s">
        <v>1029</v>
      </c>
      <c r="JGQ24" s="105" t="s">
        <v>1029</v>
      </c>
      <c r="JHG24" s="105" t="s">
        <v>1029</v>
      </c>
      <c r="JHW24" s="105" t="s">
        <v>1029</v>
      </c>
      <c r="JIM24" s="105" t="s">
        <v>1029</v>
      </c>
      <c r="JJC24" s="105" t="s">
        <v>1029</v>
      </c>
      <c r="JJS24" s="105" t="s">
        <v>1029</v>
      </c>
      <c r="JKI24" s="105" t="s">
        <v>1029</v>
      </c>
      <c r="JKY24" s="105" t="s">
        <v>1029</v>
      </c>
      <c r="JLO24" s="105" t="s">
        <v>1029</v>
      </c>
      <c r="JME24" s="105" t="s">
        <v>1029</v>
      </c>
      <c r="JMU24" s="105" t="s">
        <v>1029</v>
      </c>
      <c r="JNK24" s="105" t="s">
        <v>1029</v>
      </c>
      <c r="JOA24" s="105" t="s">
        <v>1029</v>
      </c>
      <c r="JOQ24" s="105" t="s">
        <v>1029</v>
      </c>
      <c r="JPG24" s="105" t="s">
        <v>1029</v>
      </c>
      <c r="JPW24" s="105" t="s">
        <v>1029</v>
      </c>
      <c r="JQM24" s="105" t="s">
        <v>1029</v>
      </c>
      <c r="JRC24" s="105" t="s">
        <v>1029</v>
      </c>
      <c r="JRS24" s="105" t="s">
        <v>1029</v>
      </c>
      <c r="JSI24" s="105" t="s">
        <v>1029</v>
      </c>
      <c r="JSY24" s="105" t="s">
        <v>1029</v>
      </c>
      <c r="JTO24" s="105" t="s">
        <v>1029</v>
      </c>
      <c r="JUE24" s="105" t="s">
        <v>1029</v>
      </c>
      <c r="JUU24" s="105" t="s">
        <v>1029</v>
      </c>
      <c r="JVK24" s="105" t="s">
        <v>1029</v>
      </c>
      <c r="JWA24" s="105" t="s">
        <v>1029</v>
      </c>
      <c r="JWQ24" s="105" t="s">
        <v>1029</v>
      </c>
      <c r="JXG24" s="105" t="s">
        <v>1029</v>
      </c>
      <c r="JXW24" s="105" t="s">
        <v>1029</v>
      </c>
      <c r="JYM24" s="105" t="s">
        <v>1029</v>
      </c>
      <c r="JZC24" s="105" t="s">
        <v>1029</v>
      </c>
      <c r="JZS24" s="105" t="s">
        <v>1029</v>
      </c>
      <c r="KAI24" s="105" t="s">
        <v>1029</v>
      </c>
      <c r="KAY24" s="105" t="s">
        <v>1029</v>
      </c>
      <c r="KBO24" s="105" t="s">
        <v>1029</v>
      </c>
      <c r="KCE24" s="105" t="s">
        <v>1029</v>
      </c>
      <c r="KCU24" s="105" t="s">
        <v>1029</v>
      </c>
      <c r="KDK24" s="105" t="s">
        <v>1029</v>
      </c>
      <c r="KEA24" s="105" t="s">
        <v>1029</v>
      </c>
      <c r="KEQ24" s="105" t="s">
        <v>1029</v>
      </c>
      <c r="KFG24" s="105" t="s">
        <v>1029</v>
      </c>
      <c r="KFW24" s="105" t="s">
        <v>1029</v>
      </c>
      <c r="KGM24" s="105" t="s">
        <v>1029</v>
      </c>
      <c r="KHC24" s="105" t="s">
        <v>1029</v>
      </c>
      <c r="KHS24" s="105" t="s">
        <v>1029</v>
      </c>
      <c r="KII24" s="105" t="s">
        <v>1029</v>
      </c>
      <c r="KIY24" s="105" t="s">
        <v>1029</v>
      </c>
      <c r="KJO24" s="105" t="s">
        <v>1029</v>
      </c>
      <c r="KKE24" s="105" t="s">
        <v>1029</v>
      </c>
      <c r="KKU24" s="105" t="s">
        <v>1029</v>
      </c>
      <c r="KLK24" s="105" t="s">
        <v>1029</v>
      </c>
      <c r="KMA24" s="105" t="s">
        <v>1029</v>
      </c>
      <c r="KMQ24" s="105" t="s">
        <v>1029</v>
      </c>
      <c r="KNG24" s="105" t="s">
        <v>1029</v>
      </c>
      <c r="KNW24" s="105" t="s">
        <v>1029</v>
      </c>
      <c r="KOM24" s="105" t="s">
        <v>1029</v>
      </c>
      <c r="KPC24" s="105" t="s">
        <v>1029</v>
      </c>
      <c r="KPS24" s="105" t="s">
        <v>1029</v>
      </c>
      <c r="KQI24" s="105" t="s">
        <v>1029</v>
      </c>
      <c r="KQY24" s="105" t="s">
        <v>1029</v>
      </c>
      <c r="KRO24" s="105" t="s">
        <v>1029</v>
      </c>
      <c r="KSE24" s="105" t="s">
        <v>1029</v>
      </c>
      <c r="KSU24" s="105" t="s">
        <v>1029</v>
      </c>
      <c r="KTK24" s="105" t="s">
        <v>1029</v>
      </c>
      <c r="KUA24" s="105" t="s">
        <v>1029</v>
      </c>
      <c r="KUQ24" s="105" t="s">
        <v>1029</v>
      </c>
      <c r="KVG24" s="105" t="s">
        <v>1029</v>
      </c>
      <c r="KVW24" s="105" t="s">
        <v>1029</v>
      </c>
      <c r="KWM24" s="105" t="s">
        <v>1029</v>
      </c>
      <c r="KXC24" s="105" t="s">
        <v>1029</v>
      </c>
      <c r="KXS24" s="105" t="s">
        <v>1029</v>
      </c>
      <c r="KYI24" s="105" t="s">
        <v>1029</v>
      </c>
      <c r="KYY24" s="105" t="s">
        <v>1029</v>
      </c>
      <c r="KZO24" s="105" t="s">
        <v>1029</v>
      </c>
      <c r="LAE24" s="105" t="s">
        <v>1029</v>
      </c>
      <c r="LAU24" s="105" t="s">
        <v>1029</v>
      </c>
      <c r="LBK24" s="105" t="s">
        <v>1029</v>
      </c>
      <c r="LCA24" s="105" t="s">
        <v>1029</v>
      </c>
      <c r="LCQ24" s="105" t="s">
        <v>1029</v>
      </c>
      <c r="LDG24" s="105" t="s">
        <v>1029</v>
      </c>
      <c r="LDW24" s="105" t="s">
        <v>1029</v>
      </c>
      <c r="LEM24" s="105" t="s">
        <v>1029</v>
      </c>
      <c r="LFC24" s="105" t="s">
        <v>1029</v>
      </c>
      <c r="LFS24" s="105" t="s">
        <v>1029</v>
      </c>
      <c r="LGI24" s="105" t="s">
        <v>1029</v>
      </c>
      <c r="LGY24" s="105" t="s">
        <v>1029</v>
      </c>
      <c r="LHO24" s="105" t="s">
        <v>1029</v>
      </c>
      <c r="LIE24" s="105" t="s">
        <v>1029</v>
      </c>
      <c r="LIU24" s="105" t="s">
        <v>1029</v>
      </c>
      <c r="LJK24" s="105" t="s">
        <v>1029</v>
      </c>
      <c r="LKA24" s="105" t="s">
        <v>1029</v>
      </c>
      <c r="LKQ24" s="105" t="s">
        <v>1029</v>
      </c>
      <c r="LLG24" s="105" t="s">
        <v>1029</v>
      </c>
      <c r="LLW24" s="105" t="s">
        <v>1029</v>
      </c>
      <c r="LMM24" s="105" t="s">
        <v>1029</v>
      </c>
      <c r="LNC24" s="105" t="s">
        <v>1029</v>
      </c>
      <c r="LNS24" s="105" t="s">
        <v>1029</v>
      </c>
      <c r="LOI24" s="105" t="s">
        <v>1029</v>
      </c>
      <c r="LOY24" s="105" t="s">
        <v>1029</v>
      </c>
      <c r="LPO24" s="105" t="s">
        <v>1029</v>
      </c>
      <c r="LQE24" s="105" t="s">
        <v>1029</v>
      </c>
      <c r="LQU24" s="105" t="s">
        <v>1029</v>
      </c>
      <c r="LRK24" s="105" t="s">
        <v>1029</v>
      </c>
      <c r="LSA24" s="105" t="s">
        <v>1029</v>
      </c>
      <c r="LSQ24" s="105" t="s">
        <v>1029</v>
      </c>
      <c r="LTG24" s="105" t="s">
        <v>1029</v>
      </c>
      <c r="LTW24" s="105" t="s">
        <v>1029</v>
      </c>
      <c r="LUM24" s="105" t="s">
        <v>1029</v>
      </c>
      <c r="LVC24" s="105" t="s">
        <v>1029</v>
      </c>
      <c r="LVS24" s="105" t="s">
        <v>1029</v>
      </c>
      <c r="LWI24" s="105" t="s">
        <v>1029</v>
      </c>
      <c r="LWY24" s="105" t="s">
        <v>1029</v>
      </c>
      <c r="LXO24" s="105" t="s">
        <v>1029</v>
      </c>
      <c r="LYE24" s="105" t="s">
        <v>1029</v>
      </c>
      <c r="LYU24" s="105" t="s">
        <v>1029</v>
      </c>
      <c r="LZK24" s="105" t="s">
        <v>1029</v>
      </c>
      <c r="MAA24" s="105" t="s">
        <v>1029</v>
      </c>
      <c r="MAQ24" s="105" t="s">
        <v>1029</v>
      </c>
      <c r="MBG24" s="105" t="s">
        <v>1029</v>
      </c>
      <c r="MBW24" s="105" t="s">
        <v>1029</v>
      </c>
      <c r="MCM24" s="105" t="s">
        <v>1029</v>
      </c>
      <c r="MDC24" s="105" t="s">
        <v>1029</v>
      </c>
      <c r="MDS24" s="105" t="s">
        <v>1029</v>
      </c>
      <c r="MEI24" s="105" t="s">
        <v>1029</v>
      </c>
      <c r="MEY24" s="105" t="s">
        <v>1029</v>
      </c>
      <c r="MFO24" s="105" t="s">
        <v>1029</v>
      </c>
      <c r="MGE24" s="105" t="s">
        <v>1029</v>
      </c>
      <c r="MGU24" s="105" t="s">
        <v>1029</v>
      </c>
      <c r="MHK24" s="105" t="s">
        <v>1029</v>
      </c>
      <c r="MIA24" s="105" t="s">
        <v>1029</v>
      </c>
      <c r="MIQ24" s="105" t="s">
        <v>1029</v>
      </c>
      <c r="MJG24" s="105" t="s">
        <v>1029</v>
      </c>
      <c r="MJW24" s="105" t="s">
        <v>1029</v>
      </c>
      <c r="MKM24" s="105" t="s">
        <v>1029</v>
      </c>
      <c r="MLC24" s="105" t="s">
        <v>1029</v>
      </c>
      <c r="MLS24" s="105" t="s">
        <v>1029</v>
      </c>
      <c r="MMI24" s="105" t="s">
        <v>1029</v>
      </c>
      <c r="MMY24" s="105" t="s">
        <v>1029</v>
      </c>
      <c r="MNO24" s="105" t="s">
        <v>1029</v>
      </c>
      <c r="MOE24" s="105" t="s">
        <v>1029</v>
      </c>
      <c r="MOU24" s="105" t="s">
        <v>1029</v>
      </c>
      <c r="MPK24" s="105" t="s">
        <v>1029</v>
      </c>
      <c r="MQA24" s="105" t="s">
        <v>1029</v>
      </c>
      <c r="MQQ24" s="105" t="s">
        <v>1029</v>
      </c>
      <c r="MRG24" s="105" t="s">
        <v>1029</v>
      </c>
      <c r="MRW24" s="105" t="s">
        <v>1029</v>
      </c>
      <c r="MSM24" s="105" t="s">
        <v>1029</v>
      </c>
      <c r="MTC24" s="105" t="s">
        <v>1029</v>
      </c>
      <c r="MTS24" s="105" t="s">
        <v>1029</v>
      </c>
      <c r="MUI24" s="105" t="s">
        <v>1029</v>
      </c>
      <c r="MUY24" s="105" t="s">
        <v>1029</v>
      </c>
      <c r="MVO24" s="105" t="s">
        <v>1029</v>
      </c>
      <c r="MWE24" s="105" t="s">
        <v>1029</v>
      </c>
      <c r="MWU24" s="105" t="s">
        <v>1029</v>
      </c>
      <c r="MXK24" s="105" t="s">
        <v>1029</v>
      </c>
      <c r="MYA24" s="105" t="s">
        <v>1029</v>
      </c>
      <c r="MYQ24" s="105" t="s">
        <v>1029</v>
      </c>
      <c r="MZG24" s="105" t="s">
        <v>1029</v>
      </c>
      <c r="MZW24" s="105" t="s">
        <v>1029</v>
      </c>
      <c r="NAM24" s="105" t="s">
        <v>1029</v>
      </c>
      <c r="NBC24" s="105" t="s">
        <v>1029</v>
      </c>
      <c r="NBS24" s="105" t="s">
        <v>1029</v>
      </c>
      <c r="NCI24" s="105" t="s">
        <v>1029</v>
      </c>
      <c r="NCY24" s="105" t="s">
        <v>1029</v>
      </c>
      <c r="NDO24" s="105" t="s">
        <v>1029</v>
      </c>
      <c r="NEE24" s="105" t="s">
        <v>1029</v>
      </c>
      <c r="NEU24" s="105" t="s">
        <v>1029</v>
      </c>
      <c r="NFK24" s="105" t="s">
        <v>1029</v>
      </c>
      <c r="NGA24" s="105" t="s">
        <v>1029</v>
      </c>
      <c r="NGQ24" s="105" t="s">
        <v>1029</v>
      </c>
      <c r="NHG24" s="105" t="s">
        <v>1029</v>
      </c>
      <c r="NHW24" s="105" t="s">
        <v>1029</v>
      </c>
      <c r="NIM24" s="105" t="s">
        <v>1029</v>
      </c>
      <c r="NJC24" s="105" t="s">
        <v>1029</v>
      </c>
      <c r="NJS24" s="105" t="s">
        <v>1029</v>
      </c>
      <c r="NKI24" s="105" t="s">
        <v>1029</v>
      </c>
      <c r="NKY24" s="105" t="s">
        <v>1029</v>
      </c>
      <c r="NLO24" s="105" t="s">
        <v>1029</v>
      </c>
      <c r="NME24" s="105" t="s">
        <v>1029</v>
      </c>
      <c r="NMU24" s="105" t="s">
        <v>1029</v>
      </c>
      <c r="NNK24" s="105" t="s">
        <v>1029</v>
      </c>
      <c r="NOA24" s="105" t="s">
        <v>1029</v>
      </c>
      <c r="NOQ24" s="105" t="s">
        <v>1029</v>
      </c>
      <c r="NPG24" s="105" t="s">
        <v>1029</v>
      </c>
      <c r="NPW24" s="105" t="s">
        <v>1029</v>
      </c>
      <c r="NQM24" s="105" t="s">
        <v>1029</v>
      </c>
      <c r="NRC24" s="105" t="s">
        <v>1029</v>
      </c>
      <c r="NRS24" s="105" t="s">
        <v>1029</v>
      </c>
      <c r="NSI24" s="105" t="s">
        <v>1029</v>
      </c>
      <c r="NSY24" s="105" t="s">
        <v>1029</v>
      </c>
      <c r="NTO24" s="105" t="s">
        <v>1029</v>
      </c>
      <c r="NUE24" s="105" t="s">
        <v>1029</v>
      </c>
      <c r="NUU24" s="105" t="s">
        <v>1029</v>
      </c>
      <c r="NVK24" s="105" t="s">
        <v>1029</v>
      </c>
      <c r="NWA24" s="105" t="s">
        <v>1029</v>
      </c>
      <c r="NWQ24" s="105" t="s">
        <v>1029</v>
      </c>
      <c r="NXG24" s="105" t="s">
        <v>1029</v>
      </c>
      <c r="NXW24" s="105" t="s">
        <v>1029</v>
      </c>
      <c r="NYM24" s="105" t="s">
        <v>1029</v>
      </c>
      <c r="NZC24" s="105" t="s">
        <v>1029</v>
      </c>
      <c r="NZS24" s="105" t="s">
        <v>1029</v>
      </c>
      <c r="OAI24" s="105" t="s">
        <v>1029</v>
      </c>
      <c r="OAY24" s="105" t="s">
        <v>1029</v>
      </c>
      <c r="OBO24" s="105" t="s">
        <v>1029</v>
      </c>
      <c r="OCE24" s="105" t="s">
        <v>1029</v>
      </c>
      <c r="OCU24" s="105" t="s">
        <v>1029</v>
      </c>
      <c r="ODK24" s="105" t="s">
        <v>1029</v>
      </c>
      <c r="OEA24" s="105" t="s">
        <v>1029</v>
      </c>
      <c r="OEQ24" s="105" t="s">
        <v>1029</v>
      </c>
      <c r="OFG24" s="105" t="s">
        <v>1029</v>
      </c>
      <c r="OFW24" s="105" t="s">
        <v>1029</v>
      </c>
      <c r="OGM24" s="105" t="s">
        <v>1029</v>
      </c>
      <c r="OHC24" s="105" t="s">
        <v>1029</v>
      </c>
      <c r="OHS24" s="105" t="s">
        <v>1029</v>
      </c>
      <c r="OII24" s="105" t="s">
        <v>1029</v>
      </c>
      <c r="OIY24" s="105" t="s">
        <v>1029</v>
      </c>
      <c r="OJO24" s="105" t="s">
        <v>1029</v>
      </c>
      <c r="OKE24" s="105" t="s">
        <v>1029</v>
      </c>
      <c r="OKU24" s="105" t="s">
        <v>1029</v>
      </c>
      <c r="OLK24" s="105" t="s">
        <v>1029</v>
      </c>
      <c r="OMA24" s="105" t="s">
        <v>1029</v>
      </c>
      <c r="OMQ24" s="105" t="s">
        <v>1029</v>
      </c>
      <c r="ONG24" s="105" t="s">
        <v>1029</v>
      </c>
      <c r="ONW24" s="105" t="s">
        <v>1029</v>
      </c>
      <c r="OOM24" s="105" t="s">
        <v>1029</v>
      </c>
      <c r="OPC24" s="105" t="s">
        <v>1029</v>
      </c>
      <c r="OPS24" s="105" t="s">
        <v>1029</v>
      </c>
      <c r="OQI24" s="105" t="s">
        <v>1029</v>
      </c>
      <c r="OQY24" s="105" t="s">
        <v>1029</v>
      </c>
      <c r="ORO24" s="105" t="s">
        <v>1029</v>
      </c>
      <c r="OSE24" s="105" t="s">
        <v>1029</v>
      </c>
      <c r="OSU24" s="105" t="s">
        <v>1029</v>
      </c>
      <c r="OTK24" s="105" t="s">
        <v>1029</v>
      </c>
      <c r="OUA24" s="105" t="s">
        <v>1029</v>
      </c>
      <c r="OUQ24" s="105" t="s">
        <v>1029</v>
      </c>
      <c r="OVG24" s="105" t="s">
        <v>1029</v>
      </c>
      <c r="OVW24" s="105" t="s">
        <v>1029</v>
      </c>
      <c r="OWM24" s="105" t="s">
        <v>1029</v>
      </c>
      <c r="OXC24" s="105" t="s">
        <v>1029</v>
      </c>
      <c r="OXS24" s="105" t="s">
        <v>1029</v>
      </c>
      <c r="OYI24" s="105" t="s">
        <v>1029</v>
      </c>
      <c r="OYY24" s="105" t="s">
        <v>1029</v>
      </c>
      <c r="OZO24" s="105" t="s">
        <v>1029</v>
      </c>
      <c r="PAE24" s="105" t="s">
        <v>1029</v>
      </c>
      <c r="PAU24" s="105" t="s">
        <v>1029</v>
      </c>
      <c r="PBK24" s="105" t="s">
        <v>1029</v>
      </c>
      <c r="PCA24" s="105" t="s">
        <v>1029</v>
      </c>
      <c r="PCQ24" s="105" t="s">
        <v>1029</v>
      </c>
      <c r="PDG24" s="105" t="s">
        <v>1029</v>
      </c>
      <c r="PDW24" s="105" t="s">
        <v>1029</v>
      </c>
      <c r="PEM24" s="105" t="s">
        <v>1029</v>
      </c>
      <c r="PFC24" s="105" t="s">
        <v>1029</v>
      </c>
      <c r="PFS24" s="105" t="s">
        <v>1029</v>
      </c>
      <c r="PGI24" s="105" t="s">
        <v>1029</v>
      </c>
      <c r="PGY24" s="105" t="s">
        <v>1029</v>
      </c>
      <c r="PHO24" s="105" t="s">
        <v>1029</v>
      </c>
      <c r="PIE24" s="105" t="s">
        <v>1029</v>
      </c>
      <c r="PIU24" s="105" t="s">
        <v>1029</v>
      </c>
      <c r="PJK24" s="105" t="s">
        <v>1029</v>
      </c>
      <c r="PKA24" s="105" t="s">
        <v>1029</v>
      </c>
      <c r="PKQ24" s="105" t="s">
        <v>1029</v>
      </c>
      <c r="PLG24" s="105" t="s">
        <v>1029</v>
      </c>
      <c r="PLW24" s="105" t="s">
        <v>1029</v>
      </c>
      <c r="PMM24" s="105" t="s">
        <v>1029</v>
      </c>
      <c r="PNC24" s="105" t="s">
        <v>1029</v>
      </c>
      <c r="PNS24" s="105" t="s">
        <v>1029</v>
      </c>
      <c r="POI24" s="105" t="s">
        <v>1029</v>
      </c>
      <c r="POY24" s="105" t="s">
        <v>1029</v>
      </c>
      <c r="PPO24" s="105" t="s">
        <v>1029</v>
      </c>
      <c r="PQE24" s="105" t="s">
        <v>1029</v>
      </c>
      <c r="PQU24" s="105" t="s">
        <v>1029</v>
      </c>
      <c r="PRK24" s="105" t="s">
        <v>1029</v>
      </c>
      <c r="PSA24" s="105" t="s">
        <v>1029</v>
      </c>
      <c r="PSQ24" s="105" t="s">
        <v>1029</v>
      </c>
      <c r="PTG24" s="105" t="s">
        <v>1029</v>
      </c>
      <c r="PTW24" s="105" t="s">
        <v>1029</v>
      </c>
      <c r="PUM24" s="105" t="s">
        <v>1029</v>
      </c>
      <c r="PVC24" s="105" t="s">
        <v>1029</v>
      </c>
      <c r="PVS24" s="105" t="s">
        <v>1029</v>
      </c>
      <c r="PWI24" s="105" t="s">
        <v>1029</v>
      </c>
      <c r="PWY24" s="105" t="s">
        <v>1029</v>
      </c>
      <c r="PXO24" s="105" t="s">
        <v>1029</v>
      </c>
      <c r="PYE24" s="105" t="s">
        <v>1029</v>
      </c>
      <c r="PYU24" s="105" t="s">
        <v>1029</v>
      </c>
      <c r="PZK24" s="105" t="s">
        <v>1029</v>
      </c>
      <c r="QAA24" s="105" t="s">
        <v>1029</v>
      </c>
      <c r="QAQ24" s="105" t="s">
        <v>1029</v>
      </c>
      <c r="QBG24" s="105" t="s">
        <v>1029</v>
      </c>
      <c r="QBW24" s="105" t="s">
        <v>1029</v>
      </c>
      <c r="QCM24" s="105" t="s">
        <v>1029</v>
      </c>
      <c r="QDC24" s="105" t="s">
        <v>1029</v>
      </c>
      <c r="QDS24" s="105" t="s">
        <v>1029</v>
      </c>
      <c r="QEI24" s="105" t="s">
        <v>1029</v>
      </c>
      <c r="QEY24" s="105" t="s">
        <v>1029</v>
      </c>
      <c r="QFO24" s="105" t="s">
        <v>1029</v>
      </c>
      <c r="QGE24" s="105" t="s">
        <v>1029</v>
      </c>
      <c r="QGU24" s="105" t="s">
        <v>1029</v>
      </c>
      <c r="QHK24" s="105" t="s">
        <v>1029</v>
      </c>
      <c r="QIA24" s="105" t="s">
        <v>1029</v>
      </c>
      <c r="QIQ24" s="105" t="s">
        <v>1029</v>
      </c>
      <c r="QJG24" s="105" t="s">
        <v>1029</v>
      </c>
      <c r="QJW24" s="105" t="s">
        <v>1029</v>
      </c>
      <c r="QKM24" s="105" t="s">
        <v>1029</v>
      </c>
      <c r="QLC24" s="105" t="s">
        <v>1029</v>
      </c>
      <c r="QLS24" s="105" t="s">
        <v>1029</v>
      </c>
      <c r="QMI24" s="105" t="s">
        <v>1029</v>
      </c>
      <c r="QMY24" s="105" t="s">
        <v>1029</v>
      </c>
      <c r="QNO24" s="105" t="s">
        <v>1029</v>
      </c>
      <c r="QOE24" s="105" t="s">
        <v>1029</v>
      </c>
      <c r="QOU24" s="105" t="s">
        <v>1029</v>
      </c>
      <c r="QPK24" s="105" t="s">
        <v>1029</v>
      </c>
      <c r="QQA24" s="105" t="s">
        <v>1029</v>
      </c>
      <c r="QQQ24" s="105" t="s">
        <v>1029</v>
      </c>
      <c r="QRG24" s="105" t="s">
        <v>1029</v>
      </c>
      <c r="QRW24" s="105" t="s">
        <v>1029</v>
      </c>
      <c r="QSM24" s="105" t="s">
        <v>1029</v>
      </c>
      <c r="QTC24" s="105" t="s">
        <v>1029</v>
      </c>
      <c r="QTS24" s="105" t="s">
        <v>1029</v>
      </c>
      <c r="QUI24" s="105" t="s">
        <v>1029</v>
      </c>
      <c r="QUY24" s="105" t="s">
        <v>1029</v>
      </c>
      <c r="QVO24" s="105" t="s">
        <v>1029</v>
      </c>
      <c r="QWE24" s="105" t="s">
        <v>1029</v>
      </c>
      <c r="QWU24" s="105" t="s">
        <v>1029</v>
      </c>
      <c r="QXK24" s="105" t="s">
        <v>1029</v>
      </c>
      <c r="QYA24" s="105" t="s">
        <v>1029</v>
      </c>
      <c r="QYQ24" s="105" t="s">
        <v>1029</v>
      </c>
      <c r="QZG24" s="105" t="s">
        <v>1029</v>
      </c>
      <c r="QZW24" s="105" t="s">
        <v>1029</v>
      </c>
      <c r="RAM24" s="105" t="s">
        <v>1029</v>
      </c>
      <c r="RBC24" s="105" t="s">
        <v>1029</v>
      </c>
      <c r="RBS24" s="105" t="s">
        <v>1029</v>
      </c>
      <c r="RCI24" s="105" t="s">
        <v>1029</v>
      </c>
      <c r="RCY24" s="105" t="s">
        <v>1029</v>
      </c>
      <c r="RDO24" s="105" t="s">
        <v>1029</v>
      </c>
      <c r="REE24" s="105" t="s">
        <v>1029</v>
      </c>
      <c r="REU24" s="105" t="s">
        <v>1029</v>
      </c>
      <c r="RFK24" s="105" t="s">
        <v>1029</v>
      </c>
      <c r="RGA24" s="105" t="s">
        <v>1029</v>
      </c>
      <c r="RGQ24" s="105" t="s">
        <v>1029</v>
      </c>
      <c r="RHG24" s="105" t="s">
        <v>1029</v>
      </c>
      <c r="RHW24" s="105" t="s">
        <v>1029</v>
      </c>
      <c r="RIM24" s="105" t="s">
        <v>1029</v>
      </c>
      <c r="RJC24" s="105" t="s">
        <v>1029</v>
      </c>
      <c r="RJS24" s="105" t="s">
        <v>1029</v>
      </c>
      <c r="RKI24" s="105" t="s">
        <v>1029</v>
      </c>
      <c r="RKY24" s="105" t="s">
        <v>1029</v>
      </c>
      <c r="RLO24" s="105" t="s">
        <v>1029</v>
      </c>
      <c r="RME24" s="105" t="s">
        <v>1029</v>
      </c>
      <c r="RMU24" s="105" t="s">
        <v>1029</v>
      </c>
      <c r="RNK24" s="105" t="s">
        <v>1029</v>
      </c>
      <c r="ROA24" s="105" t="s">
        <v>1029</v>
      </c>
      <c r="ROQ24" s="105" t="s">
        <v>1029</v>
      </c>
      <c r="RPG24" s="105" t="s">
        <v>1029</v>
      </c>
      <c r="RPW24" s="105" t="s">
        <v>1029</v>
      </c>
      <c r="RQM24" s="105" t="s">
        <v>1029</v>
      </c>
      <c r="RRC24" s="105" t="s">
        <v>1029</v>
      </c>
      <c r="RRS24" s="105" t="s">
        <v>1029</v>
      </c>
      <c r="RSI24" s="105" t="s">
        <v>1029</v>
      </c>
      <c r="RSY24" s="105" t="s">
        <v>1029</v>
      </c>
      <c r="RTO24" s="105" t="s">
        <v>1029</v>
      </c>
      <c r="RUE24" s="105" t="s">
        <v>1029</v>
      </c>
      <c r="RUU24" s="105" t="s">
        <v>1029</v>
      </c>
      <c r="RVK24" s="105" t="s">
        <v>1029</v>
      </c>
      <c r="RWA24" s="105" t="s">
        <v>1029</v>
      </c>
      <c r="RWQ24" s="105" t="s">
        <v>1029</v>
      </c>
      <c r="RXG24" s="105" t="s">
        <v>1029</v>
      </c>
      <c r="RXW24" s="105" t="s">
        <v>1029</v>
      </c>
      <c r="RYM24" s="105" t="s">
        <v>1029</v>
      </c>
      <c r="RZC24" s="105" t="s">
        <v>1029</v>
      </c>
      <c r="RZS24" s="105" t="s">
        <v>1029</v>
      </c>
      <c r="SAI24" s="105" t="s">
        <v>1029</v>
      </c>
      <c r="SAY24" s="105" t="s">
        <v>1029</v>
      </c>
      <c r="SBO24" s="105" t="s">
        <v>1029</v>
      </c>
      <c r="SCE24" s="105" t="s">
        <v>1029</v>
      </c>
      <c r="SCU24" s="105" t="s">
        <v>1029</v>
      </c>
      <c r="SDK24" s="105" t="s">
        <v>1029</v>
      </c>
      <c r="SEA24" s="105" t="s">
        <v>1029</v>
      </c>
      <c r="SEQ24" s="105" t="s">
        <v>1029</v>
      </c>
      <c r="SFG24" s="105" t="s">
        <v>1029</v>
      </c>
      <c r="SFW24" s="105" t="s">
        <v>1029</v>
      </c>
      <c r="SGM24" s="105" t="s">
        <v>1029</v>
      </c>
      <c r="SHC24" s="105" t="s">
        <v>1029</v>
      </c>
      <c r="SHS24" s="105" t="s">
        <v>1029</v>
      </c>
      <c r="SII24" s="105" t="s">
        <v>1029</v>
      </c>
      <c r="SIY24" s="105" t="s">
        <v>1029</v>
      </c>
      <c r="SJO24" s="105" t="s">
        <v>1029</v>
      </c>
      <c r="SKE24" s="105" t="s">
        <v>1029</v>
      </c>
      <c r="SKU24" s="105" t="s">
        <v>1029</v>
      </c>
      <c r="SLK24" s="105" t="s">
        <v>1029</v>
      </c>
      <c r="SMA24" s="105" t="s">
        <v>1029</v>
      </c>
      <c r="SMQ24" s="105" t="s">
        <v>1029</v>
      </c>
      <c r="SNG24" s="105" t="s">
        <v>1029</v>
      </c>
      <c r="SNW24" s="105" t="s">
        <v>1029</v>
      </c>
      <c r="SOM24" s="105" t="s">
        <v>1029</v>
      </c>
      <c r="SPC24" s="105" t="s">
        <v>1029</v>
      </c>
      <c r="SPS24" s="105" t="s">
        <v>1029</v>
      </c>
      <c r="SQI24" s="105" t="s">
        <v>1029</v>
      </c>
      <c r="SQY24" s="105" t="s">
        <v>1029</v>
      </c>
      <c r="SRO24" s="105" t="s">
        <v>1029</v>
      </c>
      <c r="SSE24" s="105" t="s">
        <v>1029</v>
      </c>
      <c r="SSU24" s="105" t="s">
        <v>1029</v>
      </c>
      <c r="STK24" s="105" t="s">
        <v>1029</v>
      </c>
      <c r="SUA24" s="105" t="s">
        <v>1029</v>
      </c>
      <c r="SUQ24" s="105" t="s">
        <v>1029</v>
      </c>
      <c r="SVG24" s="105" t="s">
        <v>1029</v>
      </c>
      <c r="SVW24" s="105" t="s">
        <v>1029</v>
      </c>
      <c r="SWM24" s="105" t="s">
        <v>1029</v>
      </c>
      <c r="SXC24" s="105" t="s">
        <v>1029</v>
      </c>
      <c r="SXS24" s="105" t="s">
        <v>1029</v>
      </c>
      <c r="SYI24" s="105" t="s">
        <v>1029</v>
      </c>
      <c r="SYY24" s="105" t="s">
        <v>1029</v>
      </c>
      <c r="SZO24" s="105" t="s">
        <v>1029</v>
      </c>
      <c r="TAE24" s="105" t="s">
        <v>1029</v>
      </c>
      <c r="TAU24" s="105" t="s">
        <v>1029</v>
      </c>
      <c r="TBK24" s="105" t="s">
        <v>1029</v>
      </c>
      <c r="TCA24" s="105" t="s">
        <v>1029</v>
      </c>
      <c r="TCQ24" s="105" t="s">
        <v>1029</v>
      </c>
      <c r="TDG24" s="105" t="s">
        <v>1029</v>
      </c>
      <c r="TDW24" s="105" t="s">
        <v>1029</v>
      </c>
      <c r="TEM24" s="105" t="s">
        <v>1029</v>
      </c>
      <c r="TFC24" s="105" t="s">
        <v>1029</v>
      </c>
      <c r="TFS24" s="105" t="s">
        <v>1029</v>
      </c>
      <c r="TGI24" s="105" t="s">
        <v>1029</v>
      </c>
      <c r="TGY24" s="105" t="s">
        <v>1029</v>
      </c>
      <c r="THO24" s="105" t="s">
        <v>1029</v>
      </c>
      <c r="TIE24" s="105" t="s">
        <v>1029</v>
      </c>
      <c r="TIU24" s="105" t="s">
        <v>1029</v>
      </c>
      <c r="TJK24" s="105" t="s">
        <v>1029</v>
      </c>
      <c r="TKA24" s="105" t="s">
        <v>1029</v>
      </c>
      <c r="TKQ24" s="105" t="s">
        <v>1029</v>
      </c>
      <c r="TLG24" s="105" t="s">
        <v>1029</v>
      </c>
      <c r="TLW24" s="105" t="s">
        <v>1029</v>
      </c>
      <c r="TMM24" s="105" t="s">
        <v>1029</v>
      </c>
      <c r="TNC24" s="105" t="s">
        <v>1029</v>
      </c>
      <c r="TNS24" s="105" t="s">
        <v>1029</v>
      </c>
      <c r="TOI24" s="105" t="s">
        <v>1029</v>
      </c>
      <c r="TOY24" s="105" t="s">
        <v>1029</v>
      </c>
      <c r="TPO24" s="105" t="s">
        <v>1029</v>
      </c>
      <c r="TQE24" s="105" t="s">
        <v>1029</v>
      </c>
      <c r="TQU24" s="105" t="s">
        <v>1029</v>
      </c>
      <c r="TRK24" s="105" t="s">
        <v>1029</v>
      </c>
      <c r="TSA24" s="105" t="s">
        <v>1029</v>
      </c>
      <c r="TSQ24" s="105" t="s">
        <v>1029</v>
      </c>
      <c r="TTG24" s="105" t="s">
        <v>1029</v>
      </c>
      <c r="TTW24" s="105" t="s">
        <v>1029</v>
      </c>
      <c r="TUM24" s="105" t="s">
        <v>1029</v>
      </c>
      <c r="TVC24" s="105" t="s">
        <v>1029</v>
      </c>
      <c r="TVS24" s="105" t="s">
        <v>1029</v>
      </c>
      <c r="TWI24" s="105" t="s">
        <v>1029</v>
      </c>
      <c r="TWY24" s="105" t="s">
        <v>1029</v>
      </c>
      <c r="TXO24" s="105" t="s">
        <v>1029</v>
      </c>
      <c r="TYE24" s="105" t="s">
        <v>1029</v>
      </c>
      <c r="TYU24" s="105" t="s">
        <v>1029</v>
      </c>
      <c r="TZK24" s="105" t="s">
        <v>1029</v>
      </c>
      <c r="UAA24" s="105" t="s">
        <v>1029</v>
      </c>
      <c r="UAQ24" s="105" t="s">
        <v>1029</v>
      </c>
      <c r="UBG24" s="105" t="s">
        <v>1029</v>
      </c>
      <c r="UBW24" s="105" t="s">
        <v>1029</v>
      </c>
      <c r="UCM24" s="105" t="s">
        <v>1029</v>
      </c>
      <c r="UDC24" s="105" t="s">
        <v>1029</v>
      </c>
      <c r="UDS24" s="105" t="s">
        <v>1029</v>
      </c>
      <c r="UEI24" s="105" t="s">
        <v>1029</v>
      </c>
      <c r="UEY24" s="105" t="s">
        <v>1029</v>
      </c>
      <c r="UFO24" s="105" t="s">
        <v>1029</v>
      </c>
      <c r="UGE24" s="105" t="s">
        <v>1029</v>
      </c>
      <c r="UGU24" s="105" t="s">
        <v>1029</v>
      </c>
      <c r="UHK24" s="105" t="s">
        <v>1029</v>
      </c>
      <c r="UIA24" s="105" t="s">
        <v>1029</v>
      </c>
      <c r="UIQ24" s="105" t="s">
        <v>1029</v>
      </c>
      <c r="UJG24" s="105" t="s">
        <v>1029</v>
      </c>
      <c r="UJW24" s="105" t="s">
        <v>1029</v>
      </c>
      <c r="UKM24" s="105" t="s">
        <v>1029</v>
      </c>
      <c r="ULC24" s="105" t="s">
        <v>1029</v>
      </c>
      <c r="ULS24" s="105" t="s">
        <v>1029</v>
      </c>
      <c r="UMI24" s="105" t="s">
        <v>1029</v>
      </c>
      <c r="UMY24" s="105" t="s">
        <v>1029</v>
      </c>
      <c r="UNO24" s="105" t="s">
        <v>1029</v>
      </c>
      <c r="UOE24" s="105" t="s">
        <v>1029</v>
      </c>
      <c r="UOU24" s="105" t="s">
        <v>1029</v>
      </c>
      <c r="UPK24" s="105" t="s">
        <v>1029</v>
      </c>
      <c r="UQA24" s="105" t="s">
        <v>1029</v>
      </c>
      <c r="UQQ24" s="105" t="s">
        <v>1029</v>
      </c>
      <c r="URG24" s="105" t="s">
        <v>1029</v>
      </c>
      <c r="URW24" s="105" t="s">
        <v>1029</v>
      </c>
      <c r="USM24" s="105" t="s">
        <v>1029</v>
      </c>
      <c r="UTC24" s="105" t="s">
        <v>1029</v>
      </c>
      <c r="UTS24" s="105" t="s">
        <v>1029</v>
      </c>
      <c r="UUI24" s="105" t="s">
        <v>1029</v>
      </c>
      <c r="UUY24" s="105" t="s">
        <v>1029</v>
      </c>
      <c r="UVO24" s="105" t="s">
        <v>1029</v>
      </c>
      <c r="UWE24" s="105" t="s">
        <v>1029</v>
      </c>
      <c r="UWU24" s="105" t="s">
        <v>1029</v>
      </c>
      <c r="UXK24" s="105" t="s">
        <v>1029</v>
      </c>
      <c r="UYA24" s="105" t="s">
        <v>1029</v>
      </c>
      <c r="UYQ24" s="105" t="s">
        <v>1029</v>
      </c>
      <c r="UZG24" s="105" t="s">
        <v>1029</v>
      </c>
      <c r="UZW24" s="105" t="s">
        <v>1029</v>
      </c>
      <c r="VAM24" s="105" t="s">
        <v>1029</v>
      </c>
      <c r="VBC24" s="105" t="s">
        <v>1029</v>
      </c>
      <c r="VBS24" s="105" t="s">
        <v>1029</v>
      </c>
      <c r="VCI24" s="105" t="s">
        <v>1029</v>
      </c>
      <c r="VCY24" s="105" t="s">
        <v>1029</v>
      </c>
      <c r="VDO24" s="105" t="s">
        <v>1029</v>
      </c>
      <c r="VEE24" s="105" t="s">
        <v>1029</v>
      </c>
      <c r="VEU24" s="105" t="s">
        <v>1029</v>
      </c>
      <c r="VFK24" s="105" t="s">
        <v>1029</v>
      </c>
      <c r="VGA24" s="105" t="s">
        <v>1029</v>
      </c>
      <c r="VGQ24" s="105" t="s">
        <v>1029</v>
      </c>
      <c r="VHG24" s="105" t="s">
        <v>1029</v>
      </c>
      <c r="VHW24" s="105" t="s">
        <v>1029</v>
      </c>
      <c r="VIM24" s="105" t="s">
        <v>1029</v>
      </c>
      <c r="VJC24" s="105" t="s">
        <v>1029</v>
      </c>
      <c r="VJS24" s="105" t="s">
        <v>1029</v>
      </c>
      <c r="VKI24" s="105" t="s">
        <v>1029</v>
      </c>
      <c r="VKY24" s="105" t="s">
        <v>1029</v>
      </c>
      <c r="VLO24" s="105" t="s">
        <v>1029</v>
      </c>
      <c r="VME24" s="105" t="s">
        <v>1029</v>
      </c>
      <c r="VMU24" s="105" t="s">
        <v>1029</v>
      </c>
      <c r="VNK24" s="105" t="s">
        <v>1029</v>
      </c>
      <c r="VOA24" s="105" t="s">
        <v>1029</v>
      </c>
      <c r="VOQ24" s="105" t="s">
        <v>1029</v>
      </c>
      <c r="VPG24" s="105" t="s">
        <v>1029</v>
      </c>
      <c r="VPW24" s="105" t="s">
        <v>1029</v>
      </c>
      <c r="VQM24" s="105" t="s">
        <v>1029</v>
      </c>
      <c r="VRC24" s="105" t="s">
        <v>1029</v>
      </c>
      <c r="VRS24" s="105" t="s">
        <v>1029</v>
      </c>
      <c r="VSI24" s="105" t="s">
        <v>1029</v>
      </c>
      <c r="VSY24" s="105" t="s">
        <v>1029</v>
      </c>
      <c r="VTO24" s="105" t="s">
        <v>1029</v>
      </c>
      <c r="VUE24" s="105" t="s">
        <v>1029</v>
      </c>
      <c r="VUU24" s="105" t="s">
        <v>1029</v>
      </c>
      <c r="VVK24" s="105" t="s">
        <v>1029</v>
      </c>
      <c r="VWA24" s="105" t="s">
        <v>1029</v>
      </c>
      <c r="VWQ24" s="105" t="s">
        <v>1029</v>
      </c>
      <c r="VXG24" s="105" t="s">
        <v>1029</v>
      </c>
      <c r="VXW24" s="105" t="s">
        <v>1029</v>
      </c>
      <c r="VYM24" s="105" t="s">
        <v>1029</v>
      </c>
      <c r="VZC24" s="105" t="s">
        <v>1029</v>
      </c>
      <c r="VZS24" s="105" t="s">
        <v>1029</v>
      </c>
      <c r="WAI24" s="105" t="s">
        <v>1029</v>
      </c>
      <c r="WAY24" s="105" t="s">
        <v>1029</v>
      </c>
      <c r="WBO24" s="105" t="s">
        <v>1029</v>
      </c>
      <c r="WCE24" s="105" t="s">
        <v>1029</v>
      </c>
      <c r="WCU24" s="105" t="s">
        <v>1029</v>
      </c>
      <c r="WDK24" s="105" t="s">
        <v>1029</v>
      </c>
      <c r="WEA24" s="105" t="s">
        <v>1029</v>
      </c>
      <c r="WEQ24" s="105" t="s">
        <v>1029</v>
      </c>
      <c r="WFG24" s="105" t="s">
        <v>1029</v>
      </c>
      <c r="WFW24" s="105" t="s">
        <v>1029</v>
      </c>
      <c r="WGM24" s="105" t="s">
        <v>1029</v>
      </c>
      <c r="WHC24" s="105" t="s">
        <v>1029</v>
      </c>
      <c r="WHS24" s="105" t="s">
        <v>1029</v>
      </c>
      <c r="WII24" s="105" t="s">
        <v>1029</v>
      </c>
      <c r="WIY24" s="105" t="s">
        <v>1029</v>
      </c>
      <c r="WJO24" s="105" t="s">
        <v>1029</v>
      </c>
      <c r="WKE24" s="105" t="s">
        <v>1029</v>
      </c>
      <c r="WKU24" s="105" t="s">
        <v>1029</v>
      </c>
      <c r="WLK24" s="105" t="s">
        <v>1029</v>
      </c>
      <c r="WMA24" s="105" t="s">
        <v>1029</v>
      </c>
      <c r="WMQ24" s="105" t="s">
        <v>1029</v>
      </c>
      <c r="WNG24" s="105" t="s">
        <v>1029</v>
      </c>
      <c r="WNW24" s="105" t="s">
        <v>1029</v>
      </c>
      <c r="WOM24" s="105" t="s">
        <v>1029</v>
      </c>
      <c r="WPC24" s="105" t="s">
        <v>1029</v>
      </c>
      <c r="WPS24" s="105" t="s">
        <v>1029</v>
      </c>
      <c r="WQI24" s="105" t="s">
        <v>1029</v>
      </c>
      <c r="WQY24" s="105" t="s">
        <v>1029</v>
      </c>
      <c r="WRO24" s="105" t="s">
        <v>1029</v>
      </c>
      <c r="WSE24" s="105" t="s">
        <v>1029</v>
      </c>
      <c r="WSU24" s="105" t="s">
        <v>1029</v>
      </c>
      <c r="WTK24" s="105" t="s">
        <v>1029</v>
      </c>
      <c r="WUA24" s="105" t="s">
        <v>1029</v>
      </c>
      <c r="WUQ24" s="105" t="s">
        <v>1029</v>
      </c>
      <c r="WVG24" s="105" t="s">
        <v>1029</v>
      </c>
      <c r="WVW24" s="105" t="s">
        <v>1029</v>
      </c>
      <c r="WWM24" s="105" t="s">
        <v>1029</v>
      </c>
      <c r="WXC24" s="105" t="s">
        <v>1029</v>
      </c>
      <c r="WXS24" s="105" t="s">
        <v>1029</v>
      </c>
      <c r="WYI24" s="105" t="s">
        <v>1029</v>
      </c>
      <c r="WYY24" s="105" t="s">
        <v>1029</v>
      </c>
      <c r="WZO24" s="105" t="s">
        <v>1029</v>
      </c>
      <c r="XAE24" s="105" t="s">
        <v>1029</v>
      </c>
      <c r="XAU24" s="105" t="s">
        <v>1029</v>
      </c>
      <c r="XBK24" s="105" t="s">
        <v>1029</v>
      </c>
      <c r="XCA24" s="105" t="s">
        <v>1029</v>
      </c>
      <c r="XCQ24" s="105" t="s">
        <v>1029</v>
      </c>
      <c r="XDG24" s="105" t="s">
        <v>1029</v>
      </c>
      <c r="XDW24" s="105" t="s">
        <v>1029</v>
      </c>
      <c r="XEM24" s="105" t="s">
        <v>1029</v>
      </c>
    </row>
    <row r="25" spans="1:16380">
      <c r="AM25" s="106" t="s">
        <v>1024</v>
      </c>
      <c r="AN25" s="106"/>
      <c r="AO25" s="106"/>
      <c r="AP25" s="106" t="s">
        <v>1027</v>
      </c>
      <c r="AQ25" s="106"/>
      <c r="AR25" s="106"/>
      <c r="BC25" s="106" t="s">
        <v>1024</v>
      </c>
      <c r="BD25" s="106"/>
      <c r="BE25" s="106"/>
      <c r="BF25" s="106" t="s">
        <v>1027</v>
      </c>
      <c r="BG25" s="106"/>
      <c r="BH25" s="106"/>
      <c r="BS25" s="106" t="s">
        <v>1024</v>
      </c>
      <c r="BT25" s="106"/>
      <c r="BU25" s="106"/>
      <c r="BV25" s="106" t="s">
        <v>1027</v>
      </c>
      <c r="BW25" s="106"/>
      <c r="BX25" s="106"/>
      <c r="CI25" s="106" t="s">
        <v>1024</v>
      </c>
      <c r="CJ25" s="106"/>
      <c r="CK25" s="106"/>
      <c r="CL25" s="106" t="s">
        <v>1027</v>
      </c>
      <c r="CM25" s="106"/>
      <c r="CN25" s="106"/>
      <c r="CY25" s="106" t="s">
        <v>1024</v>
      </c>
      <c r="CZ25" s="106"/>
      <c r="DA25" s="106"/>
      <c r="DB25" s="106" t="s">
        <v>1027</v>
      </c>
      <c r="DC25" s="106"/>
      <c r="DD25" s="106"/>
      <c r="DO25" s="106" t="s">
        <v>1024</v>
      </c>
      <c r="DP25" s="106"/>
      <c r="DQ25" s="106"/>
      <c r="DR25" s="106" t="s">
        <v>1027</v>
      </c>
      <c r="DS25" s="106"/>
      <c r="DT25" s="106"/>
      <c r="EE25" s="106" t="s">
        <v>1024</v>
      </c>
      <c r="EF25" s="106"/>
      <c r="EG25" s="106"/>
      <c r="EH25" s="106" t="s">
        <v>1027</v>
      </c>
      <c r="EI25" s="106"/>
      <c r="EJ25" s="106"/>
      <c r="EU25" s="106" t="s">
        <v>1024</v>
      </c>
      <c r="EV25" s="106"/>
      <c r="EW25" s="106"/>
      <c r="EX25" s="106" t="s">
        <v>1027</v>
      </c>
      <c r="EY25" s="106"/>
      <c r="EZ25" s="106"/>
      <c r="FK25" s="106" t="s">
        <v>1024</v>
      </c>
      <c r="FL25" s="106"/>
      <c r="FM25" s="106"/>
      <c r="FN25" s="106" t="s">
        <v>1027</v>
      </c>
      <c r="FO25" s="106"/>
      <c r="FP25" s="106"/>
      <c r="GA25" s="106" t="s">
        <v>1024</v>
      </c>
      <c r="GB25" s="106"/>
      <c r="GC25" s="106"/>
      <c r="GD25" s="106" t="s">
        <v>1027</v>
      </c>
      <c r="GE25" s="106"/>
      <c r="GF25" s="106"/>
      <c r="GQ25" s="106" t="s">
        <v>1024</v>
      </c>
      <c r="GR25" s="106"/>
      <c r="GS25" s="106"/>
      <c r="GT25" s="106" t="s">
        <v>1027</v>
      </c>
      <c r="GU25" s="106"/>
      <c r="GV25" s="106"/>
      <c r="HG25" s="106" t="s">
        <v>1024</v>
      </c>
      <c r="HH25" s="106"/>
      <c r="HI25" s="106"/>
      <c r="HJ25" s="106" t="s">
        <v>1027</v>
      </c>
      <c r="HK25" s="106"/>
      <c r="HL25" s="106"/>
      <c r="HW25" s="106" t="s">
        <v>1024</v>
      </c>
      <c r="HX25" s="106"/>
      <c r="HY25" s="106"/>
      <c r="HZ25" s="106" t="s">
        <v>1027</v>
      </c>
      <c r="IA25" s="106"/>
      <c r="IB25" s="106"/>
      <c r="IM25" s="106" t="s">
        <v>1024</v>
      </c>
      <c r="IN25" s="106"/>
      <c r="IO25" s="106"/>
      <c r="IP25" s="106" t="s">
        <v>1027</v>
      </c>
      <c r="IQ25" s="106"/>
      <c r="IR25" s="106"/>
      <c r="JC25" s="106" t="s">
        <v>1024</v>
      </c>
      <c r="JD25" s="106"/>
      <c r="JE25" s="106"/>
      <c r="JF25" s="106" t="s">
        <v>1027</v>
      </c>
      <c r="JG25" s="106"/>
      <c r="JH25" s="106"/>
      <c r="JS25" s="106" t="s">
        <v>1024</v>
      </c>
      <c r="JT25" s="106"/>
      <c r="JU25" s="106"/>
      <c r="JV25" s="106" t="s">
        <v>1027</v>
      </c>
      <c r="JW25" s="106"/>
      <c r="JX25" s="106"/>
      <c r="KI25" s="106" t="s">
        <v>1024</v>
      </c>
      <c r="KJ25" s="106"/>
      <c r="KK25" s="106"/>
      <c r="KL25" s="106" t="s">
        <v>1027</v>
      </c>
      <c r="KM25" s="106"/>
      <c r="KN25" s="106"/>
      <c r="KY25" s="106" t="s">
        <v>1024</v>
      </c>
      <c r="KZ25" s="106"/>
      <c r="LA25" s="106"/>
      <c r="LB25" s="106" t="s">
        <v>1027</v>
      </c>
      <c r="LC25" s="106"/>
      <c r="LD25" s="106"/>
      <c r="LO25" s="106" t="s">
        <v>1024</v>
      </c>
      <c r="LP25" s="106"/>
      <c r="LQ25" s="106"/>
      <c r="LR25" s="106" t="s">
        <v>1027</v>
      </c>
      <c r="LS25" s="106"/>
      <c r="LT25" s="106"/>
      <c r="ME25" s="106" t="s">
        <v>1024</v>
      </c>
      <c r="MF25" s="106"/>
      <c r="MG25" s="106"/>
      <c r="MH25" s="106" t="s">
        <v>1027</v>
      </c>
      <c r="MI25" s="106"/>
      <c r="MJ25" s="106"/>
      <c r="MU25" s="106" t="s">
        <v>1024</v>
      </c>
      <c r="MV25" s="106"/>
      <c r="MW25" s="106"/>
      <c r="MX25" s="106" t="s">
        <v>1027</v>
      </c>
      <c r="MY25" s="106"/>
      <c r="MZ25" s="106"/>
      <c r="NK25" s="106" t="s">
        <v>1024</v>
      </c>
      <c r="NL25" s="106"/>
      <c r="NM25" s="106"/>
      <c r="NN25" s="106" t="s">
        <v>1027</v>
      </c>
      <c r="NO25" s="106"/>
      <c r="NP25" s="106"/>
      <c r="OA25" s="106" t="s">
        <v>1024</v>
      </c>
      <c r="OB25" s="106"/>
      <c r="OC25" s="106"/>
      <c r="OD25" s="106" t="s">
        <v>1027</v>
      </c>
      <c r="OE25" s="106"/>
      <c r="OF25" s="106"/>
      <c r="OQ25" s="106" t="s">
        <v>1024</v>
      </c>
      <c r="OR25" s="106"/>
      <c r="OS25" s="106"/>
      <c r="OT25" s="106" t="s">
        <v>1027</v>
      </c>
      <c r="OU25" s="106"/>
      <c r="OV25" s="106"/>
      <c r="PG25" s="106" t="s">
        <v>1024</v>
      </c>
      <c r="PH25" s="106"/>
      <c r="PI25" s="106"/>
      <c r="PJ25" s="106" t="s">
        <v>1027</v>
      </c>
      <c r="PK25" s="106"/>
      <c r="PL25" s="106"/>
      <c r="PW25" s="106" t="s">
        <v>1024</v>
      </c>
      <c r="PX25" s="106"/>
      <c r="PY25" s="106"/>
      <c r="PZ25" s="106" t="s">
        <v>1027</v>
      </c>
      <c r="QA25" s="106"/>
      <c r="QB25" s="106"/>
      <c r="QM25" s="106" t="s">
        <v>1024</v>
      </c>
      <c r="QN25" s="106"/>
      <c r="QO25" s="106"/>
      <c r="QP25" s="106" t="s">
        <v>1027</v>
      </c>
      <c r="QQ25" s="106"/>
      <c r="QR25" s="106"/>
      <c r="RC25" s="106" t="s">
        <v>1024</v>
      </c>
      <c r="RD25" s="106"/>
      <c r="RE25" s="106"/>
      <c r="RF25" s="106" t="s">
        <v>1027</v>
      </c>
      <c r="RG25" s="106"/>
      <c r="RH25" s="106"/>
      <c r="RS25" s="106" t="s">
        <v>1024</v>
      </c>
      <c r="RT25" s="106"/>
      <c r="RU25" s="106"/>
      <c r="RV25" s="106" t="s">
        <v>1027</v>
      </c>
      <c r="RW25" s="106"/>
      <c r="RX25" s="106"/>
      <c r="SI25" s="106" t="s">
        <v>1024</v>
      </c>
      <c r="SJ25" s="106"/>
      <c r="SK25" s="106"/>
      <c r="SL25" s="106" t="s">
        <v>1027</v>
      </c>
      <c r="SM25" s="106"/>
      <c r="SN25" s="106"/>
      <c r="SY25" s="106" t="s">
        <v>1024</v>
      </c>
      <c r="SZ25" s="106"/>
      <c r="TA25" s="106"/>
      <c r="TB25" s="106" t="s">
        <v>1027</v>
      </c>
      <c r="TC25" s="106"/>
      <c r="TD25" s="106"/>
      <c r="TO25" s="106" t="s">
        <v>1024</v>
      </c>
      <c r="TP25" s="106"/>
      <c r="TQ25" s="106"/>
      <c r="TR25" s="106" t="s">
        <v>1027</v>
      </c>
      <c r="TS25" s="106"/>
      <c r="TT25" s="106"/>
      <c r="UE25" s="106" t="s">
        <v>1024</v>
      </c>
      <c r="UF25" s="106"/>
      <c r="UG25" s="106"/>
      <c r="UH25" s="106" t="s">
        <v>1027</v>
      </c>
      <c r="UI25" s="106"/>
      <c r="UJ25" s="106"/>
      <c r="UU25" s="106" t="s">
        <v>1024</v>
      </c>
      <c r="UV25" s="106"/>
      <c r="UW25" s="106"/>
      <c r="UX25" s="106" t="s">
        <v>1027</v>
      </c>
      <c r="UY25" s="106"/>
      <c r="UZ25" s="106"/>
      <c r="VK25" s="106" t="s">
        <v>1024</v>
      </c>
      <c r="VL25" s="106"/>
      <c r="VM25" s="106"/>
      <c r="VN25" s="106" t="s">
        <v>1027</v>
      </c>
      <c r="VO25" s="106"/>
      <c r="VP25" s="106"/>
      <c r="WA25" s="106" t="s">
        <v>1024</v>
      </c>
      <c r="WB25" s="106"/>
      <c r="WC25" s="106"/>
      <c r="WD25" s="106" t="s">
        <v>1027</v>
      </c>
      <c r="WE25" s="106"/>
      <c r="WF25" s="106"/>
      <c r="WQ25" s="106" t="s">
        <v>1024</v>
      </c>
      <c r="WR25" s="106"/>
      <c r="WS25" s="106"/>
      <c r="WT25" s="106" t="s">
        <v>1027</v>
      </c>
      <c r="WU25" s="106"/>
      <c r="WV25" s="106"/>
      <c r="XG25" s="106" t="s">
        <v>1024</v>
      </c>
      <c r="XH25" s="106"/>
      <c r="XI25" s="106"/>
      <c r="XJ25" s="106" t="s">
        <v>1027</v>
      </c>
      <c r="XK25" s="106"/>
      <c r="XL25" s="106"/>
      <c r="XW25" s="106" t="s">
        <v>1024</v>
      </c>
      <c r="XX25" s="106"/>
      <c r="XY25" s="106"/>
      <c r="XZ25" s="106" t="s">
        <v>1027</v>
      </c>
      <c r="YA25" s="106"/>
      <c r="YB25" s="106"/>
      <c r="YM25" s="106" t="s">
        <v>1024</v>
      </c>
      <c r="YN25" s="106"/>
      <c r="YO25" s="106"/>
      <c r="YP25" s="106" t="s">
        <v>1027</v>
      </c>
      <c r="YQ25" s="106"/>
      <c r="YR25" s="106"/>
      <c r="ZC25" s="106" t="s">
        <v>1024</v>
      </c>
      <c r="ZD25" s="106"/>
      <c r="ZE25" s="106"/>
      <c r="ZF25" s="106" t="s">
        <v>1027</v>
      </c>
      <c r="ZG25" s="106"/>
      <c r="ZH25" s="106"/>
      <c r="ZS25" s="106" t="s">
        <v>1024</v>
      </c>
      <c r="ZT25" s="106"/>
      <c r="ZU25" s="106"/>
      <c r="ZV25" s="106" t="s">
        <v>1027</v>
      </c>
      <c r="ZW25" s="106"/>
      <c r="ZX25" s="106"/>
      <c r="AAI25" s="106" t="s">
        <v>1024</v>
      </c>
      <c r="AAJ25" s="106"/>
      <c r="AAK25" s="106"/>
      <c r="AAL25" s="106" t="s">
        <v>1027</v>
      </c>
      <c r="AAM25" s="106"/>
      <c r="AAN25" s="106"/>
      <c r="AAY25" s="106" t="s">
        <v>1024</v>
      </c>
      <c r="AAZ25" s="106"/>
      <c r="ABA25" s="106"/>
      <c r="ABB25" s="106" t="s">
        <v>1027</v>
      </c>
      <c r="ABC25" s="106"/>
      <c r="ABD25" s="106"/>
      <c r="ABO25" s="106" t="s">
        <v>1024</v>
      </c>
      <c r="ABP25" s="106"/>
      <c r="ABQ25" s="106"/>
      <c r="ABR25" s="106" t="s">
        <v>1027</v>
      </c>
      <c r="ABS25" s="106"/>
      <c r="ABT25" s="106"/>
      <c r="ACE25" s="106" t="s">
        <v>1024</v>
      </c>
      <c r="ACF25" s="106"/>
      <c r="ACG25" s="106"/>
      <c r="ACH25" s="106" t="s">
        <v>1027</v>
      </c>
      <c r="ACI25" s="106"/>
      <c r="ACJ25" s="106"/>
      <c r="ACU25" s="106" t="s">
        <v>1024</v>
      </c>
      <c r="ACV25" s="106"/>
      <c r="ACW25" s="106"/>
      <c r="ACX25" s="106" t="s">
        <v>1027</v>
      </c>
      <c r="ACY25" s="106"/>
      <c r="ACZ25" s="106"/>
      <c r="ADK25" s="106" t="s">
        <v>1024</v>
      </c>
      <c r="ADL25" s="106"/>
      <c r="ADM25" s="106"/>
      <c r="ADN25" s="106" t="s">
        <v>1027</v>
      </c>
      <c r="ADO25" s="106"/>
      <c r="ADP25" s="106"/>
      <c r="AEA25" s="106" t="s">
        <v>1024</v>
      </c>
      <c r="AEB25" s="106"/>
      <c r="AEC25" s="106"/>
      <c r="AED25" s="106" t="s">
        <v>1027</v>
      </c>
      <c r="AEE25" s="106"/>
      <c r="AEF25" s="106"/>
      <c r="AEQ25" s="106" t="s">
        <v>1024</v>
      </c>
      <c r="AER25" s="106"/>
      <c r="AES25" s="106"/>
      <c r="AET25" s="106" t="s">
        <v>1027</v>
      </c>
      <c r="AEU25" s="106"/>
      <c r="AEV25" s="106"/>
      <c r="AFG25" s="106" t="s">
        <v>1024</v>
      </c>
      <c r="AFH25" s="106"/>
      <c r="AFI25" s="106"/>
      <c r="AFJ25" s="106" t="s">
        <v>1027</v>
      </c>
      <c r="AFK25" s="106"/>
      <c r="AFL25" s="106"/>
      <c r="AFW25" s="106" t="s">
        <v>1024</v>
      </c>
      <c r="AFX25" s="106"/>
      <c r="AFY25" s="106"/>
      <c r="AFZ25" s="106" t="s">
        <v>1027</v>
      </c>
      <c r="AGA25" s="106"/>
      <c r="AGB25" s="106"/>
      <c r="AGM25" s="106" t="s">
        <v>1024</v>
      </c>
      <c r="AGN25" s="106"/>
      <c r="AGO25" s="106"/>
      <c r="AGP25" s="106" t="s">
        <v>1027</v>
      </c>
      <c r="AGQ25" s="106"/>
      <c r="AGR25" s="106"/>
      <c r="AHC25" s="106" t="s">
        <v>1024</v>
      </c>
      <c r="AHD25" s="106"/>
      <c r="AHE25" s="106"/>
      <c r="AHF25" s="106" t="s">
        <v>1027</v>
      </c>
      <c r="AHG25" s="106"/>
      <c r="AHH25" s="106"/>
      <c r="AHS25" s="106" t="s">
        <v>1024</v>
      </c>
      <c r="AHT25" s="106"/>
      <c r="AHU25" s="106"/>
      <c r="AHV25" s="106" t="s">
        <v>1027</v>
      </c>
      <c r="AHW25" s="106"/>
      <c r="AHX25" s="106"/>
      <c r="AII25" s="106" t="s">
        <v>1024</v>
      </c>
      <c r="AIJ25" s="106"/>
      <c r="AIK25" s="106"/>
      <c r="AIL25" s="106" t="s">
        <v>1027</v>
      </c>
      <c r="AIM25" s="106"/>
      <c r="AIN25" s="106"/>
      <c r="AIY25" s="106" t="s">
        <v>1024</v>
      </c>
      <c r="AIZ25" s="106"/>
      <c r="AJA25" s="106"/>
      <c r="AJB25" s="106" t="s">
        <v>1027</v>
      </c>
      <c r="AJC25" s="106"/>
      <c r="AJD25" s="106"/>
      <c r="AJO25" s="106" t="s">
        <v>1024</v>
      </c>
      <c r="AJP25" s="106"/>
      <c r="AJQ25" s="106"/>
      <c r="AJR25" s="106" t="s">
        <v>1027</v>
      </c>
      <c r="AJS25" s="106"/>
      <c r="AJT25" s="106"/>
      <c r="AKE25" s="106" t="s">
        <v>1024</v>
      </c>
      <c r="AKF25" s="106"/>
      <c r="AKG25" s="106"/>
      <c r="AKH25" s="106" t="s">
        <v>1027</v>
      </c>
      <c r="AKI25" s="106"/>
      <c r="AKJ25" s="106"/>
      <c r="AKU25" s="106" t="s">
        <v>1024</v>
      </c>
      <c r="AKV25" s="106"/>
      <c r="AKW25" s="106"/>
      <c r="AKX25" s="106" t="s">
        <v>1027</v>
      </c>
      <c r="AKY25" s="106"/>
      <c r="AKZ25" s="106"/>
      <c r="ALK25" s="106" t="s">
        <v>1024</v>
      </c>
      <c r="ALL25" s="106"/>
      <c r="ALM25" s="106"/>
      <c r="ALN25" s="106" t="s">
        <v>1027</v>
      </c>
      <c r="ALO25" s="106"/>
      <c r="ALP25" s="106"/>
      <c r="AMA25" s="106" t="s">
        <v>1024</v>
      </c>
      <c r="AMB25" s="106"/>
      <c r="AMC25" s="106"/>
      <c r="AMD25" s="106" t="s">
        <v>1027</v>
      </c>
      <c r="AME25" s="106"/>
      <c r="AMF25" s="106"/>
      <c r="AMQ25" s="106" t="s">
        <v>1024</v>
      </c>
      <c r="AMR25" s="106"/>
      <c r="AMS25" s="106"/>
      <c r="AMT25" s="106" t="s">
        <v>1027</v>
      </c>
      <c r="AMU25" s="106"/>
      <c r="AMV25" s="106"/>
      <c r="ANG25" s="106" t="s">
        <v>1024</v>
      </c>
      <c r="ANH25" s="106"/>
      <c r="ANI25" s="106"/>
      <c r="ANJ25" s="106" t="s">
        <v>1027</v>
      </c>
      <c r="ANK25" s="106"/>
      <c r="ANL25" s="106"/>
      <c r="ANW25" s="106" t="s">
        <v>1024</v>
      </c>
      <c r="ANX25" s="106"/>
      <c r="ANY25" s="106"/>
      <c r="ANZ25" s="106" t="s">
        <v>1027</v>
      </c>
      <c r="AOA25" s="106"/>
      <c r="AOB25" s="106"/>
      <c r="AOM25" s="106" t="s">
        <v>1024</v>
      </c>
      <c r="AON25" s="106"/>
      <c r="AOO25" s="106"/>
      <c r="AOP25" s="106" t="s">
        <v>1027</v>
      </c>
      <c r="AOQ25" s="106"/>
      <c r="AOR25" s="106"/>
      <c r="APC25" s="106" t="s">
        <v>1024</v>
      </c>
      <c r="APD25" s="106"/>
      <c r="APE25" s="106"/>
      <c r="APF25" s="106" t="s">
        <v>1027</v>
      </c>
      <c r="APG25" s="106"/>
      <c r="APH25" s="106"/>
      <c r="APS25" s="106" t="s">
        <v>1024</v>
      </c>
      <c r="APT25" s="106"/>
      <c r="APU25" s="106"/>
      <c r="APV25" s="106" t="s">
        <v>1027</v>
      </c>
      <c r="APW25" s="106"/>
      <c r="APX25" s="106"/>
      <c r="AQI25" s="106" t="s">
        <v>1024</v>
      </c>
      <c r="AQJ25" s="106"/>
      <c r="AQK25" s="106"/>
      <c r="AQL25" s="106" t="s">
        <v>1027</v>
      </c>
      <c r="AQM25" s="106"/>
      <c r="AQN25" s="106"/>
      <c r="AQY25" s="106" t="s">
        <v>1024</v>
      </c>
      <c r="AQZ25" s="106"/>
      <c r="ARA25" s="106"/>
      <c r="ARB25" s="106" t="s">
        <v>1027</v>
      </c>
      <c r="ARC25" s="106"/>
      <c r="ARD25" s="106"/>
      <c r="ARO25" s="106" t="s">
        <v>1024</v>
      </c>
      <c r="ARP25" s="106"/>
      <c r="ARQ25" s="106"/>
      <c r="ARR25" s="106" t="s">
        <v>1027</v>
      </c>
      <c r="ARS25" s="106"/>
      <c r="ART25" s="106"/>
      <c r="ASE25" s="106" t="s">
        <v>1024</v>
      </c>
      <c r="ASF25" s="106"/>
      <c r="ASG25" s="106"/>
      <c r="ASH25" s="106" t="s">
        <v>1027</v>
      </c>
      <c r="ASI25" s="106"/>
      <c r="ASJ25" s="106"/>
      <c r="ASU25" s="106" t="s">
        <v>1024</v>
      </c>
      <c r="ASV25" s="106"/>
      <c r="ASW25" s="106"/>
      <c r="ASX25" s="106" t="s">
        <v>1027</v>
      </c>
      <c r="ASY25" s="106"/>
      <c r="ASZ25" s="106"/>
      <c r="ATK25" s="106" t="s">
        <v>1024</v>
      </c>
      <c r="ATL25" s="106"/>
      <c r="ATM25" s="106"/>
      <c r="ATN25" s="106" t="s">
        <v>1027</v>
      </c>
      <c r="ATO25" s="106"/>
      <c r="ATP25" s="106"/>
      <c r="AUA25" s="106" t="s">
        <v>1024</v>
      </c>
      <c r="AUB25" s="106"/>
      <c r="AUC25" s="106"/>
      <c r="AUD25" s="106" t="s">
        <v>1027</v>
      </c>
      <c r="AUE25" s="106"/>
      <c r="AUF25" s="106"/>
      <c r="AUQ25" s="106" t="s">
        <v>1024</v>
      </c>
      <c r="AUR25" s="106"/>
      <c r="AUS25" s="106"/>
      <c r="AUT25" s="106" t="s">
        <v>1027</v>
      </c>
      <c r="AUU25" s="106"/>
      <c r="AUV25" s="106"/>
      <c r="AVG25" s="106" t="s">
        <v>1024</v>
      </c>
      <c r="AVH25" s="106"/>
      <c r="AVI25" s="106"/>
      <c r="AVJ25" s="106" t="s">
        <v>1027</v>
      </c>
      <c r="AVK25" s="106"/>
      <c r="AVL25" s="106"/>
      <c r="AVW25" s="106" t="s">
        <v>1024</v>
      </c>
      <c r="AVX25" s="106"/>
      <c r="AVY25" s="106"/>
      <c r="AVZ25" s="106" t="s">
        <v>1027</v>
      </c>
      <c r="AWA25" s="106"/>
      <c r="AWB25" s="106"/>
      <c r="AWM25" s="106" t="s">
        <v>1024</v>
      </c>
      <c r="AWN25" s="106"/>
      <c r="AWO25" s="106"/>
      <c r="AWP25" s="106" t="s">
        <v>1027</v>
      </c>
      <c r="AWQ25" s="106"/>
      <c r="AWR25" s="106"/>
      <c r="AXC25" s="106" t="s">
        <v>1024</v>
      </c>
      <c r="AXD25" s="106"/>
      <c r="AXE25" s="106"/>
      <c r="AXF25" s="106" t="s">
        <v>1027</v>
      </c>
      <c r="AXG25" s="106"/>
      <c r="AXH25" s="106"/>
      <c r="AXS25" s="106" t="s">
        <v>1024</v>
      </c>
      <c r="AXT25" s="106"/>
      <c r="AXU25" s="106"/>
      <c r="AXV25" s="106" t="s">
        <v>1027</v>
      </c>
      <c r="AXW25" s="106"/>
      <c r="AXX25" s="106"/>
      <c r="AYI25" s="106" t="s">
        <v>1024</v>
      </c>
      <c r="AYJ25" s="106"/>
      <c r="AYK25" s="106"/>
      <c r="AYL25" s="106" t="s">
        <v>1027</v>
      </c>
      <c r="AYM25" s="106"/>
      <c r="AYN25" s="106"/>
      <c r="AYY25" s="106" t="s">
        <v>1024</v>
      </c>
      <c r="AYZ25" s="106"/>
      <c r="AZA25" s="106"/>
      <c r="AZB25" s="106" t="s">
        <v>1027</v>
      </c>
      <c r="AZC25" s="106"/>
      <c r="AZD25" s="106"/>
      <c r="AZO25" s="106" t="s">
        <v>1024</v>
      </c>
      <c r="AZP25" s="106"/>
      <c r="AZQ25" s="106"/>
      <c r="AZR25" s="106" t="s">
        <v>1027</v>
      </c>
      <c r="AZS25" s="106"/>
      <c r="AZT25" s="106"/>
      <c r="BAE25" s="106" t="s">
        <v>1024</v>
      </c>
      <c r="BAF25" s="106"/>
      <c r="BAG25" s="106"/>
      <c r="BAH25" s="106" t="s">
        <v>1027</v>
      </c>
      <c r="BAI25" s="106"/>
      <c r="BAJ25" s="106"/>
      <c r="BAU25" s="106" t="s">
        <v>1024</v>
      </c>
      <c r="BAV25" s="106"/>
      <c r="BAW25" s="106"/>
      <c r="BAX25" s="106" t="s">
        <v>1027</v>
      </c>
      <c r="BAY25" s="106"/>
      <c r="BAZ25" s="106"/>
      <c r="BBK25" s="106" t="s">
        <v>1024</v>
      </c>
      <c r="BBL25" s="106"/>
      <c r="BBM25" s="106"/>
      <c r="BBN25" s="106" t="s">
        <v>1027</v>
      </c>
      <c r="BBO25" s="106"/>
      <c r="BBP25" s="106"/>
      <c r="BCA25" s="106" t="s">
        <v>1024</v>
      </c>
      <c r="BCB25" s="106"/>
      <c r="BCC25" s="106"/>
      <c r="BCD25" s="106" t="s">
        <v>1027</v>
      </c>
      <c r="BCE25" s="106"/>
      <c r="BCF25" s="106"/>
      <c r="BCQ25" s="106" t="s">
        <v>1024</v>
      </c>
      <c r="BCR25" s="106"/>
      <c r="BCS25" s="106"/>
      <c r="BCT25" s="106" t="s">
        <v>1027</v>
      </c>
      <c r="BCU25" s="106"/>
      <c r="BCV25" s="106"/>
      <c r="BDG25" s="106" t="s">
        <v>1024</v>
      </c>
      <c r="BDH25" s="106"/>
      <c r="BDI25" s="106"/>
      <c r="BDJ25" s="106" t="s">
        <v>1027</v>
      </c>
      <c r="BDK25" s="106"/>
      <c r="BDL25" s="106"/>
      <c r="BDW25" s="106" t="s">
        <v>1024</v>
      </c>
      <c r="BDX25" s="106"/>
      <c r="BDY25" s="106"/>
      <c r="BDZ25" s="106" t="s">
        <v>1027</v>
      </c>
      <c r="BEA25" s="106"/>
      <c r="BEB25" s="106"/>
      <c r="BEM25" s="106" t="s">
        <v>1024</v>
      </c>
      <c r="BEN25" s="106"/>
      <c r="BEO25" s="106"/>
      <c r="BEP25" s="106" t="s">
        <v>1027</v>
      </c>
      <c r="BEQ25" s="106"/>
      <c r="BER25" s="106"/>
      <c r="BFC25" s="106" t="s">
        <v>1024</v>
      </c>
      <c r="BFD25" s="106"/>
      <c r="BFE25" s="106"/>
      <c r="BFF25" s="106" t="s">
        <v>1027</v>
      </c>
      <c r="BFG25" s="106"/>
      <c r="BFH25" s="106"/>
      <c r="BFS25" s="106" t="s">
        <v>1024</v>
      </c>
      <c r="BFT25" s="106"/>
      <c r="BFU25" s="106"/>
      <c r="BFV25" s="106" t="s">
        <v>1027</v>
      </c>
      <c r="BFW25" s="106"/>
      <c r="BFX25" s="106"/>
      <c r="BGI25" s="106" t="s">
        <v>1024</v>
      </c>
      <c r="BGJ25" s="106"/>
      <c r="BGK25" s="106"/>
      <c r="BGL25" s="106" t="s">
        <v>1027</v>
      </c>
      <c r="BGM25" s="106"/>
      <c r="BGN25" s="106"/>
      <c r="BGY25" s="106" t="s">
        <v>1024</v>
      </c>
      <c r="BGZ25" s="106"/>
      <c r="BHA25" s="106"/>
      <c r="BHB25" s="106" t="s">
        <v>1027</v>
      </c>
      <c r="BHC25" s="106"/>
      <c r="BHD25" s="106"/>
      <c r="BHO25" s="106" t="s">
        <v>1024</v>
      </c>
      <c r="BHP25" s="106"/>
      <c r="BHQ25" s="106"/>
      <c r="BHR25" s="106" t="s">
        <v>1027</v>
      </c>
      <c r="BHS25" s="106"/>
      <c r="BHT25" s="106"/>
      <c r="BIE25" s="106" t="s">
        <v>1024</v>
      </c>
      <c r="BIF25" s="106"/>
      <c r="BIG25" s="106"/>
      <c r="BIH25" s="106" t="s">
        <v>1027</v>
      </c>
      <c r="BII25" s="106"/>
      <c r="BIJ25" s="106"/>
      <c r="BIU25" s="106" t="s">
        <v>1024</v>
      </c>
      <c r="BIV25" s="106"/>
      <c r="BIW25" s="106"/>
      <c r="BIX25" s="106" t="s">
        <v>1027</v>
      </c>
      <c r="BIY25" s="106"/>
      <c r="BIZ25" s="106"/>
      <c r="BJK25" s="106" t="s">
        <v>1024</v>
      </c>
      <c r="BJL25" s="106"/>
      <c r="BJM25" s="106"/>
      <c r="BJN25" s="106" t="s">
        <v>1027</v>
      </c>
      <c r="BJO25" s="106"/>
      <c r="BJP25" s="106"/>
      <c r="BKA25" s="106" t="s">
        <v>1024</v>
      </c>
      <c r="BKB25" s="106"/>
      <c r="BKC25" s="106"/>
      <c r="BKD25" s="106" t="s">
        <v>1027</v>
      </c>
      <c r="BKE25" s="106"/>
      <c r="BKF25" s="106"/>
      <c r="BKQ25" s="106" t="s">
        <v>1024</v>
      </c>
      <c r="BKR25" s="106"/>
      <c r="BKS25" s="106"/>
      <c r="BKT25" s="106" t="s">
        <v>1027</v>
      </c>
      <c r="BKU25" s="106"/>
      <c r="BKV25" s="106"/>
      <c r="BLG25" s="106" t="s">
        <v>1024</v>
      </c>
      <c r="BLH25" s="106"/>
      <c r="BLI25" s="106"/>
      <c r="BLJ25" s="106" t="s">
        <v>1027</v>
      </c>
      <c r="BLK25" s="106"/>
      <c r="BLL25" s="106"/>
      <c r="BLW25" s="106" t="s">
        <v>1024</v>
      </c>
      <c r="BLX25" s="106"/>
      <c r="BLY25" s="106"/>
      <c r="BLZ25" s="106" t="s">
        <v>1027</v>
      </c>
      <c r="BMA25" s="106"/>
      <c r="BMB25" s="106"/>
      <c r="BMM25" s="106" t="s">
        <v>1024</v>
      </c>
      <c r="BMN25" s="106"/>
      <c r="BMO25" s="106"/>
      <c r="BMP25" s="106" t="s">
        <v>1027</v>
      </c>
      <c r="BMQ25" s="106"/>
      <c r="BMR25" s="106"/>
      <c r="BNC25" s="106" t="s">
        <v>1024</v>
      </c>
      <c r="BND25" s="106"/>
      <c r="BNE25" s="106"/>
      <c r="BNF25" s="106" t="s">
        <v>1027</v>
      </c>
      <c r="BNG25" s="106"/>
      <c r="BNH25" s="106"/>
      <c r="BNS25" s="106" t="s">
        <v>1024</v>
      </c>
      <c r="BNT25" s="106"/>
      <c r="BNU25" s="106"/>
      <c r="BNV25" s="106" t="s">
        <v>1027</v>
      </c>
      <c r="BNW25" s="106"/>
      <c r="BNX25" s="106"/>
      <c r="BOI25" s="106" t="s">
        <v>1024</v>
      </c>
      <c r="BOJ25" s="106"/>
      <c r="BOK25" s="106"/>
      <c r="BOL25" s="106" t="s">
        <v>1027</v>
      </c>
      <c r="BOM25" s="106"/>
      <c r="BON25" s="106"/>
      <c r="BOY25" s="106" t="s">
        <v>1024</v>
      </c>
      <c r="BOZ25" s="106"/>
      <c r="BPA25" s="106"/>
      <c r="BPB25" s="106" t="s">
        <v>1027</v>
      </c>
      <c r="BPC25" s="106"/>
      <c r="BPD25" s="106"/>
      <c r="BPO25" s="106" t="s">
        <v>1024</v>
      </c>
      <c r="BPP25" s="106"/>
      <c r="BPQ25" s="106"/>
      <c r="BPR25" s="106" t="s">
        <v>1027</v>
      </c>
      <c r="BPS25" s="106"/>
      <c r="BPT25" s="106"/>
      <c r="BQE25" s="106" t="s">
        <v>1024</v>
      </c>
      <c r="BQF25" s="106"/>
      <c r="BQG25" s="106"/>
      <c r="BQH25" s="106" t="s">
        <v>1027</v>
      </c>
      <c r="BQI25" s="106"/>
      <c r="BQJ25" s="106"/>
      <c r="BQU25" s="106" t="s">
        <v>1024</v>
      </c>
      <c r="BQV25" s="106"/>
      <c r="BQW25" s="106"/>
      <c r="BQX25" s="106" t="s">
        <v>1027</v>
      </c>
      <c r="BQY25" s="106"/>
      <c r="BQZ25" s="106"/>
      <c r="BRK25" s="106" t="s">
        <v>1024</v>
      </c>
      <c r="BRL25" s="106"/>
      <c r="BRM25" s="106"/>
      <c r="BRN25" s="106" t="s">
        <v>1027</v>
      </c>
      <c r="BRO25" s="106"/>
      <c r="BRP25" s="106"/>
      <c r="BSA25" s="106" t="s">
        <v>1024</v>
      </c>
      <c r="BSB25" s="106"/>
      <c r="BSC25" s="106"/>
      <c r="BSD25" s="106" t="s">
        <v>1027</v>
      </c>
      <c r="BSE25" s="106"/>
      <c r="BSF25" s="106"/>
      <c r="BSQ25" s="106" t="s">
        <v>1024</v>
      </c>
      <c r="BSR25" s="106"/>
      <c r="BSS25" s="106"/>
      <c r="BST25" s="106" t="s">
        <v>1027</v>
      </c>
      <c r="BSU25" s="106"/>
      <c r="BSV25" s="106"/>
      <c r="BTG25" s="106" t="s">
        <v>1024</v>
      </c>
      <c r="BTH25" s="106"/>
      <c r="BTI25" s="106"/>
      <c r="BTJ25" s="106" t="s">
        <v>1027</v>
      </c>
      <c r="BTK25" s="106"/>
      <c r="BTL25" s="106"/>
      <c r="BTW25" s="106" t="s">
        <v>1024</v>
      </c>
      <c r="BTX25" s="106"/>
      <c r="BTY25" s="106"/>
      <c r="BTZ25" s="106" t="s">
        <v>1027</v>
      </c>
      <c r="BUA25" s="106"/>
      <c r="BUB25" s="106"/>
      <c r="BUM25" s="106" t="s">
        <v>1024</v>
      </c>
      <c r="BUN25" s="106"/>
      <c r="BUO25" s="106"/>
      <c r="BUP25" s="106" t="s">
        <v>1027</v>
      </c>
      <c r="BUQ25" s="106"/>
      <c r="BUR25" s="106"/>
      <c r="BVC25" s="106" t="s">
        <v>1024</v>
      </c>
      <c r="BVD25" s="106"/>
      <c r="BVE25" s="106"/>
      <c r="BVF25" s="106" t="s">
        <v>1027</v>
      </c>
      <c r="BVG25" s="106"/>
      <c r="BVH25" s="106"/>
      <c r="BVS25" s="106" t="s">
        <v>1024</v>
      </c>
      <c r="BVT25" s="106"/>
      <c r="BVU25" s="106"/>
      <c r="BVV25" s="106" t="s">
        <v>1027</v>
      </c>
      <c r="BVW25" s="106"/>
      <c r="BVX25" s="106"/>
      <c r="BWI25" s="106" t="s">
        <v>1024</v>
      </c>
      <c r="BWJ25" s="106"/>
      <c r="BWK25" s="106"/>
      <c r="BWL25" s="106" t="s">
        <v>1027</v>
      </c>
      <c r="BWM25" s="106"/>
      <c r="BWN25" s="106"/>
      <c r="BWY25" s="106" t="s">
        <v>1024</v>
      </c>
      <c r="BWZ25" s="106"/>
      <c r="BXA25" s="106"/>
      <c r="BXB25" s="106" t="s">
        <v>1027</v>
      </c>
      <c r="BXC25" s="106"/>
      <c r="BXD25" s="106"/>
      <c r="BXO25" s="106" t="s">
        <v>1024</v>
      </c>
      <c r="BXP25" s="106"/>
      <c r="BXQ25" s="106"/>
      <c r="BXR25" s="106" t="s">
        <v>1027</v>
      </c>
      <c r="BXS25" s="106"/>
      <c r="BXT25" s="106"/>
      <c r="BYE25" s="106" t="s">
        <v>1024</v>
      </c>
      <c r="BYF25" s="106"/>
      <c r="BYG25" s="106"/>
      <c r="BYH25" s="106" t="s">
        <v>1027</v>
      </c>
      <c r="BYI25" s="106"/>
      <c r="BYJ25" s="106"/>
      <c r="BYU25" s="106" t="s">
        <v>1024</v>
      </c>
      <c r="BYV25" s="106"/>
      <c r="BYW25" s="106"/>
      <c r="BYX25" s="106" t="s">
        <v>1027</v>
      </c>
      <c r="BYY25" s="106"/>
      <c r="BYZ25" s="106"/>
      <c r="BZK25" s="106" t="s">
        <v>1024</v>
      </c>
      <c r="BZL25" s="106"/>
      <c r="BZM25" s="106"/>
      <c r="BZN25" s="106" t="s">
        <v>1027</v>
      </c>
      <c r="BZO25" s="106"/>
      <c r="BZP25" s="106"/>
      <c r="CAA25" s="106" t="s">
        <v>1024</v>
      </c>
      <c r="CAB25" s="106"/>
      <c r="CAC25" s="106"/>
      <c r="CAD25" s="106" t="s">
        <v>1027</v>
      </c>
      <c r="CAE25" s="106"/>
      <c r="CAF25" s="106"/>
      <c r="CAQ25" s="106" t="s">
        <v>1024</v>
      </c>
      <c r="CAR25" s="106"/>
      <c r="CAS25" s="106"/>
      <c r="CAT25" s="106" t="s">
        <v>1027</v>
      </c>
      <c r="CAU25" s="106"/>
      <c r="CAV25" s="106"/>
      <c r="CBG25" s="106" t="s">
        <v>1024</v>
      </c>
      <c r="CBH25" s="106"/>
      <c r="CBI25" s="106"/>
      <c r="CBJ25" s="106" t="s">
        <v>1027</v>
      </c>
      <c r="CBK25" s="106"/>
      <c r="CBL25" s="106"/>
      <c r="CBW25" s="106" t="s">
        <v>1024</v>
      </c>
      <c r="CBX25" s="106"/>
      <c r="CBY25" s="106"/>
      <c r="CBZ25" s="106" t="s">
        <v>1027</v>
      </c>
      <c r="CCA25" s="106"/>
      <c r="CCB25" s="106"/>
      <c r="CCM25" s="106" t="s">
        <v>1024</v>
      </c>
      <c r="CCN25" s="106"/>
      <c r="CCO25" s="106"/>
      <c r="CCP25" s="106" t="s">
        <v>1027</v>
      </c>
      <c r="CCQ25" s="106"/>
      <c r="CCR25" s="106"/>
      <c r="CDC25" s="106" t="s">
        <v>1024</v>
      </c>
      <c r="CDD25" s="106"/>
      <c r="CDE25" s="106"/>
      <c r="CDF25" s="106" t="s">
        <v>1027</v>
      </c>
      <c r="CDG25" s="106"/>
      <c r="CDH25" s="106"/>
      <c r="CDS25" s="106" t="s">
        <v>1024</v>
      </c>
      <c r="CDT25" s="106"/>
      <c r="CDU25" s="106"/>
      <c r="CDV25" s="106" t="s">
        <v>1027</v>
      </c>
      <c r="CDW25" s="106"/>
      <c r="CDX25" s="106"/>
      <c r="CEI25" s="106" t="s">
        <v>1024</v>
      </c>
      <c r="CEJ25" s="106"/>
      <c r="CEK25" s="106"/>
      <c r="CEL25" s="106" t="s">
        <v>1027</v>
      </c>
      <c r="CEM25" s="106"/>
      <c r="CEN25" s="106"/>
      <c r="CEY25" s="106" t="s">
        <v>1024</v>
      </c>
      <c r="CEZ25" s="106"/>
      <c r="CFA25" s="106"/>
      <c r="CFB25" s="106" t="s">
        <v>1027</v>
      </c>
      <c r="CFC25" s="106"/>
      <c r="CFD25" s="106"/>
      <c r="CFO25" s="106" t="s">
        <v>1024</v>
      </c>
      <c r="CFP25" s="106"/>
      <c r="CFQ25" s="106"/>
      <c r="CFR25" s="106" t="s">
        <v>1027</v>
      </c>
      <c r="CFS25" s="106"/>
      <c r="CFT25" s="106"/>
      <c r="CGE25" s="106" t="s">
        <v>1024</v>
      </c>
      <c r="CGF25" s="106"/>
      <c r="CGG25" s="106"/>
      <c r="CGH25" s="106" t="s">
        <v>1027</v>
      </c>
      <c r="CGI25" s="106"/>
      <c r="CGJ25" s="106"/>
      <c r="CGU25" s="106" t="s">
        <v>1024</v>
      </c>
      <c r="CGV25" s="106"/>
      <c r="CGW25" s="106"/>
      <c r="CGX25" s="106" t="s">
        <v>1027</v>
      </c>
      <c r="CGY25" s="106"/>
      <c r="CGZ25" s="106"/>
      <c r="CHK25" s="106" t="s">
        <v>1024</v>
      </c>
      <c r="CHL25" s="106"/>
      <c r="CHM25" s="106"/>
      <c r="CHN25" s="106" t="s">
        <v>1027</v>
      </c>
      <c r="CHO25" s="106"/>
      <c r="CHP25" s="106"/>
      <c r="CIA25" s="106" t="s">
        <v>1024</v>
      </c>
      <c r="CIB25" s="106"/>
      <c r="CIC25" s="106"/>
      <c r="CID25" s="106" t="s">
        <v>1027</v>
      </c>
      <c r="CIE25" s="106"/>
      <c r="CIF25" s="106"/>
      <c r="CIQ25" s="106" t="s">
        <v>1024</v>
      </c>
      <c r="CIR25" s="106"/>
      <c r="CIS25" s="106"/>
      <c r="CIT25" s="106" t="s">
        <v>1027</v>
      </c>
      <c r="CIU25" s="106"/>
      <c r="CIV25" s="106"/>
      <c r="CJG25" s="106" t="s">
        <v>1024</v>
      </c>
      <c r="CJH25" s="106"/>
      <c r="CJI25" s="106"/>
      <c r="CJJ25" s="106" t="s">
        <v>1027</v>
      </c>
      <c r="CJK25" s="106"/>
      <c r="CJL25" s="106"/>
      <c r="CJW25" s="106" t="s">
        <v>1024</v>
      </c>
      <c r="CJX25" s="106"/>
      <c r="CJY25" s="106"/>
      <c r="CJZ25" s="106" t="s">
        <v>1027</v>
      </c>
      <c r="CKA25" s="106"/>
      <c r="CKB25" s="106"/>
      <c r="CKM25" s="106" t="s">
        <v>1024</v>
      </c>
      <c r="CKN25" s="106"/>
      <c r="CKO25" s="106"/>
      <c r="CKP25" s="106" t="s">
        <v>1027</v>
      </c>
      <c r="CKQ25" s="106"/>
      <c r="CKR25" s="106"/>
      <c r="CLC25" s="106" t="s">
        <v>1024</v>
      </c>
      <c r="CLD25" s="106"/>
      <c r="CLE25" s="106"/>
      <c r="CLF25" s="106" t="s">
        <v>1027</v>
      </c>
      <c r="CLG25" s="106"/>
      <c r="CLH25" s="106"/>
      <c r="CLS25" s="106" t="s">
        <v>1024</v>
      </c>
      <c r="CLT25" s="106"/>
      <c r="CLU25" s="106"/>
      <c r="CLV25" s="106" t="s">
        <v>1027</v>
      </c>
      <c r="CLW25" s="106"/>
      <c r="CLX25" s="106"/>
      <c r="CMI25" s="106" t="s">
        <v>1024</v>
      </c>
      <c r="CMJ25" s="106"/>
      <c r="CMK25" s="106"/>
      <c r="CML25" s="106" t="s">
        <v>1027</v>
      </c>
      <c r="CMM25" s="106"/>
      <c r="CMN25" s="106"/>
      <c r="CMY25" s="106" t="s">
        <v>1024</v>
      </c>
      <c r="CMZ25" s="106"/>
      <c r="CNA25" s="106"/>
      <c r="CNB25" s="106" t="s">
        <v>1027</v>
      </c>
      <c r="CNC25" s="106"/>
      <c r="CND25" s="106"/>
      <c r="CNO25" s="106" t="s">
        <v>1024</v>
      </c>
      <c r="CNP25" s="106"/>
      <c r="CNQ25" s="106"/>
      <c r="CNR25" s="106" t="s">
        <v>1027</v>
      </c>
      <c r="CNS25" s="106"/>
      <c r="CNT25" s="106"/>
      <c r="COE25" s="106" t="s">
        <v>1024</v>
      </c>
      <c r="COF25" s="106"/>
      <c r="COG25" s="106"/>
      <c r="COH25" s="106" t="s">
        <v>1027</v>
      </c>
      <c r="COI25" s="106"/>
      <c r="COJ25" s="106"/>
      <c r="COU25" s="106" t="s">
        <v>1024</v>
      </c>
      <c r="COV25" s="106"/>
      <c r="COW25" s="106"/>
      <c r="COX25" s="106" t="s">
        <v>1027</v>
      </c>
      <c r="COY25" s="106"/>
      <c r="COZ25" s="106"/>
      <c r="CPK25" s="106" t="s">
        <v>1024</v>
      </c>
      <c r="CPL25" s="106"/>
      <c r="CPM25" s="106"/>
      <c r="CPN25" s="106" t="s">
        <v>1027</v>
      </c>
      <c r="CPO25" s="106"/>
      <c r="CPP25" s="106"/>
      <c r="CQA25" s="106" t="s">
        <v>1024</v>
      </c>
      <c r="CQB25" s="106"/>
      <c r="CQC25" s="106"/>
      <c r="CQD25" s="106" t="s">
        <v>1027</v>
      </c>
      <c r="CQE25" s="106"/>
      <c r="CQF25" s="106"/>
      <c r="CQQ25" s="106" t="s">
        <v>1024</v>
      </c>
      <c r="CQR25" s="106"/>
      <c r="CQS25" s="106"/>
      <c r="CQT25" s="106" t="s">
        <v>1027</v>
      </c>
      <c r="CQU25" s="106"/>
      <c r="CQV25" s="106"/>
      <c r="CRG25" s="106" t="s">
        <v>1024</v>
      </c>
      <c r="CRH25" s="106"/>
      <c r="CRI25" s="106"/>
      <c r="CRJ25" s="106" t="s">
        <v>1027</v>
      </c>
      <c r="CRK25" s="106"/>
      <c r="CRL25" s="106"/>
      <c r="CRW25" s="106" t="s">
        <v>1024</v>
      </c>
      <c r="CRX25" s="106"/>
      <c r="CRY25" s="106"/>
      <c r="CRZ25" s="106" t="s">
        <v>1027</v>
      </c>
      <c r="CSA25" s="106"/>
      <c r="CSB25" s="106"/>
      <c r="CSM25" s="106" t="s">
        <v>1024</v>
      </c>
      <c r="CSN25" s="106"/>
      <c r="CSO25" s="106"/>
      <c r="CSP25" s="106" t="s">
        <v>1027</v>
      </c>
      <c r="CSQ25" s="106"/>
      <c r="CSR25" s="106"/>
      <c r="CTC25" s="106" t="s">
        <v>1024</v>
      </c>
      <c r="CTD25" s="106"/>
      <c r="CTE25" s="106"/>
      <c r="CTF25" s="106" t="s">
        <v>1027</v>
      </c>
      <c r="CTG25" s="106"/>
      <c r="CTH25" s="106"/>
      <c r="CTS25" s="106" t="s">
        <v>1024</v>
      </c>
      <c r="CTT25" s="106"/>
      <c r="CTU25" s="106"/>
      <c r="CTV25" s="106" t="s">
        <v>1027</v>
      </c>
      <c r="CTW25" s="106"/>
      <c r="CTX25" s="106"/>
      <c r="CUI25" s="106" t="s">
        <v>1024</v>
      </c>
      <c r="CUJ25" s="106"/>
      <c r="CUK25" s="106"/>
      <c r="CUL25" s="106" t="s">
        <v>1027</v>
      </c>
      <c r="CUM25" s="106"/>
      <c r="CUN25" s="106"/>
      <c r="CUY25" s="106" t="s">
        <v>1024</v>
      </c>
      <c r="CUZ25" s="106"/>
      <c r="CVA25" s="106"/>
      <c r="CVB25" s="106" t="s">
        <v>1027</v>
      </c>
      <c r="CVC25" s="106"/>
      <c r="CVD25" s="106"/>
      <c r="CVO25" s="106" t="s">
        <v>1024</v>
      </c>
      <c r="CVP25" s="106"/>
      <c r="CVQ25" s="106"/>
      <c r="CVR25" s="106" t="s">
        <v>1027</v>
      </c>
      <c r="CVS25" s="106"/>
      <c r="CVT25" s="106"/>
      <c r="CWE25" s="106" t="s">
        <v>1024</v>
      </c>
      <c r="CWF25" s="106"/>
      <c r="CWG25" s="106"/>
      <c r="CWH25" s="106" t="s">
        <v>1027</v>
      </c>
      <c r="CWI25" s="106"/>
      <c r="CWJ25" s="106"/>
      <c r="CWU25" s="106" t="s">
        <v>1024</v>
      </c>
      <c r="CWV25" s="106"/>
      <c r="CWW25" s="106"/>
      <c r="CWX25" s="106" t="s">
        <v>1027</v>
      </c>
      <c r="CWY25" s="106"/>
      <c r="CWZ25" s="106"/>
      <c r="CXK25" s="106" t="s">
        <v>1024</v>
      </c>
      <c r="CXL25" s="106"/>
      <c r="CXM25" s="106"/>
      <c r="CXN25" s="106" t="s">
        <v>1027</v>
      </c>
      <c r="CXO25" s="106"/>
      <c r="CXP25" s="106"/>
      <c r="CYA25" s="106" t="s">
        <v>1024</v>
      </c>
      <c r="CYB25" s="106"/>
      <c r="CYC25" s="106"/>
      <c r="CYD25" s="106" t="s">
        <v>1027</v>
      </c>
      <c r="CYE25" s="106"/>
      <c r="CYF25" s="106"/>
      <c r="CYQ25" s="106" t="s">
        <v>1024</v>
      </c>
      <c r="CYR25" s="106"/>
      <c r="CYS25" s="106"/>
      <c r="CYT25" s="106" t="s">
        <v>1027</v>
      </c>
      <c r="CYU25" s="106"/>
      <c r="CYV25" s="106"/>
      <c r="CZG25" s="106" t="s">
        <v>1024</v>
      </c>
      <c r="CZH25" s="106"/>
      <c r="CZI25" s="106"/>
      <c r="CZJ25" s="106" t="s">
        <v>1027</v>
      </c>
      <c r="CZK25" s="106"/>
      <c r="CZL25" s="106"/>
      <c r="CZW25" s="106" t="s">
        <v>1024</v>
      </c>
      <c r="CZX25" s="106"/>
      <c r="CZY25" s="106"/>
      <c r="CZZ25" s="106" t="s">
        <v>1027</v>
      </c>
      <c r="DAA25" s="106"/>
      <c r="DAB25" s="106"/>
      <c r="DAM25" s="106" t="s">
        <v>1024</v>
      </c>
      <c r="DAN25" s="106"/>
      <c r="DAO25" s="106"/>
      <c r="DAP25" s="106" t="s">
        <v>1027</v>
      </c>
      <c r="DAQ25" s="106"/>
      <c r="DAR25" s="106"/>
      <c r="DBC25" s="106" t="s">
        <v>1024</v>
      </c>
      <c r="DBD25" s="106"/>
      <c r="DBE25" s="106"/>
      <c r="DBF25" s="106" t="s">
        <v>1027</v>
      </c>
      <c r="DBG25" s="106"/>
      <c r="DBH25" s="106"/>
      <c r="DBS25" s="106" t="s">
        <v>1024</v>
      </c>
      <c r="DBT25" s="106"/>
      <c r="DBU25" s="106"/>
      <c r="DBV25" s="106" t="s">
        <v>1027</v>
      </c>
      <c r="DBW25" s="106"/>
      <c r="DBX25" s="106"/>
      <c r="DCI25" s="106" t="s">
        <v>1024</v>
      </c>
      <c r="DCJ25" s="106"/>
      <c r="DCK25" s="106"/>
      <c r="DCL25" s="106" t="s">
        <v>1027</v>
      </c>
      <c r="DCM25" s="106"/>
      <c r="DCN25" s="106"/>
      <c r="DCY25" s="106" t="s">
        <v>1024</v>
      </c>
      <c r="DCZ25" s="106"/>
      <c r="DDA25" s="106"/>
      <c r="DDB25" s="106" t="s">
        <v>1027</v>
      </c>
      <c r="DDC25" s="106"/>
      <c r="DDD25" s="106"/>
      <c r="DDO25" s="106" t="s">
        <v>1024</v>
      </c>
      <c r="DDP25" s="106"/>
      <c r="DDQ25" s="106"/>
      <c r="DDR25" s="106" t="s">
        <v>1027</v>
      </c>
      <c r="DDS25" s="106"/>
      <c r="DDT25" s="106"/>
      <c r="DEE25" s="106" t="s">
        <v>1024</v>
      </c>
      <c r="DEF25" s="106"/>
      <c r="DEG25" s="106"/>
      <c r="DEH25" s="106" t="s">
        <v>1027</v>
      </c>
      <c r="DEI25" s="106"/>
      <c r="DEJ25" s="106"/>
      <c r="DEU25" s="106" t="s">
        <v>1024</v>
      </c>
      <c r="DEV25" s="106"/>
      <c r="DEW25" s="106"/>
      <c r="DEX25" s="106" t="s">
        <v>1027</v>
      </c>
      <c r="DEY25" s="106"/>
      <c r="DEZ25" s="106"/>
      <c r="DFK25" s="106" t="s">
        <v>1024</v>
      </c>
      <c r="DFL25" s="106"/>
      <c r="DFM25" s="106"/>
      <c r="DFN25" s="106" t="s">
        <v>1027</v>
      </c>
      <c r="DFO25" s="106"/>
      <c r="DFP25" s="106"/>
      <c r="DGA25" s="106" t="s">
        <v>1024</v>
      </c>
      <c r="DGB25" s="106"/>
      <c r="DGC25" s="106"/>
      <c r="DGD25" s="106" t="s">
        <v>1027</v>
      </c>
      <c r="DGE25" s="106"/>
      <c r="DGF25" s="106"/>
      <c r="DGQ25" s="106" t="s">
        <v>1024</v>
      </c>
      <c r="DGR25" s="106"/>
      <c r="DGS25" s="106"/>
      <c r="DGT25" s="106" t="s">
        <v>1027</v>
      </c>
      <c r="DGU25" s="106"/>
      <c r="DGV25" s="106"/>
      <c r="DHG25" s="106" t="s">
        <v>1024</v>
      </c>
      <c r="DHH25" s="106"/>
      <c r="DHI25" s="106"/>
      <c r="DHJ25" s="106" t="s">
        <v>1027</v>
      </c>
      <c r="DHK25" s="106"/>
      <c r="DHL25" s="106"/>
      <c r="DHW25" s="106" t="s">
        <v>1024</v>
      </c>
      <c r="DHX25" s="106"/>
      <c r="DHY25" s="106"/>
      <c r="DHZ25" s="106" t="s">
        <v>1027</v>
      </c>
      <c r="DIA25" s="106"/>
      <c r="DIB25" s="106"/>
      <c r="DIM25" s="106" t="s">
        <v>1024</v>
      </c>
      <c r="DIN25" s="106"/>
      <c r="DIO25" s="106"/>
      <c r="DIP25" s="106" t="s">
        <v>1027</v>
      </c>
      <c r="DIQ25" s="106"/>
      <c r="DIR25" s="106"/>
      <c r="DJC25" s="106" t="s">
        <v>1024</v>
      </c>
      <c r="DJD25" s="106"/>
      <c r="DJE25" s="106"/>
      <c r="DJF25" s="106" t="s">
        <v>1027</v>
      </c>
      <c r="DJG25" s="106"/>
      <c r="DJH25" s="106"/>
      <c r="DJS25" s="106" t="s">
        <v>1024</v>
      </c>
      <c r="DJT25" s="106"/>
      <c r="DJU25" s="106"/>
      <c r="DJV25" s="106" t="s">
        <v>1027</v>
      </c>
      <c r="DJW25" s="106"/>
      <c r="DJX25" s="106"/>
      <c r="DKI25" s="106" t="s">
        <v>1024</v>
      </c>
      <c r="DKJ25" s="106"/>
      <c r="DKK25" s="106"/>
      <c r="DKL25" s="106" t="s">
        <v>1027</v>
      </c>
      <c r="DKM25" s="106"/>
      <c r="DKN25" s="106"/>
      <c r="DKY25" s="106" t="s">
        <v>1024</v>
      </c>
      <c r="DKZ25" s="106"/>
      <c r="DLA25" s="106"/>
      <c r="DLB25" s="106" t="s">
        <v>1027</v>
      </c>
      <c r="DLC25" s="106"/>
      <c r="DLD25" s="106"/>
      <c r="DLO25" s="106" t="s">
        <v>1024</v>
      </c>
      <c r="DLP25" s="106"/>
      <c r="DLQ25" s="106"/>
      <c r="DLR25" s="106" t="s">
        <v>1027</v>
      </c>
      <c r="DLS25" s="106"/>
      <c r="DLT25" s="106"/>
      <c r="DME25" s="106" t="s">
        <v>1024</v>
      </c>
      <c r="DMF25" s="106"/>
      <c r="DMG25" s="106"/>
      <c r="DMH25" s="106" t="s">
        <v>1027</v>
      </c>
      <c r="DMI25" s="106"/>
      <c r="DMJ25" s="106"/>
      <c r="DMU25" s="106" t="s">
        <v>1024</v>
      </c>
      <c r="DMV25" s="106"/>
      <c r="DMW25" s="106"/>
      <c r="DMX25" s="106" t="s">
        <v>1027</v>
      </c>
      <c r="DMY25" s="106"/>
      <c r="DMZ25" s="106"/>
      <c r="DNK25" s="106" t="s">
        <v>1024</v>
      </c>
      <c r="DNL25" s="106"/>
      <c r="DNM25" s="106"/>
      <c r="DNN25" s="106" t="s">
        <v>1027</v>
      </c>
      <c r="DNO25" s="106"/>
      <c r="DNP25" s="106"/>
      <c r="DOA25" s="106" t="s">
        <v>1024</v>
      </c>
      <c r="DOB25" s="106"/>
      <c r="DOC25" s="106"/>
      <c r="DOD25" s="106" t="s">
        <v>1027</v>
      </c>
      <c r="DOE25" s="106"/>
      <c r="DOF25" s="106"/>
      <c r="DOQ25" s="106" t="s">
        <v>1024</v>
      </c>
      <c r="DOR25" s="106"/>
      <c r="DOS25" s="106"/>
      <c r="DOT25" s="106" t="s">
        <v>1027</v>
      </c>
      <c r="DOU25" s="106"/>
      <c r="DOV25" s="106"/>
      <c r="DPG25" s="106" t="s">
        <v>1024</v>
      </c>
      <c r="DPH25" s="106"/>
      <c r="DPI25" s="106"/>
      <c r="DPJ25" s="106" t="s">
        <v>1027</v>
      </c>
      <c r="DPK25" s="106"/>
      <c r="DPL25" s="106"/>
      <c r="DPW25" s="106" t="s">
        <v>1024</v>
      </c>
      <c r="DPX25" s="106"/>
      <c r="DPY25" s="106"/>
      <c r="DPZ25" s="106" t="s">
        <v>1027</v>
      </c>
      <c r="DQA25" s="106"/>
      <c r="DQB25" s="106"/>
      <c r="DQM25" s="106" t="s">
        <v>1024</v>
      </c>
      <c r="DQN25" s="106"/>
      <c r="DQO25" s="106"/>
      <c r="DQP25" s="106" t="s">
        <v>1027</v>
      </c>
      <c r="DQQ25" s="106"/>
      <c r="DQR25" s="106"/>
      <c r="DRC25" s="106" t="s">
        <v>1024</v>
      </c>
      <c r="DRD25" s="106"/>
      <c r="DRE25" s="106"/>
      <c r="DRF25" s="106" t="s">
        <v>1027</v>
      </c>
      <c r="DRG25" s="106"/>
      <c r="DRH25" s="106"/>
      <c r="DRS25" s="106" t="s">
        <v>1024</v>
      </c>
      <c r="DRT25" s="106"/>
      <c r="DRU25" s="106"/>
      <c r="DRV25" s="106" t="s">
        <v>1027</v>
      </c>
      <c r="DRW25" s="106"/>
      <c r="DRX25" s="106"/>
      <c r="DSI25" s="106" t="s">
        <v>1024</v>
      </c>
      <c r="DSJ25" s="106"/>
      <c r="DSK25" s="106"/>
      <c r="DSL25" s="106" t="s">
        <v>1027</v>
      </c>
      <c r="DSM25" s="106"/>
      <c r="DSN25" s="106"/>
      <c r="DSY25" s="106" t="s">
        <v>1024</v>
      </c>
      <c r="DSZ25" s="106"/>
      <c r="DTA25" s="106"/>
      <c r="DTB25" s="106" t="s">
        <v>1027</v>
      </c>
      <c r="DTC25" s="106"/>
      <c r="DTD25" s="106"/>
      <c r="DTO25" s="106" t="s">
        <v>1024</v>
      </c>
      <c r="DTP25" s="106"/>
      <c r="DTQ25" s="106"/>
      <c r="DTR25" s="106" t="s">
        <v>1027</v>
      </c>
      <c r="DTS25" s="106"/>
      <c r="DTT25" s="106"/>
      <c r="DUE25" s="106" t="s">
        <v>1024</v>
      </c>
      <c r="DUF25" s="106"/>
      <c r="DUG25" s="106"/>
      <c r="DUH25" s="106" t="s">
        <v>1027</v>
      </c>
      <c r="DUI25" s="106"/>
      <c r="DUJ25" s="106"/>
      <c r="DUU25" s="106" t="s">
        <v>1024</v>
      </c>
      <c r="DUV25" s="106"/>
      <c r="DUW25" s="106"/>
      <c r="DUX25" s="106" t="s">
        <v>1027</v>
      </c>
      <c r="DUY25" s="106"/>
      <c r="DUZ25" s="106"/>
      <c r="DVK25" s="106" t="s">
        <v>1024</v>
      </c>
      <c r="DVL25" s="106"/>
      <c r="DVM25" s="106"/>
      <c r="DVN25" s="106" t="s">
        <v>1027</v>
      </c>
      <c r="DVO25" s="106"/>
      <c r="DVP25" s="106"/>
      <c r="DWA25" s="106" t="s">
        <v>1024</v>
      </c>
      <c r="DWB25" s="106"/>
      <c r="DWC25" s="106"/>
      <c r="DWD25" s="106" t="s">
        <v>1027</v>
      </c>
      <c r="DWE25" s="106"/>
      <c r="DWF25" s="106"/>
      <c r="DWQ25" s="106" t="s">
        <v>1024</v>
      </c>
      <c r="DWR25" s="106"/>
      <c r="DWS25" s="106"/>
      <c r="DWT25" s="106" t="s">
        <v>1027</v>
      </c>
      <c r="DWU25" s="106"/>
      <c r="DWV25" s="106"/>
      <c r="DXG25" s="106" t="s">
        <v>1024</v>
      </c>
      <c r="DXH25" s="106"/>
      <c r="DXI25" s="106"/>
      <c r="DXJ25" s="106" t="s">
        <v>1027</v>
      </c>
      <c r="DXK25" s="106"/>
      <c r="DXL25" s="106"/>
      <c r="DXW25" s="106" t="s">
        <v>1024</v>
      </c>
      <c r="DXX25" s="106"/>
      <c r="DXY25" s="106"/>
      <c r="DXZ25" s="106" t="s">
        <v>1027</v>
      </c>
      <c r="DYA25" s="106"/>
      <c r="DYB25" s="106"/>
      <c r="DYM25" s="106" t="s">
        <v>1024</v>
      </c>
      <c r="DYN25" s="106"/>
      <c r="DYO25" s="106"/>
      <c r="DYP25" s="106" t="s">
        <v>1027</v>
      </c>
      <c r="DYQ25" s="106"/>
      <c r="DYR25" s="106"/>
      <c r="DZC25" s="106" t="s">
        <v>1024</v>
      </c>
      <c r="DZD25" s="106"/>
      <c r="DZE25" s="106"/>
      <c r="DZF25" s="106" t="s">
        <v>1027</v>
      </c>
      <c r="DZG25" s="106"/>
      <c r="DZH25" s="106"/>
      <c r="DZS25" s="106" t="s">
        <v>1024</v>
      </c>
      <c r="DZT25" s="106"/>
      <c r="DZU25" s="106"/>
      <c r="DZV25" s="106" t="s">
        <v>1027</v>
      </c>
      <c r="DZW25" s="106"/>
      <c r="DZX25" s="106"/>
      <c r="EAI25" s="106" t="s">
        <v>1024</v>
      </c>
      <c r="EAJ25" s="106"/>
      <c r="EAK25" s="106"/>
      <c r="EAL25" s="106" t="s">
        <v>1027</v>
      </c>
      <c r="EAM25" s="106"/>
      <c r="EAN25" s="106"/>
      <c r="EAY25" s="106" t="s">
        <v>1024</v>
      </c>
      <c r="EAZ25" s="106"/>
      <c r="EBA25" s="106"/>
      <c r="EBB25" s="106" t="s">
        <v>1027</v>
      </c>
      <c r="EBC25" s="106"/>
      <c r="EBD25" s="106"/>
      <c r="EBO25" s="106" t="s">
        <v>1024</v>
      </c>
      <c r="EBP25" s="106"/>
      <c r="EBQ25" s="106"/>
      <c r="EBR25" s="106" t="s">
        <v>1027</v>
      </c>
      <c r="EBS25" s="106"/>
      <c r="EBT25" s="106"/>
      <c r="ECE25" s="106" t="s">
        <v>1024</v>
      </c>
      <c r="ECF25" s="106"/>
      <c r="ECG25" s="106"/>
      <c r="ECH25" s="106" t="s">
        <v>1027</v>
      </c>
      <c r="ECI25" s="106"/>
      <c r="ECJ25" s="106"/>
      <c r="ECU25" s="106" t="s">
        <v>1024</v>
      </c>
      <c r="ECV25" s="106"/>
      <c r="ECW25" s="106"/>
      <c r="ECX25" s="106" t="s">
        <v>1027</v>
      </c>
      <c r="ECY25" s="106"/>
      <c r="ECZ25" s="106"/>
      <c r="EDK25" s="106" t="s">
        <v>1024</v>
      </c>
      <c r="EDL25" s="106"/>
      <c r="EDM25" s="106"/>
      <c r="EDN25" s="106" t="s">
        <v>1027</v>
      </c>
      <c r="EDO25" s="106"/>
      <c r="EDP25" s="106"/>
      <c r="EEA25" s="106" t="s">
        <v>1024</v>
      </c>
      <c r="EEB25" s="106"/>
      <c r="EEC25" s="106"/>
      <c r="EED25" s="106" t="s">
        <v>1027</v>
      </c>
      <c r="EEE25" s="106"/>
      <c r="EEF25" s="106"/>
      <c r="EEQ25" s="106" t="s">
        <v>1024</v>
      </c>
      <c r="EER25" s="106"/>
      <c r="EES25" s="106"/>
      <c r="EET25" s="106" t="s">
        <v>1027</v>
      </c>
      <c r="EEU25" s="106"/>
      <c r="EEV25" s="106"/>
      <c r="EFG25" s="106" t="s">
        <v>1024</v>
      </c>
      <c r="EFH25" s="106"/>
      <c r="EFI25" s="106"/>
      <c r="EFJ25" s="106" t="s">
        <v>1027</v>
      </c>
      <c r="EFK25" s="106"/>
      <c r="EFL25" s="106"/>
      <c r="EFW25" s="106" t="s">
        <v>1024</v>
      </c>
      <c r="EFX25" s="106"/>
      <c r="EFY25" s="106"/>
      <c r="EFZ25" s="106" t="s">
        <v>1027</v>
      </c>
      <c r="EGA25" s="106"/>
      <c r="EGB25" s="106"/>
      <c r="EGM25" s="106" t="s">
        <v>1024</v>
      </c>
      <c r="EGN25" s="106"/>
      <c r="EGO25" s="106"/>
      <c r="EGP25" s="106" t="s">
        <v>1027</v>
      </c>
      <c r="EGQ25" s="106"/>
      <c r="EGR25" s="106"/>
      <c r="EHC25" s="106" t="s">
        <v>1024</v>
      </c>
      <c r="EHD25" s="106"/>
      <c r="EHE25" s="106"/>
      <c r="EHF25" s="106" t="s">
        <v>1027</v>
      </c>
      <c r="EHG25" s="106"/>
      <c r="EHH25" s="106"/>
      <c r="EHS25" s="106" t="s">
        <v>1024</v>
      </c>
      <c r="EHT25" s="106"/>
      <c r="EHU25" s="106"/>
      <c r="EHV25" s="106" t="s">
        <v>1027</v>
      </c>
      <c r="EHW25" s="106"/>
      <c r="EHX25" s="106"/>
      <c r="EII25" s="106" t="s">
        <v>1024</v>
      </c>
      <c r="EIJ25" s="106"/>
      <c r="EIK25" s="106"/>
      <c r="EIL25" s="106" t="s">
        <v>1027</v>
      </c>
      <c r="EIM25" s="106"/>
      <c r="EIN25" s="106"/>
      <c r="EIY25" s="106" t="s">
        <v>1024</v>
      </c>
      <c r="EIZ25" s="106"/>
      <c r="EJA25" s="106"/>
      <c r="EJB25" s="106" t="s">
        <v>1027</v>
      </c>
      <c r="EJC25" s="106"/>
      <c r="EJD25" s="106"/>
      <c r="EJO25" s="106" t="s">
        <v>1024</v>
      </c>
      <c r="EJP25" s="106"/>
      <c r="EJQ25" s="106"/>
      <c r="EJR25" s="106" t="s">
        <v>1027</v>
      </c>
      <c r="EJS25" s="106"/>
      <c r="EJT25" s="106"/>
      <c r="EKE25" s="106" t="s">
        <v>1024</v>
      </c>
      <c r="EKF25" s="106"/>
      <c r="EKG25" s="106"/>
      <c r="EKH25" s="106" t="s">
        <v>1027</v>
      </c>
      <c r="EKI25" s="106"/>
      <c r="EKJ25" s="106"/>
      <c r="EKU25" s="106" t="s">
        <v>1024</v>
      </c>
      <c r="EKV25" s="106"/>
      <c r="EKW25" s="106"/>
      <c r="EKX25" s="106" t="s">
        <v>1027</v>
      </c>
      <c r="EKY25" s="106"/>
      <c r="EKZ25" s="106"/>
      <c r="ELK25" s="106" t="s">
        <v>1024</v>
      </c>
      <c r="ELL25" s="106"/>
      <c r="ELM25" s="106"/>
      <c r="ELN25" s="106" t="s">
        <v>1027</v>
      </c>
      <c r="ELO25" s="106"/>
      <c r="ELP25" s="106"/>
      <c r="EMA25" s="106" t="s">
        <v>1024</v>
      </c>
      <c r="EMB25" s="106"/>
      <c r="EMC25" s="106"/>
      <c r="EMD25" s="106" t="s">
        <v>1027</v>
      </c>
      <c r="EME25" s="106"/>
      <c r="EMF25" s="106"/>
      <c r="EMQ25" s="106" t="s">
        <v>1024</v>
      </c>
      <c r="EMR25" s="106"/>
      <c r="EMS25" s="106"/>
      <c r="EMT25" s="106" t="s">
        <v>1027</v>
      </c>
      <c r="EMU25" s="106"/>
      <c r="EMV25" s="106"/>
      <c r="ENG25" s="106" t="s">
        <v>1024</v>
      </c>
      <c r="ENH25" s="106"/>
      <c r="ENI25" s="106"/>
      <c r="ENJ25" s="106" t="s">
        <v>1027</v>
      </c>
      <c r="ENK25" s="106"/>
      <c r="ENL25" s="106"/>
      <c r="ENW25" s="106" t="s">
        <v>1024</v>
      </c>
      <c r="ENX25" s="106"/>
      <c r="ENY25" s="106"/>
      <c r="ENZ25" s="106" t="s">
        <v>1027</v>
      </c>
      <c r="EOA25" s="106"/>
      <c r="EOB25" s="106"/>
      <c r="EOM25" s="106" t="s">
        <v>1024</v>
      </c>
      <c r="EON25" s="106"/>
      <c r="EOO25" s="106"/>
      <c r="EOP25" s="106" t="s">
        <v>1027</v>
      </c>
      <c r="EOQ25" s="106"/>
      <c r="EOR25" s="106"/>
      <c r="EPC25" s="106" t="s">
        <v>1024</v>
      </c>
      <c r="EPD25" s="106"/>
      <c r="EPE25" s="106"/>
      <c r="EPF25" s="106" t="s">
        <v>1027</v>
      </c>
      <c r="EPG25" s="106"/>
      <c r="EPH25" s="106"/>
      <c r="EPS25" s="106" t="s">
        <v>1024</v>
      </c>
      <c r="EPT25" s="106"/>
      <c r="EPU25" s="106"/>
      <c r="EPV25" s="106" t="s">
        <v>1027</v>
      </c>
      <c r="EPW25" s="106"/>
      <c r="EPX25" s="106"/>
      <c r="EQI25" s="106" t="s">
        <v>1024</v>
      </c>
      <c r="EQJ25" s="106"/>
      <c r="EQK25" s="106"/>
      <c r="EQL25" s="106" t="s">
        <v>1027</v>
      </c>
      <c r="EQM25" s="106"/>
      <c r="EQN25" s="106"/>
      <c r="EQY25" s="106" t="s">
        <v>1024</v>
      </c>
      <c r="EQZ25" s="106"/>
      <c r="ERA25" s="106"/>
      <c r="ERB25" s="106" t="s">
        <v>1027</v>
      </c>
      <c r="ERC25" s="106"/>
      <c r="ERD25" s="106"/>
      <c r="ERO25" s="106" t="s">
        <v>1024</v>
      </c>
      <c r="ERP25" s="106"/>
      <c r="ERQ25" s="106"/>
      <c r="ERR25" s="106" t="s">
        <v>1027</v>
      </c>
      <c r="ERS25" s="106"/>
      <c r="ERT25" s="106"/>
      <c r="ESE25" s="106" t="s">
        <v>1024</v>
      </c>
      <c r="ESF25" s="106"/>
      <c r="ESG25" s="106"/>
      <c r="ESH25" s="106" t="s">
        <v>1027</v>
      </c>
      <c r="ESI25" s="106"/>
      <c r="ESJ25" s="106"/>
      <c r="ESU25" s="106" t="s">
        <v>1024</v>
      </c>
      <c r="ESV25" s="106"/>
      <c r="ESW25" s="106"/>
      <c r="ESX25" s="106" t="s">
        <v>1027</v>
      </c>
      <c r="ESY25" s="106"/>
      <c r="ESZ25" s="106"/>
      <c r="ETK25" s="106" t="s">
        <v>1024</v>
      </c>
      <c r="ETL25" s="106"/>
      <c r="ETM25" s="106"/>
      <c r="ETN25" s="106" t="s">
        <v>1027</v>
      </c>
      <c r="ETO25" s="106"/>
      <c r="ETP25" s="106"/>
      <c r="EUA25" s="106" t="s">
        <v>1024</v>
      </c>
      <c r="EUB25" s="106"/>
      <c r="EUC25" s="106"/>
      <c r="EUD25" s="106" t="s">
        <v>1027</v>
      </c>
      <c r="EUE25" s="106"/>
      <c r="EUF25" s="106"/>
      <c r="EUQ25" s="106" t="s">
        <v>1024</v>
      </c>
      <c r="EUR25" s="106"/>
      <c r="EUS25" s="106"/>
      <c r="EUT25" s="106" t="s">
        <v>1027</v>
      </c>
      <c r="EUU25" s="106"/>
      <c r="EUV25" s="106"/>
      <c r="EVG25" s="106" t="s">
        <v>1024</v>
      </c>
      <c r="EVH25" s="106"/>
      <c r="EVI25" s="106"/>
      <c r="EVJ25" s="106" t="s">
        <v>1027</v>
      </c>
      <c r="EVK25" s="106"/>
      <c r="EVL25" s="106"/>
      <c r="EVW25" s="106" t="s">
        <v>1024</v>
      </c>
      <c r="EVX25" s="106"/>
      <c r="EVY25" s="106"/>
      <c r="EVZ25" s="106" t="s">
        <v>1027</v>
      </c>
      <c r="EWA25" s="106"/>
      <c r="EWB25" s="106"/>
      <c r="EWM25" s="106" t="s">
        <v>1024</v>
      </c>
      <c r="EWN25" s="106"/>
      <c r="EWO25" s="106"/>
      <c r="EWP25" s="106" t="s">
        <v>1027</v>
      </c>
      <c r="EWQ25" s="106"/>
      <c r="EWR25" s="106"/>
      <c r="EXC25" s="106" t="s">
        <v>1024</v>
      </c>
      <c r="EXD25" s="106"/>
      <c r="EXE25" s="106"/>
      <c r="EXF25" s="106" t="s">
        <v>1027</v>
      </c>
      <c r="EXG25" s="106"/>
      <c r="EXH25" s="106"/>
      <c r="EXS25" s="106" t="s">
        <v>1024</v>
      </c>
      <c r="EXT25" s="106"/>
      <c r="EXU25" s="106"/>
      <c r="EXV25" s="106" t="s">
        <v>1027</v>
      </c>
      <c r="EXW25" s="106"/>
      <c r="EXX25" s="106"/>
      <c r="EYI25" s="106" t="s">
        <v>1024</v>
      </c>
      <c r="EYJ25" s="106"/>
      <c r="EYK25" s="106"/>
      <c r="EYL25" s="106" t="s">
        <v>1027</v>
      </c>
      <c r="EYM25" s="106"/>
      <c r="EYN25" s="106"/>
      <c r="EYY25" s="106" t="s">
        <v>1024</v>
      </c>
      <c r="EYZ25" s="106"/>
      <c r="EZA25" s="106"/>
      <c r="EZB25" s="106" t="s">
        <v>1027</v>
      </c>
      <c r="EZC25" s="106"/>
      <c r="EZD25" s="106"/>
      <c r="EZO25" s="106" t="s">
        <v>1024</v>
      </c>
      <c r="EZP25" s="106"/>
      <c r="EZQ25" s="106"/>
      <c r="EZR25" s="106" t="s">
        <v>1027</v>
      </c>
      <c r="EZS25" s="106"/>
      <c r="EZT25" s="106"/>
      <c r="FAE25" s="106" t="s">
        <v>1024</v>
      </c>
      <c r="FAF25" s="106"/>
      <c r="FAG25" s="106"/>
      <c r="FAH25" s="106" t="s">
        <v>1027</v>
      </c>
      <c r="FAI25" s="106"/>
      <c r="FAJ25" s="106"/>
      <c r="FAU25" s="106" t="s">
        <v>1024</v>
      </c>
      <c r="FAV25" s="106"/>
      <c r="FAW25" s="106"/>
      <c r="FAX25" s="106" t="s">
        <v>1027</v>
      </c>
      <c r="FAY25" s="106"/>
      <c r="FAZ25" s="106"/>
      <c r="FBK25" s="106" t="s">
        <v>1024</v>
      </c>
      <c r="FBL25" s="106"/>
      <c r="FBM25" s="106"/>
      <c r="FBN25" s="106" t="s">
        <v>1027</v>
      </c>
      <c r="FBO25" s="106"/>
      <c r="FBP25" s="106"/>
      <c r="FCA25" s="106" t="s">
        <v>1024</v>
      </c>
      <c r="FCB25" s="106"/>
      <c r="FCC25" s="106"/>
      <c r="FCD25" s="106" t="s">
        <v>1027</v>
      </c>
      <c r="FCE25" s="106"/>
      <c r="FCF25" s="106"/>
      <c r="FCQ25" s="106" t="s">
        <v>1024</v>
      </c>
      <c r="FCR25" s="106"/>
      <c r="FCS25" s="106"/>
      <c r="FCT25" s="106" t="s">
        <v>1027</v>
      </c>
      <c r="FCU25" s="106"/>
      <c r="FCV25" s="106"/>
      <c r="FDG25" s="106" t="s">
        <v>1024</v>
      </c>
      <c r="FDH25" s="106"/>
      <c r="FDI25" s="106"/>
      <c r="FDJ25" s="106" t="s">
        <v>1027</v>
      </c>
      <c r="FDK25" s="106"/>
      <c r="FDL25" s="106"/>
      <c r="FDW25" s="106" t="s">
        <v>1024</v>
      </c>
      <c r="FDX25" s="106"/>
      <c r="FDY25" s="106"/>
      <c r="FDZ25" s="106" t="s">
        <v>1027</v>
      </c>
      <c r="FEA25" s="106"/>
      <c r="FEB25" s="106"/>
      <c r="FEM25" s="106" t="s">
        <v>1024</v>
      </c>
      <c r="FEN25" s="106"/>
      <c r="FEO25" s="106"/>
      <c r="FEP25" s="106" t="s">
        <v>1027</v>
      </c>
      <c r="FEQ25" s="106"/>
      <c r="FER25" s="106"/>
      <c r="FFC25" s="106" t="s">
        <v>1024</v>
      </c>
      <c r="FFD25" s="106"/>
      <c r="FFE25" s="106"/>
      <c r="FFF25" s="106" t="s">
        <v>1027</v>
      </c>
      <c r="FFG25" s="106"/>
      <c r="FFH25" s="106"/>
      <c r="FFS25" s="106" t="s">
        <v>1024</v>
      </c>
      <c r="FFT25" s="106"/>
      <c r="FFU25" s="106"/>
      <c r="FFV25" s="106" t="s">
        <v>1027</v>
      </c>
      <c r="FFW25" s="106"/>
      <c r="FFX25" s="106"/>
      <c r="FGI25" s="106" t="s">
        <v>1024</v>
      </c>
      <c r="FGJ25" s="106"/>
      <c r="FGK25" s="106"/>
      <c r="FGL25" s="106" t="s">
        <v>1027</v>
      </c>
      <c r="FGM25" s="106"/>
      <c r="FGN25" s="106"/>
      <c r="FGY25" s="106" t="s">
        <v>1024</v>
      </c>
      <c r="FGZ25" s="106"/>
      <c r="FHA25" s="106"/>
      <c r="FHB25" s="106" t="s">
        <v>1027</v>
      </c>
      <c r="FHC25" s="106"/>
      <c r="FHD25" s="106"/>
      <c r="FHO25" s="106" t="s">
        <v>1024</v>
      </c>
      <c r="FHP25" s="106"/>
      <c r="FHQ25" s="106"/>
      <c r="FHR25" s="106" t="s">
        <v>1027</v>
      </c>
      <c r="FHS25" s="106"/>
      <c r="FHT25" s="106"/>
      <c r="FIE25" s="106" t="s">
        <v>1024</v>
      </c>
      <c r="FIF25" s="106"/>
      <c r="FIG25" s="106"/>
      <c r="FIH25" s="106" t="s">
        <v>1027</v>
      </c>
      <c r="FII25" s="106"/>
      <c r="FIJ25" s="106"/>
      <c r="FIU25" s="106" t="s">
        <v>1024</v>
      </c>
      <c r="FIV25" s="106"/>
      <c r="FIW25" s="106"/>
      <c r="FIX25" s="106" t="s">
        <v>1027</v>
      </c>
      <c r="FIY25" s="106"/>
      <c r="FIZ25" s="106"/>
      <c r="FJK25" s="106" t="s">
        <v>1024</v>
      </c>
      <c r="FJL25" s="106"/>
      <c r="FJM25" s="106"/>
      <c r="FJN25" s="106" t="s">
        <v>1027</v>
      </c>
      <c r="FJO25" s="106"/>
      <c r="FJP25" s="106"/>
      <c r="FKA25" s="106" t="s">
        <v>1024</v>
      </c>
      <c r="FKB25" s="106"/>
      <c r="FKC25" s="106"/>
      <c r="FKD25" s="106" t="s">
        <v>1027</v>
      </c>
      <c r="FKE25" s="106"/>
      <c r="FKF25" s="106"/>
      <c r="FKQ25" s="106" t="s">
        <v>1024</v>
      </c>
      <c r="FKR25" s="106"/>
      <c r="FKS25" s="106"/>
      <c r="FKT25" s="106" t="s">
        <v>1027</v>
      </c>
      <c r="FKU25" s="106"/>
      <c r="FKV25" s="106"/>
      <c r="FLG25" s="106" t="s">
        <v>1024</v>
      </c>
      <c r="FLH25" s="106"/>
      <c r="FLI25" s="106"/>
      <c r="FLJ25" s="106" t="s">
        <v>1027</v>
      </c>
      <c r="FLK25" s="106"/>
      <c r="FLL25" s="106"/>
      <c r="FLW25" s="106" t="s">
        <v>1024</v>
      </c>
      <c r="FLX25" s="106"/>
      <c r="FLY25" s="106"/>
      <c r="FLZ25" s="106" t="s">
        <v>1027</v>
      </c>
      <c r="FMA25" s="106"/>
      <c r="FMB25" s="106"/>
      <c r="FMM25" s="106" t="s">
        <v>1024</v>
      </c>
      <c r="FMN25" s="106"/>
      <c r="FMO25" s="106"/>
      <c r="FMP25" s="106" t="s">
        <v>1027</v>
      </c>
      <c r="FMQ25" s="106"/>
      <c r="FMR25" s="106"/>
      <c r="FNC25" s="106" t="s">
        <v>1024</v>
      </c>
      <c r="FND25" s="106"/>
      <c r="FNE25" s="106"/>
      <c r="FNF25" s="106" t="s">
        <v>1027</v>
      </c>
      <c r="FNG25" s="106"/>
      <c r="FNH25" s="106"/>
      <c r="FNS25" s="106" t="s">
        <v>1024</v>
      </c>
      <c r="FNT25" s="106"/>
      <c r="FNU25" s="106"/>
      <c r="FNV25" s="106" t="s">
        <v>1027</v>
      </c>
      <c r="FNW25" s="106"/>
      <c r="FNX25" s="106"/>
      <c r="FOI25" s="106" t="s">
        <v>1024</v>
      </c>
      <c r="FOJ25" s="106"/>
      <c r="FOK25" s="106"/>
      <c r="FOL25" s="106" t="s">
        <v>1027</v>
      </c>
      <c r="FOM25" s="106"/>
      <c r="FON25" s="106"/>
      <c r="FOY25" s="106" t="s">
        <v>1024</v>
      </c>
      <c r="FOZ25" s="106"/>
      <c r="FPA25" s="106"/>
      <c r="FPB25" s="106" t="s">
        <v>1027</v>
      </c>
      <c r="FPC25" s="106"/>
      <c r="FPD25" s="106"/>
      <c r="FPO25" s="106" t="s">
        <v>1024</v>
      </c>
      <c r="FPP25" s="106"/>
      <c r="FPQ25" s="106"/>
      <c r="FPR25" s="106" t="s">
        <v>1027</v>
      </c>
      <c r="FPS25" s="106"/>
      <c r="FPT25" s="106"/>
      <c r="FQE25" s="106" t="s">
        <v>1024</v>
      </c>
      <c r="FQF25" s="106"/>
      <c r="FQG25" s="106"/>
      <c r="FQH25" s="106" t="s">
        <v>1027</v>
      </c>
      <c r="FQI25" s="106"/>
      <c r="FQJ25" s="106"/>
      <c r="FQU25" s="106" t="s">
        <v>1024</v>
      </c>
      <c r="FQV25" s="106"/>
      <c r="FQW25" s="106"/>
      <c r="FQX25" s="106" t="s">
        <v>1027</v>
      </c>
      <c r="FQY25" s="106"/>
      <c r="FQZ25" s="106"/>
      <c r="FRK25" s="106" t="s">
        <v>1024</v>
      </c>
      <c r="FRL25" s="106"/>
      <c r="FRM25" s="106"/>
      <c r="FRN25" s="106" t="s">
        <v>1027</v>
      </c>
      <c r="FRO25" s="106"/>
      <c r="FRP25" s="106"/>
      <c r="FSA25" s="106" t="s">
        <v>1024</v>
      </c>
      <c r="FSB25" s="106"/>
      <c r="FSC25" s="106"/>
      <c r="FSD25" s="106" t="s">
        <v>1027</v>
      </c>
      <c r="FSE25" s="106"/>
      <c r="FSF25" s="106"/>
      <c r="FSQ25" s="106" t="s">
        <v>1024</v>
      </c>
      <c r="FSR25" s="106"/>
      <c r="FSS25" s="106"/>
      <c r="FST25" s="106" t="s">
        <v>1027</v>
      </c>
      <c r="FSU25" s="106"/>
      <c r="FSV25" s="106"/>
      <c r="FTG25" s="106" t="s">
        <v>1024</v>
      </c>
      <c r="FTH25" s="106"/>
      <c r="FTI25" s="106"/>
      <c r="FTJ25" s="106" t="s">
        <v>1027</v>
      </c>
      <c r="FTK25" s="106"/>
      <c r="FTL25" s="106"/>
      <c r="FTW25" s="106" t="s">
        <v>1024</v>
      </c>
      <c r="FTX25" s="106"/>
      <c r="FTY25" s="106"/>
      <c r="FTZ25" s="106" t="s">
        <v>1027</v>
      </c>
      <c r="FUA25" s="106"/>
      <c r="FUB25" s="106"/>
      <c r="FUM25" s="106" t="s">
        <v>1024</v>
      </c>
      <c r="FUN25" s="106"/>
      <c r="FUO25" s="106"/>
      <c r="FUP25" s="106" t="s">
        <v>1027</v>
      </c>
      <c r="FUQ25" s="106"/>
      <c r="FUR25" s="106"/>
      <c r="FVC25" s="106" t="s">
        <v>1024</v>
      </c>
      <c r="FVD25" s="106"/>
      <c r="FVE25" s="106"/>
      <c r="FVF25" s="106" t="s">
        <v>1027</v>
      </c>
      <c r="FVG25" s="106"/>
      <c r="FVH25" s="106"/>
      <c r="FVS25" s="106" t="s">
        <v>1024</v>
      </c>
      <c r="FVT25" s="106"/>
      <c r="FVU25" s="106"/>
      <c r="FVV25" s="106" t="s">
        <v>1027</v>
      </c>
      <c r="FVW25" s="106"/>
      <c r="FVX25" s="106"/>
      <c r="FWI25" s="106" t="s">
        <v>1024</v>
      </c>
      <c r="FWJ25" s="106"/>
      <c r="FWK25" s="106"/>
      <c r="FWL25" s="106" t="s">
        <v>1027</v>
      </c>
      <c r="FWM25" s="106"/>
      <c r="FWN25" s="106"/>
      <c r="FWY25" s="106" t="s">
        <v>1024</v>
      </c>
      <c r="FWZ25" s="106"/>
      <c r="FXA25" s="106"/>
      <c r="FXB25" s="106" t="s">
        <v>1027</v>
      </c>
      <c r="FXC25" s="106"/>
      <c r="FXD25" s="106"/>
      <c r="FXO25" s="106" t="s">
        <v>1024</v>
      </c>
      <c r="FXP25" s="106"/>
      <c r="FXQ25" s="106"/>
      <c r="FXR25" s="106" t="s">
        <v>1027</v>
      </c>
      <c r="FXS25" s="106"/>
      <c r="FXT25" s="106"/>
      <c r="FYE25" s="106" t="s">
        <v>1024</v>
      </c>
      <c r="FYF25" s="106"/>
      <c r="FYG25" s="106"/>
      <c r="FYH25" s="106" t="s">
        <v>1027</v>
      </c>
      <c r="FYI25" s="106"/>
      <c r="FYJ25" s="106"/>
      <c r="FYU25" s="106" t="s">
        <v>1024</v>
      </c>
      <c r="FYV25" s="106"/>
      <c r="FYW25" s="106"/>
      <c r="FYX25" s="106" t="s">
        <v>1027</v>
      </c>
      <c r="FYY25" s="106"/>
      <c r="FYZ25" s="106"/>
      <c r="FZK25" s="106" t="s">
        <v>1024</v>
      </c>
      <c r="FZL25" s="106"/>
      <c r="FZM25" s="106"/>
      <c r="FZN25" s="106" t="s">
        <v>1027</v>
      </c>
      <c r="FZO25" s="106"/>
      <c r="FZP25" s="106"/>
      <c r="GAA25" s="106" t="s">
        <v>1024</v>
      </c>
      <c r="GAB25" s="106"/>
      <c r="GAC25" s="106"/>
      <c r="GAD25" s="106" t="s">
        <v>1027</v>
      </c>
      <c r="GAE25" s="106"/>
      <c r="GAF25" s="106"/>
      <c r="GAQ25" s="106" t="s">
        <v>1024</v>
      </c>
      <c r="GAR25" s="106"/>
      <c r="GAS25" s="106"/>
      <c r="GAT25" s="106" t="s">
        <v>1027</v>
      </c>
      <c r="GAU25" s="106"/>
      <c r="GAV25" s="106"/>
      <c r="GBG25" s="106" t="s">
        <v>1024</v>
      </c>
      <c r="GBH25" s="106"/>
      <c r="GBI25" s="106"/>
      <c r="GBJ25" s="106" t="s">
        <v>1027</v>
      </c>
      <c r="GBK25" s="106"/>
      <c r="GBL25" s="106"/>
      <c r="GBW25" s="106" t="s">
        <v>1024</v>
      </c>
      <c r="GBX25" s="106"/>
      <c r="GBY25" s="106"/>
      <c r="GBZ25" s="106" t="s">
        <v>1027</v>
      </c>
      <c r="GCA25" s="106"/>
      <c r="GCB25" s="106"/>
      <c r="GCM25" s="106" t="s">
        <v>1024</v>
      </c>
      <c r="GCN25" s="106"/>
      <c r="GCO25" s="106"/>
      <c r="GCP25" s="106" t="s">
        <v>1027</v>
      </c>
      <c r="GCQ25" s="106"/>
      <c r="GCR25" s="106"/>
      <c r="GDC25" s="106" t="s">
        <v>1024</v>
      </c>
      <c r="GDD25" s="106"/>
      <c r="GDE25" s="106"/>
      <c r="GDF25" s="106" t="s">
        <v>1027</v>
      </c>
      <c r="GDG25" s="106"/>
      <c r="GDH25" s="106"/>
      <c r="GDS25" s="106" t="s">
        <v>1024</v>
      </c>
      <c r="GDT25" s="106"/>
      <c r="GDU25" s="106"/>
      <c r="GDV25" s="106" t="s">
        <v>1027</v>
      </c>
      <c r="GDW25" s="106"/>
      <c r="GDX25" s="106"/>
      <c r="GEI25" s="106" t="s">
        <v>1024</v>
      </c>
      <c r="GEJ25" s="106"/>
      <c r="GEK25" s="106"/>
      <c r="GEL25" s="106" t="s">
        <v>1027</v>
      </c>
      <c r="GEM25" s="106"/>
      <c r="GEN25" s="106"/>
      <c r="GEY25" s="106" t="s">
        <v>1024</v>
      </c>
      <c r="GEZ25" s="106"/>
      <c r="GFA25" s="106"/>
      <c r="GFB25" s="106" t="s">
        <v>1027</v>
      </c>
      <c r="GFC25" s="106"/>
      <c r="GFD25" s="106"/>
      <c r="GFO25" s="106" t="s">
        <v>1024</v>
      </c>
      <c r="GFP25" s="106"/>
      <c r="GFQ25" s="106"/>
      <c r="GFR25" s="106" t="s">
        <v>1027</v>
      </c>
      <c r="GFS25" s="106"/>
      <c r="GFT25" s="106"/>
      <c r="GGE25" s="106" t="s">
        <v>1024</v>
      </c>
      <c r="GGF25" s="106"/>
      <c r="GGG25" s="106"/>
      <c r="GGH25" s="106" t="s">
        <v>1027</v>
      </c>
      <c r="GGI25" s="106"/>
      <c r="GGJ25" s="106"/>
      <c r="GGU25" s="106" t="s">
        <v>1024</v>
      </c>
      <c r="GGV25" s="106"/>
      <c r="GGW25" s="106"/>
      <c r="GGX25" s="106" t="s">
        <v>1027</v>
      </c>
      <c r="GGY25" s="106"/>
      <c r="GGZ25" s="106"/>
      <c r="GHK25" s="106" t="s">
        <v>1024</v>
      </c>
      <c r="GHL25" s="106"/>
      <c r="GHM25" s="106"/>
      <c r="GHN25" s="106" t="s">
        <v>1027</v>
      </c>
      <c r="GHO25" s="106"/>
      <c r="GHP25" s="106"/>
      <c r="GIA25" s="106" t="s">
        <v>1024</v>
      </c>
      <c r="GIB25" s="106"/>
      <c r="GIC25" s="106"/>
      <c r="GID25" s="106" t="s">
        <v>1027</v>
      </c>
      <c r="GIE25" s="106"/>
      <c r="GIF25" s="106"/>
      <c r="GIQ25" s="106" t="s">
        <v>1024</v>
      </c>
      <c r="GIR25" s="106"/>
      <c r="GIS25" s="106"/>
      <c r="GIT25" s="106" t="s">
        <v>1027</v>
      </c>
      <c r="GIU25" s="106"/>
      <c r="GIV25" s="106"/>
      <c r="GJG25" s="106" t="s">
        <v>1024</v>
      </c>
      <c r="GJH25" s="106"/>
      <c r="GJI25" s="106"/>
      <c r="GJJ25" s="106" t="s">
        <v>1027</v>
      </c>
      <c r="GJK25" s="106"/>
      <c r="GJL25" s="106"/>
      <c r="GJW25" s="106" t="s">
        <v>1024</v>
      </c>
      <c r="GJX25" s="106"/>
      <c r="GJY25" s="106"/>
      <c r="GJZ25" s="106" t="s">
        <v>1027</v>
      </c>
      <c r="GKA25" s="106"/>
      <c r="GKB25" s="106"/>
      <c r="GKM25" s="106" t="s">
        <v>1024</v>
      </c>
      <c r="GKN25" s="106"/>
      <c r="GKO25" s="106"/>
      <c r="GKP25" s="106" t="s">
        <v>1027</v>
      </c>
      <c r="GKQ25" s="106"/>
      <c r="GKR25" s="106"/>
      <c r="GLC25" s="106" t="s">
        <v>1024</v>
      </c>
      <c r="GLD25" s="106"/>
      <c r="GLE25" s="106"/>
      <c r="GLF25" s="106" t="s">
        <v>1027</v>
      </c>
      <c r="GLG25" s="106"/>
      <c r="GLH25" s="106"/>
      <c r="GLS25" s="106" t="s">
        <v>1024</v>
      </c>
      <c r="GLT25" s="106"/>
      <c r="GLU25" s="106"/>
      <c r="GLV25" s="106" t="s">
        <v>1027</v>
      </c>
      <c r="GLW25" s="106"/>
      <c r="GLX25" s="106"/>
      <c r="GMI25" s="106" t="s">
        <v>1024</v>
      </c>
      <c r="GMJ25" s="106"/>
      <c r="GMK25" s="106"/>
      <c r="GML25" s="106" t="s">
        <v>1027</v>
      </c>
      <c r="GMM25" s="106"/>
      <c r="GMN25" s="106"/>
      <c r="GMY25" s="106" t="s">
        <v>1024</v>
      </c>
      <c r="GMZ25" s="106"/>
      <c r="GNA25" s="106"/>
      <c r="GNB25" s="106" t="s">
        <v>1027</v>
      </c>
      <c r="GNC25" s="106"/>
      <c r="GND25" s="106"/>
      <c r="GNO25" s="106" t="s">
        <v>1024</v>
      </c>
      <c r="GNP25" s="106"/>
      <c r="GNQ25" s="106"/>
      <c r="GNR25" s="106" t="s">
        <v>1027</v>
      </c>
      <c r="GNS25" s="106"/>
      <c r="GNT25" s="106"/>
      <c r="GOE25" s="106" t="s">
        <v>1024</v>
      </c>
      <c r="GOF25" s="106"/>
      <c r="GOG25" s="106"/>
      <c r="GOH25" s="106" t="s">
        <v>1027</v>
      </c>
      <c r="GOI25" s="106"/>
      <c r="GOJ25" s="106"/>
      <c r="GOU25" s="106" t="s">
        <v>1024</v>
      </c>
      <c r="GOV25" s="106"/>
      <c r="GOW25" s="106"/>
      <c r="GOX25" s="106" t="s">
        <v>1027</v>
      </c>
      <c r="GOY25" s="106"/>
      <c r="GOZ25" s="106"/>
      <c r="GPK25" s="106" t="s">
        <v>1024</v>
      </c>
      <c r="GPL25" s="106"/>
      <c r="GPM25" s="106"/>
      <c r="GPN25" s="106" t="s">
        <v>1027</v>
      </c>
      <c r="GPO25" s="106"/>
      <c r="GPP25" s="106"/>
      <c r="GQA25" s="106" t="s">
        <v>1024</v>
      </c>
      <c r="GQB25" s="106"/>
      <c r="GQC25" s="106"/>
      <c r="GQD25" s="106" t="s">
        <v>1027</v>
      </c>
      <c r="GQE25" s="106"/>
      <c r="GQF25" s="106"/>
      <c r="GQQ25" s="106" t="s">
        <v>1024</v>
      </c>
      <c r="GQR25" s="106"/>
      <c r="GQS25" s="106"/>
      <c r="GQT25" s="106" t="s">
        <v>1027</v>
      </c>
      <c r="GQU25" s="106"/>
      <c r="GQV25" s="106"/>
      <c r="GRG25" s="106" t="s">
        <v>1024</v>
      </c>
      <c r="GRH25" s="106"/>
      <c r="GRI25" s="106"/>
      <c r="GRJ25" s="106" t="s">
        <v>1027</v>
      </c>
      <c r="GRK25" s="106"/>
      <c r="GRL25" s="106"/>
      <c r="GRW25" s="106" t="s">
        <v>1024</v>
      </c>
      <c r="GRX25" s="106"/>
      <c r="GRY25" s="106"/>
      <c r="GRZ25" s="106" t="s">
        <v>1027</v>
      </c>
      <c r="GSA25" s="106"/>
      <c r="GSB25" s="106"/>
      <c r="GSM25" s="106" t="s">
        <v>1024</v>
      </c>
      <c r="GSN25" s="106"/>
      <c r="GSO25" s="106"/>
      <c r="GSP25" s="106" t="s">
        <v>1027</v>
      </c>
      <c r="GSQ25" s="106"/>
      <c r="GSR25" s="106"/>
      <c r="GTC25" s="106" t="s">
        <v>1024</v>
      </c>
      <c r="GTD25" s="106"/>
      <c r="GTE25" s="106"/>
      <c r="GTF25" s="106" t="s">
        <v>1027</v>
      </c>
      <c r="GTG25" s="106"/>
      <c r="GTH25" s="106"/>
      <c r="GTS25" s="106" t="s">
        <v>1024</v>
      </c>
      <c r="GTT25" s="106"/>
      <c r="GTU25" s="106"/>
      <c r="GTV25" s="106" t="s">
        <v>1027</v>
      </c>
      <c r="GTW25" s="106"/>
      <c r="GTX25" s="106"/>
      <c r="GUI25" s="106" t="s">
        <v>1024</v>
      </c>
      <c r="GUJ25" s="106"/>
      <c r="GUK25" s="106"/>
      <c r="GUL25" s="106" t="s">
        <v>1027</v>
      </c>
      <c r="GUM25" s="106"/>
      <c r="GUN25" s="106"/>
      <c r="GUY25" s="106" t="s">
        <v>1024</v>
      </c>
      <c r="GUZ25" s="106"/>
      <c r="GVA25" s="106"/>
      <c r="GVB25" s="106" t="s">
        <v>1027</v>
      </c>
      <c r="GVC25" s="106"/>
      <c r="GVD25" s="106"/>
      <c r="GVO25" s="106" t="s">
        <v>1024</v>
      </c>
      <c r="GVP25" s="106"/>
      <c r="GVQ25" s="106"/>
      <c r="GVR25" s="106" t="s">
        <v>1027</v>
      </c>
      <c r="GVS25" s="106"/>
      <c r="GVT25" s="106"/>
      <c r="GWE25" s="106" t="s">
        <v>1024</v>
      </c>
      <c r="GWF25" s="106"/>
      <c r="GWG25" s="106"/>
      <c r="GWH25" s="106" t="s">
        <v>1027</v>
      </c>
      <c r="GWI25" s="106"/>
      <c r="GWJ25" s="106"/>
      <c r="GWU25" s="106" t="s">
        <v>1024</v>
      </c>
      <c r="GWV25" s="106"/>
      <c r="GWW25" s="106"/>
      <c r="GWX25" s="106" t="s">
        <v>1027</v>
      </c>
      <c r="GWY25" s="106"/>
      <c r="GWZ25" s="106"/>
      <c r="GXK25" s="106" t="s">
        <v>1024</v>
      </c>
      <c r="GXL25" s="106"/>
      <c r="GXM25" s="106"/>
      <c r="GXN25" s="106" t="s">
        <v>1027</v>
      </c>
      <c r="GXO25" s="106"/>
      <c r="GXP25" s="106"/>
      <c r="GYA25" s="106" t="s">
        <v>1024</v>
      </c>
      <c r="GYB25" s="106"/>
      <c r="GYC25" s="106"/>
      <c r="GYD25" s="106" t="s">
        <v>1027</v>
      </c>
      <c r="GYE25" s="106"/>
      <c r="GYF25" s="106"/>
      <c r="GYQ25" s="106" t="s">
        <v>1024</v>
      </c>
      <c r="GYR25" s="106"/>
      <c r="GYS25" s="106"/>
      <c r="GYT25" s="106" t="s">
        <v>1027</v>
      </c>
      <c r="GYU25" s="106"/>
      <c r="GYV25" s="106"/>
      <c r="GZG25" s="106" t="s">
        <v>1024</v>
      </c>
      <c r="GZH25" s="106"/>
      <c r="GZI25" s="106"/>
      <c r="GZJ25" s="106" t="s">
        <v>1027</v>
      </c>
      <c r="GZK25" s="106"/>
      <c r="GZL25" s="106"/>
      <c r="GZW25" s="106" t="s">
        <v>1024</v>
      </c>
      <c r="GZX25" s="106"/>
      <c r="GZY25" s="106"/>
      <c r="GZZ25" s="106" t="s">
        <v>1027</v>
      </c>
      <c r="HAA25" s="106"/>
      <c r="HAB25" s="106"/>
      <c r="HAM25" s="106" t="s">
        <v>1024</v>
      </c>
      <c r="HAN25" s="106"/>
      <c r="HAO25" s="106"/>
      <c r="HAP25" s="106" t="s">
        <v>1027</v>
      </c>
      <c r="HAQ25" s="106"/>
      <c r="HAR25" s="106"/>
      <c r="HBC25" s="106" t="s">
        <v>1024</v>
      </c>
      <c r="HBD25" s="106"/>
      <c r="HBE25" s="106"/>
      <c r="HBF25" s="106" t="s">
        <v>1027</v>
      </c>
      <c r="HBG25" s="106"/>
      <c r="HBH25" s="106"/>
      <c r="HBS25" s="106" t="s">
        <v>1024</v>
      </c>
      <c r="HBT25" s="106"/>
      <c r="HBU25" s="106"/>
      <c r="HBV25" s="106" t="s">
        <v>1027</v>
      </c>
      <c r="HBW25" s="106"/>
      <c r="HBX25" s="106"/>
      <c r="HCI25" s="106" t="s">
        <v>1024</v>
      </c>
      <c r="HCJ25" s="106"/>
      <c r="HCK25" s="106"/>
      <c r="HCL25" s="106" t="s">
        <v>1027</v>
      </c>
      <c r="HCM25" s="106"/>
      <c r="HCN25" s="106"/>
      <c r="HCY25" s="106" t="s">
        <v>1024</v>
      </c>
      <c r="HCZ25" s="106"/>
      <c r="HDA25" s="106"/>
      <c r="HDB25" s="106" t="s">
        <v>1027</v>
      </c>
      <c r="HDC25" s="106"/>
      <c r="HDD25" s="106"/>
      <c r="HDO25" s="106" t="s">
        <v>1024</v>
      </c>
      <c r="HDP25" s="106"/>
      <c r="HDQ25" s="106"/>
      <c r="HDR25" s="106" t="s">
        <v>1027</v>
      </c>
      <c r="HDS25" s="106"/>
      <c r="HDT25" s="106"/>
      <c r="HEE25" s="106" t="s">
        <v>1024</v>
      </c>
      <c r="HEF25" s="106"/>
      <c r="HEG25" s="106"/>
      <c r="HEH25" s="106" t="s">
        <v>1027</v>
      </c>
      <c r="HEI25" s="106"/>
      <c r="HEJ25" s="106"/>
      <c r="HEU25" s="106" t="s">
        <v>1024</v>
      </c>
      <c r="HEV25" s="106"/>
      <c r="HEW25" s="106"/>
      <c r="HEX25" s="106" t="s">
        <v>1027</v>
      </c>
      <c r="HEY25" s="106"/>
      <c r="HEZ25" s="106"/>
      <c r="HFK25" s="106" t="s">
        <v>1024</v>
      </c>
      <c r="HFL25" s="106"/>
      <c r="HFM25" s="106"/>
      <c r="HFN25" s="106" t="s">
        <v>1027</v>
      </c>
      <c r="HFO25" s="106"/>
      <c r="HFP25" s="106"/>
      <c r="HGA25" s="106" t="s">
        <v>1024</v>
      </c>
      <c r="HGB25" s="106"/>
      <c r="HGC25" s="106"/>
      <c r="HGD25" s="106" t="s">
        <v>1027</v>
      </c>
      <c r="HGE25" s="106"/>
      <c r="HGF25" s="106"/>
      <c r="HGQ25" s="106" t="s">
        <v>1024</v>
      </c>
      <c r="HGR25" s="106"/>
      <c r="HGS25" s="106"/>
      <c r="HGT25" s="106" t="s">
        <v>1027</v>
      </c>
      <c r="HGU25" s="106"/>
      <c r="HGV25" s="106"/>
      <c r="HHG25" s="106" t="s">
        <v>1024</v>
      </c>
      <c r="HHH25" s="106"/>
      <c r="HHI25" s="106"/>
      <c r="HHJ25" s="106" t="s">
        <v>1027</v>
      </c>
      <c r="HHK25" s="106"/>
      <c r="HHL25" s="106"/>
      <c r="HHW25" s="106" t="s">
        <v>1024</v>
      </c>
      <c r="HHX25" s="106"/>
      <c r="HHY25" s="106"/>
      <c r="HHZ25" s="106" t="s">
        <v>1027</v>
      </c>
      <c r="HIA25" s="106"/>
      <c r="HIB25" s="106"/>
      <c r="HIM25" s="106" t="s">
        <v>1024</v>
      </c>
      <c r="HIN25" s="106"/>
      <c r="HIO25" s="106"/>
      <c r="HIP25" s="106" t="s">
        <v>1027</v>
      </c>
      <c r="HIQ25" s="106"/>
      <c r="HIR25" s="106"/>
      <c r="HJC25" s="106" t="s">
        <v>1024</v>
      </c>
      <c r="HJD25" s="106"/>
      <c r="HJE25" s="106"/>
      <c r="HJF25" s="106" t="s">
        <v>1027</v>
      </c>
      <c r="HJG25" s="106"/>
      <c r="HJH25" s="106"/>
      <c r="HJS25" s="106" t="s">
        <v>1024</v>
      </c>
      <c r="HJT25" s="106"/>
      <c r="HJU25" s="106"/>
      <c r="HJV25" s="106" t="s">
        <v>1027</v>
      </c>
      <c r="HJW25" s="106"/>
      <c r="HJX25" s="106"/>
      <c r="HKI25" s="106" t="s">
        <v>1024</v>
      </c>
      <c r="HKJ25" s="106"/>
      <c r="HKK25" s="106"/>
      <c r="HKL25" s="106" t="s">
        <v>1027</v>
      </c>
      <c r="HKM25" s="106"/>
      <c r="HKN25" s="106"/>
      <c r="HKY25" s="106" t="s">
        <v>1024</v>
      </c>
      <c r="HKZ25" s="106"/>
      <c r="HLA25" s="106"/>
      <c r="HLB25" s="106" t="s">
        <v>1027</v>
      </c>
      <c r="HLC25" s="106"/>
      <c r="HLD25" s="106"/>
      <c r="HLO25" s="106" t="s">
        <v>1024</v>
      </c>
      <c r="HLP25" s="106"/>
      <c r="HLQ25" s="106"/>
      <c r="HLR25" s="106" t="s">
        <v>1027</v>
      </c>
      <c r="HLS25" s="106"/>
      <c r="HLT25" s="106"/>
      <c r="HME25" s="106" t="s">
        <v>1024</v>
      </c>
      <c r="HMF25" s="106"/>
      <c r="HMG25" s="106"/>
      <c r="HMH25" s="106" t="s">
        <v>1027</v>
      </c>
      <c r="HMI25" s="106"/>
      <c r="HMJ25" s="106"/>
      <c r="HMU25" s="106" t="s">
        <v>1024</v>
      </c>
      <c r="HMV25" s="106"/>
      <c r="HMW25" s="106"/>
      <c r="HMX25" s="106" t="s">
        <v>1027</v>
      </c>
      <c r="HMY25" s="106"/>
      <c r="HMZ25" s="106"/>
      <c r="HNK25" s="106" t="s">
        <v>1024</v>
      </c>
      <c r="HNL25" s="106"/>
      <c r="HNM25" s="106"/>
      <c r="HNN25" s="106" t="s">
        <v>1027</v>
      </c>
      <c r="HNO25" s="106"/>
      <c r="HNP25" s="106"/>
      <c r="HOA25" s="106" t="s">
        <v>1024</v>
      </c>
      <c r="HOB25" s="106"/>
      <c r="HOC25" s="106"/>
      <c r="HOD25" s="106" t="s">
        <v>1027</v>
      </c>
      <c r="HOE25" s="106"/>
      <c r="HOF25" s="106"/>
      <c r="HOQ25" s="106" t="s">
        <v>1024</v>
      </c>
      <c r="HOR25" s="106"/>
      <c r="HOS25" s="106"/>
      <c r="HOT25" s="106" t="s">
        <v>1027</v>
      </c>
      <c r="HOU25" s="106"/>
      <c r="HOV25" s="106"/>
      <c r="HPG25" s="106" t="s">
        <v>1024</v>
      </c>
      <c r="HPH25" s="106"/>
      <c r="HPI25" s="106"/>
      <c r="HPJ25" s="106" t="s">
        <v>1027</v>
      </c>
      <c r="HPK25" s="106"/>
      <c r="HPL25" s="106"/>
      <c r="HPW25" s="106" t="s">
        <v>1024</v>
      </c>
      <c r="HPX25" s="106"/>
      <c r="HPY25" s="106"/>
      <c r="HPZ25" s="106" t="s">
        <v>1027</v>
      </c>
      <c r="HQA25" s="106"/>
      <c r="HQB25" s="106"/>
      <c r="HQM25" s="106" t="s">
        <v>1024</v>
      </c>
      <c r="HQN25" s="106"/>
      <c r="HQO25" s="106"/>
      <c r="HQP25" s="106" t="s">
        <v>1027</v>
      </c>
      <c r="HQQ25" s="106"/>
      <c r="HQR25" s="106"/>
      <c r="HRC25" s="106" t="s">
        <v>1024</v>
      </c>
      <c r="HRD25" s="106"/>
      <c r="HRE25" s="106"/>
      <c r="HRF25" s="106" t="s">
        <v>1027</v>
      </c>
      <c r="HRG25" s="106"/>
      <c r="HRH25" s="106"/>
      <c r="HRS25" s="106" t="s">
        <v>1024</v>
      </c>
      <c r="HRT25" s="106"/>
      <c r="HRU25" s="106"/>
      <c r="HRV25" s="106" t="s">
        <v>1027</v>
      </c>
      <c r="HRW25" s="106"/>
      <c r="HRX25" s="106"/>
      <c r="HSI25" s="106" t="s">
        <v>1024</v>
      </c>
      <c r="HSJ25" s="106"/>
      <c r="HSK25" s="106"/>
      <c r="HSL25" s="106" t="s">
        <v>1027</v>
      </c>
      <c r="HSM25" s="106"/>
      <c r="HSN25" s="106"/>
      <c r="HSY25" s="106" t="s">
        <v>1024</v>
      </c>
      <c r="HSZ25" s="106"/>
      <c r="HTA25" s="106"/>
      <c r="HTB25" s="106" t="s">
        <v>1027</v>
      </c>
      <c r="HTC25" s="106"/>
      <c r="HTD25" s="106"/>
      <c r="HTO25" s="106" t="s">
        <v>1024</v>
      </c>
      <c r="HTP25" s="106"/>
      <c r="HTQ25" s="106"/>
      <c r="HTR25" s="106" t="s">
        <v>1027</v>
      </c>
      <c r="HTS25" s="106"/>
      <c r="HTT25" s="106"/>
      <c r="HUE25" s="106" t="s">
        <v>1024</v>
      </c>
      <c r="HUF25" s="106"/>
      <c r="HUG25" s="106"/>
      <c r="HUH25" s="106" t="s">
        <v>1027</v>
      </c>
      <c r="HUI25" s="106"/>
      <c r="HUJ25" s="106"/>
      <c r="HUU25" s="106" t="s">
        <v>1024</v>
      </c>
      <c r="HUV25" s="106"/>
      <c r="HUW25" s="106"/>
      <c r="HUX25" s="106" t="s">
        <v>1027</v>
      </c>
      <c r="HUY25" s="106"/>
      <c r="HUZ25" s="106"/>
      <c r="HVK25" s="106" t="s">
        <v>1024</v>
      </c>
      <c r="HVL25" s="106"/>
      <c r="HVM25" s="106"/>
      <c r="HVN25" s="106" t="s">
        <v>1027</v>
      </c>
      <c r="HVO25" s="106"/>
      <c r="HVP25" s="106"/>
      <c r="HWA25" s="106" t="s">
        <v>1024</v>
      </c>
      <c r="HWB25" s="106"/>
      <c r="HWC25" s="106"/>
      <c r="HWD25" s="106" t="s">
        <v>1027</v>
      </c>
      <c r="HWE25" s="106"/>
      <c r="HWF25" s="106"/>
      <c r="HWQ25" s="106" t="s">
        <v>1024</v>
      </c>
      <c r="HWR25" s="106"/>
      <c r="HWS25" s="106"/>
      <c r="HWT25" s="106" t="s">
        <v>1027</v>
      </c>
      <c r="HWU25" s="106"/>
      <c r="HWV25" s="106"/>
      <c r="HXG25" s="106" t="s">
        <v>1024</v>
      </c>
      <c r="HXH25" s="106"/>
      <c r="HXI25" s="106"/>
      <c r="HXJ25" s="106" t="s">
        <v>1027</v>
      </c>
      <c r="HXK25" s="106"/>
      <c r="HXL25" s="106"/>
      <c r="HXW25" s="106" t="s">
        <v>1024</v>
      </c>
      <c r="HXX25" s="106"/>
      <c r="HXY25" s="106"/>
      <c r="HXZ25" s="106" t="s">
        <v>1027</v>
      </c>
      <c r="HYA25" s="106"/>
      <c r="HYB25" s="106"/>
      <c r="HYM25" s="106" t="s">
        <v>1024</v>
      </c>
      <c r="HYN25" s="106"/>
      <c r="HYO25" s="106"/>
      <c r="HYP25" s="106" t="s">
        <v>1027</v>
      </c>
      <c r="HYQ25" s="106"/>
      <c r="HYR25" s="106"/>
      <c r="HZC25" s="106" t="s">
        <v>1024</v>
      </c>
      <c r="HZD25" s="106"/>
      <c r="HZE25" s="106"/>
      <c r="HZF25" s="106" t="s">
        <v>1027</v>
      </c>
      <c r="HZG25" s="106"/>
      <c r="HZH25" s="106"/>
      <c r="HZS25" s="106" t="s">
        <v>1024</v>
      </c>
      <c r="HZT25" s="106"/>
      <c r="HZU25" s="106"/>
      <c r="HZV25" s="106" t="s">
        <v>1027</v>
      </c>
      <c r="HZW25" s="106"/>
      <c r="HZX25" s="106"/>
      <c r="IAI25" s="106" t="s">
        <v>1024</v>
      </c>
      <c r="IAJ25" s="106"/>
      <c r="IAK25" s="106"/>
      <c r="IAL25" s="106" t="s">
        <v>1027</v>
      </c>
      <c r="IAM25" s="106"/>
      <c r="IAN25" s="106"/>
      <c r="IAY25" s="106" t="s">
        <v>1024</v>
      </c>
      <c r="IAZ25" s="106"/>
      <c r="IBA25" s="106"/>
      <c r="IBB25" s="106" t="s">
        <v>1027</v>
      </c>
      <c r="IBC25" s="106"/>
      <c r="IBD25" s="106"/>
      <c r="IBO25" s="106" t="s">
        <v>1024</v>
      </c>
      <c r="IBP25" s="106"/>
      <c r="IBQ25" s="106"/>
      <c r="IBR25" s="106" t="s">
        <v>1027</v>
      </c>
      <c r="IBS25" s="106"/>
      <c r="IBT25" s="106"/>
      <c r="ICE25" s="106" t="s">
        <v>1024</v>
      </c>
      <c r="ICF25" s="106"/>
      <c r="ICG25" s="106"/>
      <c r="ICH25" s="106" t="s">
        <v>1027</v>
      </c>
      <c r="ICI25" s="106"/>
      <c r="ICJ25" s="106"/>
      <c r="ICU25" s="106" t="s">
        <v>1024</v>
      </c>
      <c r="ICV25" s="106"/>
      <c r="ICW25" s="106"/>
      <c r="ICX25" s="106" t="s">
        <v>1027</v>
      </c>
      <c r="ICY25" s="106"/>
      <c r="ICZ25" s="106"/>
      <c r="IDK25" s="106" t="s">
        <v>1024</v>
      </c>
      <c r="IDL25" s="106"/>
      <c r="IDM25" s="106"/>
      <c r="IDN25" s="106" t="s">
        <v>1027</v>
      </c>
      <c r="IDO25" s="106"/>
      <c r="IDP25" s="106"/>
      <c r="IEA25" s="106" t="s">
        <v>1024</v>
      </c>
      <c r="IEB25" s="106"/>
      <c r="IEC25" s="106"/>
      <c r="IED25" s="106" t="s">
        <v>1027</v>
      </c>
      <c r="IEE25" s="106"/>
      <c r="IEF25" s="106"/>
      <c r="IEQ25" s="106" t="s">
        <v>1024</v>
      </c>
      <c r="IER25" s="106"/>
      <c r="IES25" s="106"/>
      <c r="IET25" s="106" t="s">
        <v>1027</v>
      </c>
      <c r="IEU25" s="106"/>
      <c r="IEV25" s="106"/>
      <c r="IFG25" s="106" t="s">
        <v>1024</v>
      </c>
      <c r="IFH25" s="106"/>
      <c r="IFI25" s="106"/>
      <c r="IFJ25" s="106" t="s">
        <v>1027</v>
      </c>
      <c r="IFK25" s="106"/>
      <c r="IFL25" s="106"/>
      <c r="IFW25" s="106" t="s">
        <v>1024</v>
      </c>
      <c r="IFX25" s="106"/>
      <c r="IFY25" s="106"/>
      <c r="IFZ25" s="106" t="s">
        <v>1027</v>
      </c>
      <c r="IGA25" s="106"/>
      <c r="IGB25" s="106"/>
      <c r="IGM25" s="106" t="s">
        <v>1024</v>
      </c>
      <c r="IGN25" s="106"/>
      <c r="IGO25" s="106"/>
      <c r="IGP25" s="106" t="s">
        <v>1027</v>
      </c>
      <c r="IGQ25" s="106"/>
      <c r="IGR25" s="106"/>
      <c r="IHC25" s="106" t="s">
        <v>1024</v>
      </c>
      <c r="IHD25" s="106"/>
      <c r="IHE25" s="106"/>
      <c r="IHF25" s="106" t="s">
        <v>1027</v>
      </c>
      <c r="IHG25" s="106"/>
      <c r="IHH25" s="106"/>
      <c r="IHS25" s="106" t="s">
        <v>1024</v>
      </c>
      <c r="IHT25" s="106"/>
      <c r="IHU25" s="106"/>
      <c r="IHV25" s="106" t="s">
        <v>1027</v>
      </c>
      <c r="IHW25" s="106"/>
      <c r="IHX25" s="106"/>
      <c r="III25" s="106" t="s">
        <v>1024</v>
      </c>
      <c r="IIJ25" s="106"/>
      <c r="IIK25" s="106"/>
      <c r="IIL25" s="106" t="s">
        <v>1027</v>
      </c>
      <c r="IIM25" s="106"/>
      <c r="IIN25" s="106"/>
      <c r="IIY25" s="106" t="s">
        <v>1024</v>
      </c>
      <c r="IIZ25" s="106"/>
      <c r="IJA25" s="106"/>
      <c r="IJB25" s="106" t="s">
        <v>1027</v>
      </c>
      <c r="IJC25" s="106"/>
      <c r="IJD25" s="106"/>
      <c r="IJO25" s="106" t="s">
        <v>1024</v>
      </c>
      <c r="IJP25" s="106"/>
      <c r="IJQ25" s="106"/>
      <c r="IJR25" s="106" t="s">
        <v>1027</v>
      </c>
      <c r="IJS25" s="106"/>
      <c r="IJT25" s="106"/>
      <c r="IKE25" s="106" t="s">
        <v>1024</v>
      </c>
      <c r="IKF25" s="106"/>
      <c r="IKG25" s="106"/>
      <c r="IKH25" s="106" t="s">
        <v>1027</v>
      </c>
      <c r="IKI25" s="106"/>
      <c r="IKJ25" s="106"/>
      <c r="IKU25" s="106" t="s">
        <v>1024</v>
      </c>
      <c r="IKV25" s="106"/>
      <c r="IKW25" s="106"/>
      <c r="IKX25" s="106" t="s">
        <v>1027</v>
      </c>
      <c r="IKY25" s="106"/>
      <c r="IKZ25" s="106"/>
      <c r="ILK25" s="106" t="s">
        <v>1024</v>
      </c>
      <c r="ILL25" s="106"/>
      <c r="ILM25" s="106"/>
      <c r="ILN25" s="106" t="s">
        <v>1027</v>
      </c>
      <c r="ILO25" s="106"/>
      <c r="ILP25" s="106"/>
      <c r="IMA25" s="106" t="s">
        <v>1024</v>
      </c>
      <c r="IMB25" s="106"/>
      <c r="IMC25" s="106"/>
      <c r="IMD25" s="106" t="s">
        <v>1027</v>
      </c>
      <c r="IME25" s="106"/>
      <c r="IMF25" s="106"/>
      <c r="IMQ25" s="106" t="s">
        <v>1024</v>
      </c>
      <c r="IMR25" s="106"/>
      <c r="IMS25" s="106"/>
      <c r="IMT25" s="106" t="s">
        <v>1027</v>
      </c>
      <c r="IMU25" s="106"/>
      <c r="IMV25" s="106"/>
      <c r="ING25" s="106" t="s">
        <v>1024</v>
      </c>
      <c r="INH25" s="106"/>
      <c r="INI25" s="106"/>
      <c r="INJ25" s="106" t="s">
        <v>1027</v>
      </c>
      <c r="INK25" s="106"/>
      <c r="INL25" s="106"/>
      <c r="INW25" s="106" t="s">
        <v>1024</v>
      </c>
      <c r="INX25" s="106"/>
      <c r="INY25" s="106"/>
      <c r="INZ25" s="106" t="s">
        <v>1027</v>
      </c>
      <c r="IOA25" s="106"/>
      <c r="IOB25" s="106"/>
      <c r="IOM25" s="106" t="s">
        <v>1024</v>
      </c>
      <c r="ION25" s="106"/>
      <c r="IOO25" s="106"/>
      <c r="IOP25" s="106" t="s">
        <v>1027</v>
      </c>
      <c r="IOQ25" s="106"/>
      <c r="IOR25" s="106"/>
      <c r="IPC25" s="106" t="s">
        <v>1024</v>
      </c>
      <c r="IPD25" s="106"/>
      <c r="IPE25" s="106"/>
      <c r="IPF25" s="106" t="s">
        <v>1027</v>
      </c>
      <c r="IPG25" s="106"/>
      <c r="IPH25" s="106"/>
      <c r="IPS25" s="106" t="s">
        <v>1024</v>
      </c>
      <c r="IPT25" s="106"/>
      <c r="IPU25" s="106"/>
      <c r="IPV25" s="106" t="s">
        <v>1027</v>
      </c>
      <c r="IPW25" s="106"/>
      <c r="IPX25" s="106"/>
      <c r="IQI25" s="106" t="s">
        <v>1024</v>
      </c>
      <c r="IQJ25" s="106"/>
      <c r="IQK25" s="106"/>
      <c r="IQL25" s="106" t="s">
        <v>1027</v>
      </c>
      <c r="IQM25" s="106"/>
      <c r="IQN25" s="106"/>
      <c r="IQY25" s="106" t="s">
        <v>1024</v>
      </c>
      <c r="IQZ25" s="106"/>
      <c r="IRA25" s="106"/>
      <c r="IRB25" s="106" t="s">
        <v>1027</v>
      </c>
      <c r="IRC25" s="106"/>
      <c r="IRD25" s="106"/>
      <c r="IRO25" s="106" t="s">
        <v>1024</v>
      </c>
      <c r="IRP25" s="106"/>
      <c r="IRQ25" s="106"/>
      <c r="IRR25" s="106" t="s">
        <v>1027</v>
      </c>
      <c r="IRS25" s="106"/>
      <c r="IRT25" s="106"/>
      <c r="ISE25" s="106" t="s">
        <v>1024</v>
      </c>
      <c r="ISF25" s="106"/>
      <c r="ISG25" s="106"/>
      <c r="ISH25" s="106" t="s">
        <v>1027</v>
      </c>
      <c r="ISI25" s="106"/>
      <c r="ISJ25" s="106"/>
      <c r="ISU25" s="106" t="s">
        <v>1024</v>
      </c>
      <c r="ISV25" s="106"/>
      <c r="ISW25" s="106"/>
      <c r="ISX25" s="106" t="s">
        <v>1027</v>
      </c>
      <c r="ISY25" s="106"/>
      <c r="ISZ25" s="106"/>
      <c r="ITK25" s="106" t="s">
        <v>1024</v>
      </c>
      <c r="ITL25" s="106"/>
      <c r="ITM25" s="106"/>
      <c r="ITN25" s="106" t="s">
        <v>1027</v>
      </c>
      <c r="ITO25" s="106"/>
      <c r="ITP25" s="106"/>
      <c r="IUA25" s="106" t="s">
        <v>1024</v>
      </c>
      <c r="IUB25" s="106"/>
      <c r="IUC25" s="106"/>
      <c r="IUD25" s="106" t="s">
        <v>1027</v>
      </c>
      <c r="IUE25" s="106"/>
      <c r="IUF25" s="106"/>
      <c r="IUQ25" s="106" t="s">
        <v>1024</v>
      </c>
      <c r="IUR25" s="106"/>
      <c r="IUS25" s="106"/>
      <c r="IUT25" s="106" t="s">
        <v>1027</v>
      </c>
      <c r="IUU25" s="106"/>
      <c r="IUV25" s="106"/>
      <c r="IVG25" s="106" t="s">
        <v>1024</v>
      </c>
      <c r="IVH25" s="106"/>
      <c r="IVI25" s="106"/>
      <c r="IVJ25" s="106" t="s">
        <v>1027</v>
      </c>
      <c r="IVK25" s="106"/>
      <c r="IVL25" s="106"/>
      <c r="IVW25" s="106" t="s">
        <v>1024</v>
      </c>
      <c r="IVX25" s="106"/>
      <c r="IVY25" s="106"/>
      <c r="IVZ25" s="106" t="s">
        <v>1027</v>
      </c>
      <c r="IWA25" s="106"/>
      <c r="IWB25" s="106"/>
      <c r="IWM25" s="106" t="s">
        <v>1024</v>
      </c>
      <c r="IWN25" s="106"/>
      <c r="IWO25" s="106"/>
      <c r="IWP25" s="106" t="s">
        <v>1027</v>
      </c>
      <c r="IWQ25" s="106"/>
      <c r="IWR25" s="106"/>
      <c r="IXC25" s="106" t="s">
        <v>1024</v>
      </c>
      <c r="IXD25" s="106"/>
      <c r="IXE25" s="106"/>
      <c r="IXF25" s="106" t="s">
        <v>1027</v>
      </c>
      <c r="IXG25" s="106"/>
      <c r="IXH25" s="106"/>
      <c r="IXS25" s="106" t="s">
        <v>1024</v>
      </c>
      <c r="IXT25" s="106"/>
      <c r="IXU25" s="106"/>
      <c r="IXV25" s="106" t="s">
        <v>1027</v>
      </c>
      <c r="IXW25" s="106"/>
      <c r="IXX25" s="106"/>
      <c r="IYI25" s="106" t="s">
        <v>1024</v>
      </c>
      <c r="IYJ25" s="106"/>
      <c r="IYK25" s="106"/>
      <c r="IYL25" s="106" t="s">
        <v>1027</v>
      </c>
      <c r="IYM25" s="106"/>
      <c r="IYN25" s="106"/>
      <c r="IYY25" s="106" t="s">
        <v>1024</v>
      </c>
      <c r="IYZ25" s="106"/>
      <c r="IZA25" s="106"/>
      <c r="IZB25" s="106" t="s">
        <v>1027</v>
      </c>
      <c r="IZC25" s="106"/>
      <c r="IZD25" s="106"/>
      <c r="IZO25" s="106" t="s">
        <v>1024</v>
      </c>
      <c r="IZP25" s="106"/>
      <c r="IZQ25" s="106"/>
      <c r="IZR25" s="106" t="s">
        <v>1027</v>
      </c>
      <c r="IZS25" s="106"/>
      <c r="IZT25" s="106"/>
      <c r="JAE25" s="106" t="s">
        <v>1024</v>
      </c>
      <c r="JAF25" s="106"/>
      <c r="JAG25" s="106"/>
      <c r="JAH25" s="106" t="s">
        <v>1027</v>
      </c>
      <c r="JAI25" s="106"/>
      <c r="JAJ25" s="106"/>
      <c r="JAU25" s="106" t="s">
        <v>1024</v>
      </c>
      <c r="JAV25" s="106"/>
      <c r="JAW25" s="106"/>
      <c r="JAX25" s="106" t="s">
        <v>1027</v>
      </c>
      <c r="JAY25" s="106"/>
      <c r="JAZ25" s="106"/>
      <c r="JBK25" s="106" t="s">
        <v>1024</v>
      </c>
      <c r="JBL25" s="106"/>
      <c r="JBM25" s="106"/>
      <c r="JBN25" s="106" t="s">
        <v>1027</v>
      </c>
      <c r="JBO25" s="106"/>
      <c r="JBP25" s="106"/>
      <c r="JCA25" s="106" t="s">
        <v>1024</v>
      </c>
      <c r="JCB25" s="106"/>
      <c r="JCC25" s="106"/>
      <c r="JCD25" s="106" t="s">
        <v>1027</v>
      </c>
      <c r="JCE25" s="106"/>
      <c r="JCF25" s="106"/>
      <c r="JCQ25" s="106" t="s">
        <v>1024</v>
      </c>
      <c r="JCR25" s="106"/>
      <c r="JCS25" s="106"/>
      <c r="JCT25" s="106" t="s">
        <v>1027</v>
      </c>
      <c r="JCU25" s="106"/>
      <c r="JCV25" s="106"/>
      <c r="JDG25" s="106" t="s">
        <v>1024</v>
      </c>
      <c r="JDH25" s="106"/>
      <c r="JDI25" s="106"/>
      <c r="JDJ25" s="106" t="s">
        <v>1027</v>
      </c>
      <c r="JDK25" s="106"/>
      <c r="JDL25" s="106"/>
      <c r="JDW25" s="106" t="s">
        <v>1024</v>
      </c>
      <c r="JDX25" s="106"/>
      <c r="JDY25" s="106"/>
      <c r="JDZ25" s="106" t="s">
        <v>1027</v>
      </c>
      <c r="JEA25" s="106"/>
      <c r="JEB25" s="106"/>
      <c r="JEM25" s="106" t="s">
        <v>1024</v>
      </c>
      <c r="JEN25" s="106"/>
      <c r="JEO25" s="106"/>
      <c r="JEP25" s="106" t="s">
        <v>1027</v>
      </c>
      <c r="JEQ25" s="106"/>
      <c r="JER25" s="106"/>
      <c r="JFC25" s="106" t="s">
        <v>1024</v>
      </c>
      <c r="JFD25" s="106"/>
      <c r="JFE25" s="106"/>
      <c r="JFF25" s="106" t="s">
        <v>1027</v>
      </c>
      <c r="JFG25" s="106"/>
      <c r="JFH25" s="106"/>
      <c r="JFS25" s="106" t="s">
        <v>1024</v>
      </c>
      <c r="JFT25" s="106"/>
      <c r="JFU25" s="106"/>
      <c r="JFV25" s="106" t="s">
        <v>1027</v>
      </c>
      <c r="JFW25" s="106"/>
      <c r="JFX25" s="106"/>
      <c r="JGI25" s="106" t="s">
        <v>1024</v>
      </c>
      <c r="JGJ25" s="106"/>
      <c r="JGK25" s="106"/>
      <c r="JGL25" s="106" t="s">
        <v>1027</v>
      </c>
      <c r="JGM25" s="106"/>
      <c r="JGN25" s="106"/>
      <c r="JGY25" s="106" t="s">
        <v>1024</v>
      </c>
      <c r="JGZ25" s="106"/>
      <c r="JHA25" s="106"/>
      <c r="JHB25" s="106" t="s">
        <v>1027</v>
      </c>
      <c r="JHC25" s="106"/>
      <c r="JHD25" s="106"/>
      <c r="JHO25" s="106" t="s">
        <v>1024</v>
      </c>
      <c r="JHP25" s="106"/>
      <c r="JHQ25" s="106"/>
      <c r="JHR25" s="106" t="s">
        <v>1027</v>
      </c>
      <c r="JHS25" s="106"/>
      <c r="JHT25" s="106"/>
      <c r="JIE25" s="106" t="s">
        <v>1024</v>
      </c>
      <c r="JIF25" s="106"/>
      <c r="JIG25" s="106"/>
      <c r="JIH25" s="106" t="s">
        <v>1027</v>
      </c>
      <c r="JII25" s="106"/>
      <c r="JIJ25" s="106"/>
      <c r="JIU25" s="106" t="s">
        <v>1024</v>
      </c>
      <c r="JIV25" s="106"/>
      <c r="JIW25" s="106"/>
      <c r="JIX25" s="106" t="s">
        <v>1027</v>
      </c>
      <c r="JIY25" s="106"/>
      <c r="JIZ25" s="106"/>
      <c r="JJK25" s="106" t="s">
        <v>1024</v>
      </c>
      <c r="JJL25" s="106"/>
      <c r="JJM25" s="106"/>
      <c r="JJN25" s="106" t="s">
        <v>1027</v>
      </c>
      <c r="JJO25" s="106"/>
      <c r="JJP25" s="106"/>
      <c r="JKA25" s="106" t="s">
        <v>1024</v>
      </c>
      <c r="JKB25" s="106"/>
      <c r="JKC25" s="106"/>
      <c r="JKD25" s="106" t="s">
        <v>1027</v>
      </c>
      <c r="JKE25" s="106"/>
      <c r="JKF25" s="106"/>
      <c r="JKQ25" s="106" t="s">
        <v>1024</v>
      </c>
      <c r="JKR25" s="106"/>
      <c r="JKS25" s="106"/>
      <c r="JKT25" s="106" t="s">
        <v>1027</v>
      </c>
      <c r="JKU25" s="106"/>
      <c r="JKV25" s="106"/>
      <c r="JLG25" s="106" t="s">
        <v>1024</v>
      </c>
      <c r="JLH25" s="106"/>
      <c r="JLI25" s="106"/>
      <c r="JLJ25" s="106" t="s">
        <v>1027</v>
      </c>
      <c r="JLK25" s="106"/>
      <c r="JLL25" s="106"/>
      <c r="JLW25" s="106" t="s">
        <v>1024</v>
      </c>
      <c r="JLX25" s="106"/>
      <c r="JLY25" s="106"/>
      <c r="JLZ25" s="106" t="s">
        <v>1027</v>
      </c>
      <c r="JMA25" s="106"/>
      <c r="JMB25" s="106"/>
      <c r="JMM25" s="106" t="s">
        <v>1024</v>
      </c>
      <c r="JMN25" s="106"/>
      <c r="JMO25" s="106"/>
      <c r="JMP25" s="106" t="s">
        <v>1027</v>
      </c>
      <c r="JMQ25" s="106"/>
      <c r="JMR25" s="106"/>
      <c r="JNC25" s="106" t="s">
        <v>1024</v>
      </c>
      <c r="JND25" s="106"/>
      <c r="JNE25" s="106"/>
      <c r="JNF25" s="106" t="s">
        <v>1027</v>
      </c>
      <c r="JNG25" s="106"/>
      <c r="JNH25" s="106"/>
      <c r="JNS25" s="106" t="s">
        <v>1024</v>
      </c>
      <c r="JNT25" s="106"/>
      <c r="JNU25" s="106"/>
      <c r="JNV25" s="106" t="s">
        <v>1027</v>
      </c>
      <c r="JNW25" s="106"/>
      <c r="JNX25" s="106"/>
      <c r="JOI25" s="106" t="s">
        <v>1024</v>
      </c>
      <c r="JOJ25" s="106"/>
      <c r="JOK25" s="106"/>
      <c r="JOL25" s="106" t="s">
        <v>1027</v>
      </c>
      <c r="JOM25" s="106"/>
      <c r="JON25" s="106"/>
      <c r="JOY25" s="106" t="s">
        <v>1024</v>
      </c>
      <c r="JOZ25" s="106"/>
      <c r="JPA25" s="106"/>
      <c r="JPB25" s="106" t="s">
        <v>1027</v>
      </c>
      <c r="JPC25" s="106"/>
      <c r="JPD25" s="106"/>
      <c r="JPO25" s="106" t="s">
        <v>1024</v>
      </c>
      <c r="JPP25" s="106"/>
      <c r="JPQ25" s="106"/>
      <c r="JPR25" s="106" t="s">
        <v>1027</v>
      </c>
      <c r="JPS25" s="106"/>
      <c r="JPT25" s="106"/>
      <c r="JQE25" s="106" t="s">
        <v>1024</v>
      </c>
      <c r="JQF25" s="106"/>
      <c r="JQG25" s="106"/>
      <c r="JQH25" s="106" t="s">
        <v>1027</v>
      </c>
      <c r="JQI25" s="106"/>
      <c r="JQJ25" s="106"/>
      <c r="JQU25" s="106" t="s">
        <v>1024</v>
      </c>
      <c r="JQV25" s="106"/>
      <c r="JQW25" s="106"/>
      <c r="JQX25" s="106" t="s">
        <v>1027</v>
      </c>
      <c r="JQY25" s="106"/>
      <c r="JQZ25" s="106"/>
      <c r="JRK25" s="106" t="s">
        <v>1024</v>
      </c>
      <c r="JRL25" s="106"/>
      <c r="JRM25" s="106"/>
      <c r="JRN25" s="106" t="s">
        <v>1027</v>
      </c>
      <c r="JRO25" s="106"/>
      <c r="JRP25" s="106"/>
      <c r="JSA25" s="106" t="s">
        <v>1024</v>
      </c>
      <c r="JSB25" s="106"/>
      <c r="JSC25" s="106"/>
      <c r="JSD25" s="106" t="s">
        <v>1027</v>
      </c>
      <c r="JSE25" s="106"/>
      <c r="JSF25" s="106"/>
      <c r="JSQ25" s="106" t="s">
        <v>1024</v>
      </c>
      <c r="JSR25" s="106"/>
      <c r="JSS25" s="106"/>
      <c r="JST25" s="106" t="s">
        <v>1027</v>
      </c>
      <c r="JSU25" s="106"/>
      <c r="JSV25" s="106"/>
      <c r="JTG25" s="106" t="s">
        <v>1024</v>
      </c>
      <c r="JTH25" s="106"/>
      <c r="JTI25" s="106"/>
      <c r="JTJ25" s="106" t="s">
        <v>1027</v>
      </c>
      <c r="JTK25" s="106"/>
      <c r="JTL25" s="106"/>
      <c r="JTW25" s="106" t="s">
        <v>1024</v>
      </c>
      <c r="JTX25" s="106"/>
      <c r="JTY25" s="106"/>
      <c r="JTZ25" s="106" t="s">
        <v>1027</v>
      </c>
      <c r="JUA25" s="106"/>
      <c r="JUB25" s="106"/>
      <c r="JUM25" s="106" t="s">
        <v>1024</v>
      </c>
      <c r="JUN25" s="106"/>
      <c r="JUO25" s="106"/>
      <c r="JUP25" s="106" t="s">
        <v>1027</v>
      </c>
      <c r="JUQ25" s="106"/>
      <c r="JUR25" s="106"/>
      <c r="JVC25" s="106" t="s">
        <v>1024</v>
      </c>
      <c r="JVD25" s="106"/>
      <c r="JVE25" s="106"/>
      <c r="JVF25" s="106" t="s">
        <v>1027</v>
      </c>
      <c r="JVG25" s="106"/>
      <c r="JVH25" s="106"/>
      <c r="JVS25" s="106" t="s">
        <v>1024</v>
      </c>
      <c r="JVT25" s="106"/>
      <c r="JVU25" s="106"/>
      <c r="JVV25" s="106" t="s">
        <v>1027</v>
      </c>
      <c r="JVW25" s="106"/>
      <c r="JVX25" s="106"/>
      <c r="JWI25" s="106" t="s">
        <v>1024</v>
      </c>
      <c r="JWJ25" s="106"/>
      <c r="JWK25" s="106"/>
      <c r="JWL25" s="106" t="s">
        <v>1027</v>
      </c>
      <c r="JWM25" s="106"/>
      <c r="JWN25" s="106"/>
      <c r="JWY25" s="106" t="s">
        <v>1024</v>
      </c>
      <c r="JWZ25" s="106"/>
      <c r="JXA25" s="106"/>
      <c r="JXB25" s="106" t="s">
        <v>1027</v>
      </c>
      <c r="JXC25" s="106"/>
      <c r="JXD25" s="106"/>
      <c r="JXO25" s="106" t="s">
        <v>1024</v>
      </c>
      <c r="JXP25" s="106"/>
      <c r="JXQ25" s="106"/>
      <c r="JXR25" s="106" t="s">
        <v>1027</v>
      </c>
      <c r="JXS25" s="106"/>
      <c r="JXT25" s="106"/>
      <c r="JYE25" s="106" t="s">
        <v>1024</v>
      </c>
      <c r="JYF25" s="106"/>
      <c r="JYG25" s="106"/>
      <c r="JYH25" s="106" t="s">
        <v>1027</v>
      </c>
      <c r="JYI25" s="106"/>
      <c r="JYJ25" s="106"/>
      <c r="JYU25" s="106" t="s">
        <v>1024</v>
      </c>
      <c r="JYV25" s="106"/>
      <c r="JYW25" s="106"/>
      <c r="JYX25" s="106" t="s">
        <v>1027</v>
      </c>
      <c r="JYY25" s="106"/>
      <c r="JYZ25" s="106"/>
      <c r="JZK25" s="106" t="s">
        <v>1024</v>
      </c>
      <c r="JZL25" s="106"/>
      <c r="JZM25" s="106"/>
      <c r="JZN25" s="106" t="s">
        <v>1027</v>
      </c>
      <c r="JZO25" s="106"/>
      <c r="JZP25" s="106"/>
      <c r="KAA25" s="106" t="s">
        <v>1024</v>
      </c>
      <c r="KAB25" s="106"/>
      <c r="KAC25" s="106"/>
      <c r="KAD25" s="106" t="s">
        <v>1027</v>
      </c>
      <c r="KAE25" s="106"/>
      <c r="KAF25" s="106"/>
      <c r="KAQ25" s="106" t="s">
        <v>1024</v>
      </c>
      <c r="KAR25" s="106"/>
      <c r="KAS25" s="106"/>
      <c r="KAT25" s="106" t="s">
        <v>1027</v>
      </c>
      <c r="KAU25" s="106"/>
      <c r="KAV25" s="106"/>
      <c r="KBG25" s="106" t="s">
        <v>1024</v>
      </c>
      <c r="KBH25" s="106"/>
      <c r="KBI25" s="106"/>
      <c r="KBJ25" s="106" t="s">
        <v>1027</v>
      </c>
      <c r="KBK25" s="106"/>
      <c r="KBL25" s="106"/>
      <c r="KBW25" s="106" t="s">
        <v>1024</v>
      </c>
      <c r="KBX25" s="106"/>
      <c r="KBY25" s="106"/>
      <c r="KBZ25" s="106" t="s">
        <v>1027</v>
      </c>
      <c r="KCA25" s="106"/>
      <c r="KCB25" s="106"/>
      <c r="KCM25" s="106" t="s">
        <v>1024</v>
      </c>
      <c r="KCN25" s="106"/>
      <c r="KCO25" s="106"/>
      <c r="KCP25" s="106" t="s">
        <v>1027</v>
      </c>
      <c r="KCQ25" s="106"/>
      <c r="KCR25" s="106"/>
      <c r="KDC25" s="106" t="s">
        <v>1024</v>
      </c>
      <c r="KDD25" s="106"/>
      <c r="KDE25" s="106"/>
      <c r="KDF25" s="106" t="s">
        <v>1027</v>
      </c>
      <c r="KDG25" s="106"/>
      <c r="KDH25" s="106"/>
      <c r="KDS25" s="106" t="s">
        <v>1024</v>
      </c>
      <c r="KDT25" s="106"/>
      <c r="KDU25" s="106"/>
      <c r="KDV25" s="106" t="s">
        <v>1027</v>
      </c>
      <c r="KDW25" s="106"/>
      <c r="KDX25" s="106"/>
      <c r="KEI25" s="106" t="s">
        <v>1024</v>
      </c>
      <c r="KEJ25" s="106"/>
      <c r="KEK25" s="106"/>
      <c r="KEL25" s="106" t="s">
        <v>1027</v>
      </c>
      <c r="KEM25" s="106"/>
      <c r="KEN25" s="106"/>
      <c r="KEY25" s="106" t="s">
        <v>1024</v>
      </c>
      <c r="KEZ25" s="106"/>
      <c r="KFA25" s="106"/>
      <c r="KFB25" s="106" t="s">
        <v>1027</v>
      </c>
      <c r="KFC25" s="106"/>
      <c r="KFD25" s="106"/>
      <c r="KFO25" s="106" t="s">
        <v>1024</v>
      </c>
      <c r="KFP25" s="106"/>
      <c r="KFQ25" s="106"/>
      <c r="KFR25" s="106" t="s">
        <v>1027</v>
      </c>
      <c r="KFS25" s="106"/>
      <c r="KFT25" s="106"/>
      <c r="KGE25" s="106" t="s">
        <v>1024</v>
      </c>
      <c r="KGF25" s="106"/>
      <c r="KGG25" s="106"/>
      <c r="KGH25" s="106" t="s">
        <v>1027</v>
      </c>
      <c r="KGI25" s="106"/>
      <c r="KGJ25" s="106"/>
      <c r="KGU25" s="106" t="s">
        <v>1024</v>
      </c>
      <c r="KGV25" s="106"/>
      <c r="KGW25" s="106"/>
      <c r="KGX25" s="106" t="s">
        <v>1027</v>
      </c>
      <c r="KGY25" s="106"/>
      <c r="KGZ25" s="106"/>
      <c r="KHK25" s="106" t="s">
        <v>1024</v>
      </c>
      <c r="KHL25" s="106"/>
      <c r="KHM25" s="106"/>
      <c r="KHN25" s="106" t="s">
        <v>1027</v>
      </c>
      <c r="KHO25" s="106"/>
      <c r="KHP25" s="106"/>
      <c r="KIA25" s="106" t="s">
        <v>1024</v>
      </c>
      <c r="KIB25" s="106"/>
      <c r="KIC25" s="106"/>
      <c r="KID25" s="106" t="s">
        <v>1027</v>
      </c>
      <c r="KIE25" s="106"/>
      <c r="KIF25" s="106"/>
      <c r="KIQ25" s="106" t="s">
        <v>1024</v>
      </c>
      <c r="KIR25" s="106"/>
      <c r="KIS25" s="106"/>
      <c r="KIT25" s="106" t="s">
        <v>1027</v>
      </c>
      <c r="KIU25" s="106"/>
      <c r="KIV25" s="106"/>
      <c r="KJG25" s="106" t="s">
        <v>1024</v>
      </c>
      <c r="KJH25" s="106"/>
      <c r="KJI25" s="106"/>
      <c r="KJJ25" s="106" t="s">
        <v>1027</v>
      </c>
      <c r="KJK25" s="106"/>
      <c r="KJL25" s="106"/>
      <c r="KJW25" s="106" t="s">
        <v>1024</v>
      </c>
      <c r="KJX25" s="106"/>
      <c r="KJY25" s="106"/>
      <c r="KJZ25" s="106" t="s">
        <v>1027</v>
      </c>
      <c r="KKA25" s="106"/>
      <c r="KKB25" s="106"/>
      <c r="KKM25" s="106" t="s">
        <v>1024</v>
      </c>
      <c r="KKN25" s="106"/>
      <c r="KKO25" s="106"/>
      <c r="KKP25" s="106" t="s">
        <v>1027</v>
      </c>
      <c r="KKQ25" s="106"/>
      <c r="KKR25" s="106"/>
      <c r="KLC25" s="106" t="s">
        <v>1024</v>
      </c>
      <c r="KLD25" s="106"/>
      <c r="KLE25" s="106"/>
      <c r="KLF25" s="106" t="s">
        <v>1027</v>
      </c>
      <c r="KLG25" s="106"/>
      <c r="KLH25" s="106"/>
      <c r="KLS25" s="106" t="s">
        <v>1024</v>
      </c>
      <c r="KLT25" s="106"/>
      <c r="KLU25" s="106"/>
      <c r="KLV25" s="106" t="s">
        <v>1027</v>
      </c>
      <c r="KLW25" s="106"/>
      <c r="KLX25" s="106"/>
      <c r="KMI25" s="106" t="s">
        <v>1024</v>
      </c>
      <c r="KMJ25" s="106"/>
      <c r="KMK25" s="106"/>
      <c r="KML25" s="106" t="s">
        <v>1027</v>
      </c>
      <c r="KMM25" s="106"/>
      <c r="KMN25" s="106"/>
      <c r="KMY25" s="106" t="s">
        <v>1024</v>
      </c>
      <c r="KMZ25" s="106"/>
      <c r="KNA25" s="106"/>
      <c r="KNB25" s="106" t="s">
        <v>1027</v>
      </c>
      <c r="KNC25" s="106"/>
      <c r="KND25" s="106"/>
      <c r="KNO25" s="106" t="s">
        <v>1024</v>
      </c>
      <c r="KNP25" s="106"/>
      <c r="KNQ25" s="106"/>
      <c r="KNR25" s="106" t="s">
        <v>1027</v>
      </c>
      <c r="KNS25" s="106"/>
      <c r="KNT25" s="106"/>
      <c r="KOE25" s="106" t="s">
        <v>1024</v>
      </c>
      <c r="KOF25" s="106"/>
      <c r="KOG25" s="106"/>
      <c r="KOH25" s="106" t="s">
        <v>1027</v>
      </c>
      <c r="KOI25" s="106"/>
      <c r="KOJ25" s="106"/>
      <c r="KOU25" s="106" t="s">
        <v>1024</v>
      </c>
      <c r="KOV25" s="106"/>
      <c r="KOW25" s="106"/>
      <c r="KOX25" s="106" t="s">
        <v>1027</v>
      </c>
      <c r="KOY25" s="106"/>
      <c r="KOZ25" s="106"/>
      <c r="KPK25" s="106" t="s">
        <v>1024</v>
      </c>
      <c r="KPL25" s="106"/>
      <c r="KPM25" s="106"/>
      <c r="KPN25" s="106" t="s">
        <v>1027</v>
      </c>
      <c r="KPO25" s="106"/>
      <c r="KPP25" s="106"/>
      <c r="KQA25" s="106" t="s">
        <v>1024</v>
      </c>
      <c r="KQB25" s="106"/>
      <c r="KQC25" s="106"/>
      <c r="KQD25" s="106" t="s">
        <v>1027</v>
      </c>
      <c r="KQE25" s="106"/>
      <c r="KQF25" s="106"/>
      <c r="KQQ25" s="106" t="s">
        <v>1024</v>
      </c>
      <c r="KQR25" s="106"/>
      <c r="KQS25" s="106"/>
      <c r="KQT25" s="106" t="s">
        <v>1027</v>
      </c>
      <c r="KQU25" s="106"/>
      <c r="KQV25" s="106"/>
      <c r="KRG25" s="106" t="s">
        <v>1024</v>
      </c>
      <c r="KRH25" s="106"/>
      <c r="KRI25" s="106"/>
      <c r="KRJ25" s="106" t="s">
        <v>1027</v>
      </c>
      <c r="KRK25" s="106"/>
      <c r="KRL25" s="106"/>
      <c r="KRW25" s="106" t="s">
        <v>1024</v>
      </c>
      <c r="KRX25" s="106"/>
      <c r="KRY25" s="106"/>
      <c r="KRZ25" s="106" t="s">
        <v>1027</v>
      </c>
      <c r="KSA25" s="106"/>
      <c r="KSB25" s="106"/>
      <c r="KSM25" s="106" t="s">
        <v>1024</v>
      </c>
      <c r="KSN25" s="106"/>
      <c r="KSO25" s="106"/>
      <c r="KSP25" s="106" t="s">
        <v>1027</v>
      </c>
      <c r="KSQ25" s="106"/>
      <c r="KSR25" s="106"/>
      <c r="KTC25" s="106" t="s">
        <v>1024</v>
      </c>
      <c r="KTD25" s="106"/>
      <c r="KTE25" s="106"/>
      <c r="KTF25" s="106" t="s">
        <v>1027</v>
      </c>
      <c r="KTG25" s="106"/>
      <c r="KTH25" s="106"/>
      <c r="KTS25" s="106" t="s">
        <v>1024</v>
      </c>
      <c r="KTT25" s="106"/>
      <c r="KTU25" s="106"/>
      <c r="KTV25" s="106" t="s">
        <v>1027</v>
      </c>
      <c r="KTW25" s="106"/>
      <c r="KTX25" s="106"/>
      <c r="KUI25" s="106" t="s">
        <v>1024</v>
      </c>
      <c r="KUJ25" s="106"/>
      <c r="KUK25" s="106"/>
      <c r="KUL25" s="106" t="s">
        <v>1027</v>
      </c>
      <c r="KUM25" s="106"/>
      <c r="KUN25" s="106"/>
      <c r="KUY25" s="106" t="s">
        <v>1024</v>
      </c>
      <c r="KUZ25" s="106"/>
      <c r="KVA25" s="106"/>
      <c r="KVB25" s="106" t="s">
        <v>1027</v>
      </c>
      <c r="KVC25" s="106"/>
      <c r="KVD25" s="106"/>
      <c r="KVO25" s="106" t="s">
        <v>1024</v>
      </c>
      <c r="KVP25" s="106"/>
      <c r="KVQ25" s="106"/>
      <c r="KVR25" s="106" t="s">
        <v>1027</v>
      </c>
      <c r="KVS25" s="106"/>
      <c r="KVT25" s="106"/>
      <c r="KWE25" s="106" t="s">
        <v>1024</v>
      </c>
      <c r="KWF25" s="106"/>
      <c r="KWG25" s="106"/>
      <c r="KWH25" s="106" t="s">
        <v>1027</v>
      </c>
      <c r="KWI25" s="106"/>
      <c r="KWJ25" s="106"/>
      <c r="KWU25" s="106" t="s">
        <v>1024</v>
      </c>
      <c r="KWV25" s="106"/>
      <c r="KWW25" s="106"/>
      <c r="KWX25" s="106" t="s">
        <v>1027</v>
      </c>
      <c r="KWY25" s="106"/>
      <c r="KWZ25" s="106"/>
      <c r="KXK25" s="106" t="s">
        <v>1024</v>
      </c>
      <c r="KXL25" s="106"/>
      <c r="KXM25" s="106"/>
      <c r="KXN25" s="106" t="s">
        <v>1027</v>
      </c>
      <c r="KXO25" s="106"/>
      <c r="KXP25" s="106"/>
      <c r="KYA25" s="106" t="s">
        <v>1024</v>
      </c>
      <c r="KYB25" s="106"/>
      <c r="KYC25" s="106"/>
      <c r="KYD25" s="106" t="s">
        <v>1027</v>
      </c>
      <c r="KYE25" s="106"/>
      <c r="KYF25" s="106"/>
      <c r="KYQ25" s="106" t="s">
        <v>1024</v>
      </c>
      <c r="KYR25" s="106"/>
      <c r="KYS25" s="106"/>
      <c r="KYT25" s="106" t="s">
        <v>1027</v>
      </c>
      <c r="KYU25" s="106"/>
      <c r="KYV25" s="106"/>
      <c r="KZG25" s="106" t="s">
        <v>1024</v>
      </c>
      <c r="KZH25" s="106"/>
      <c r="KZI25" s="106"/>
      <c r="KZJ25" s="106" t="s">
        <v>1027</v>
      </c>
      <c r="KZK25" s="106"/>
      <c r="KZL25" s="106"/>
      <c r="KZW25" s="106" t="s">
        <v>1024</v>
      </c>
      <c r="KZX25" s="106"/>
      <c r="KZY25" s="106"/>
      <c r="KZZ25" s="106" t="s">
        <v>1027</v>
      </c>
      <c r="LAA25" s="106"/>
      <c r="LAB25" s="106"/>
      <c r="LAM25" s="106" t="s">
        <v>1024</v>
      </c>
      <c r="LAN25" s="106"/>
      <c r="LAO25" s="106"/>
      <c r="LAP25" s="106" t="s">
        <v>1027</v>
      </c>
      <c r="LAQ25" s="106"/>
      <c r="LAR25" s="106"/>
      <c r="LBC25" s="106" t="s">
        <v>1024</v>
      </c>
      <c r="LBD25" s="106"/>
      <c r="LBE25" s="106"/>
      <c r="LBF25" s="106" t="s">
        <v>1027</v>
      </c>
      <c r="LBG25" s="106"/>
      <c r="LBH25" s="106"/>
      <c r="LBS25" s="106" t="s">
        <v>1024</v>
      </c>
      <c r="LBT25" s="106"/>
      <c r="LBU25" s="106"/>
      <c r="LBV25" s="106" t="s">
        <v>1027</v>
      </c>
      <c r="LBW25" s="106"/>
      <c r="LBX25" s="106"/>
      <c r="LCI25" s="106" t="s">
        <v>1024</v>
      </c>
      <c r="LCJ25" s="106"/>
      <c r="LCK25" s="106"/>
      <c r="LCL25" s="106" t="s">
        <v>1027</v>
      </c>
      <c r="LCM25" s="106"/>
      <c r="LCN25" s="106"/>
      <c r="LCY25" s="106" t="s">
        <v>1024</v>
      </c>
      <c r="LCZ25" s="106"/>
      <c r="LDA25" s="106"/>
      <c r="LDB25" s="106" t="s">
        <v>1027</v>
      </c>
      <c r="LDC25" s="106"/>
      <c r="LDD25" s="106"/>
      <c r="LDO25" s="106" t="s">
        <v>1024</v>
      </c>
      <c r="LDP25" s="106"/>
      <c r="LDQ25" s="106"/>
      <c r="LDR25" s="106" t="s">
        <v>1027</v>
      </c>
      <c r="LDS25" s="106"/>
      <c r="LDT25" s="106"/>
      <c r="LEE25" s="106" t="s">
        <v>1024</v>
      </c>
      <c r="LEF25" s="106"/>
      <c r="LEG25" s="106"/>
      <c r="LEH25" s="106" t="s">
        <v>1027</v>
      </c>
      <c r="LEI25" s="106"/>
      <c r="LEJ25" s="106"/>
      <c r="LEU25" s="106" t="s">
        <v>1024</v>
      </c>
      <c r="LEV25" s="106"/>
      <c r="LEW25" s="106"/>
      <c r="LEX25" s="106" t="s">
        <v>1027</v>
      </c>
      <c r="LEY25" s="106"/>
      <c r="LEZ25" s="106"/>
      <c r="LFK25" s="106" t="s">
        <v>1024</v>
      </c>
      <c r="LFL25" s="106"/>
      <c r="LFM25" s="106"/>
      <c r="LFN25" s="106" t="s">
        <v>1027</v>
      </c>
      <c r="LFO25" s="106"/>
      <c r="LFP25" s="106"/>
      <c r="LGA25" s="106" t="s">
        <v>1024</v>
      </c>
      <c r="LGB25" s="106"/>
      <c r="LGC25" s="106"/>
      <c r="LGD25" s="106" t="s">
        <v>1027</v>
      </c>
      <c r="LGE25" s="106"/>
      <c r="LGF25" s="106"/>
      <c r="LGQ25" s="106" t="s">
        <v>1024</v>
      </c>
      <c r="LGR25" s="106"/>
      <c r="LGS25" s="106"/>
      <c r="LGT25" s="106" t="s">
        <v>1027</v>
      </c>
      <c r="LGU25" s="106"/>
      <c r="LGV25" s="106"/>
      <c r="LHG25" s="106" t="s">
        <v>1024</v>
      </c>
      <c r="LHH25" s="106"/>
      <c r="LHI25" s="106"/>
      <c r="LHJ25" s="106" t="s">
        <v>1027</v>
      </c>
      <c r="LHK25" s="106"/>
      <c r="LHL25" s="106"/>
      <c r="LHW25" s="106" t="s">
        <v>1024</v>
      </c>
      <c r="LHX25" s="106"/>
      <c r="LHY25" s="106"/>
      <c r="LHZ25" s="106" t="s">
        <v>1027</v>
      </c>
      <c r="LIA25" s="106"/>
      <c r="LIB25" s="106"/>
      <c r="LIM25" s="106" t="s">
        <v>1024</v>
      </c>
      <c r="LIN25" s="106"/>
      <c r="LIO25" s="106"/>
      <c r="LIP25" s="106" t="s">
        <v>1027</v>
      </c>
      <c r="LIQ25" s="106"/>
      <c r="LIR25" s="106"/>
      <c r="LJC25" s="106" t="s">
        <v>1024</v>
      </c>
      <c r="LJD25" s="106"/>
      <c r="LJE25" s="106"/>
      <c r="LJF25" s="106" t="s">
        <v>1027</v>
      </c>
      <c r="LJG25" s="106"/>
      <c r="LJH25" s="106"/>
      <c r="LJS25" s="106" t="s">
        <v>1024</v>
      </c>
      <c r="LJT25" s="106"/>
      <c r="LJU25" s="106"/>
      <c r="LJV25" s="106" t="s">
        <v>1027</v>
      </c>
      <c r="LJW25" s="106"/>
      <c r="LJX25" s="106"/>
      <c r="LKI25" s="106" t="s">
        <v>1024</v>
      </c>
      <c r="LKJ25" s="106"/>
      <c r="LKK25" s="106"/>
      <c r="LKL25" s="106" t="s">
        <v>1027</v>
      </c>
      <c r="LKM25" s="106"/>
      <c r="LKN25" s="106"/>
      <c r="LKY25" s="106" t="s">
        <v>1024</v>
      </c>
      <c r="LKZ25" s="106"/>
      <c r="LLA25" s="106"/>
      <c r="LLB25" s="106" t="s">
        <v>1027</v>
      </c>
      <c r="LLC25" s="106"/>
      <c r="LLD25" s="106"/>
      <c r="LLO25" s="106" t="s">
        <v>1024</v>
      </c>
      <c r="LLP25" s="106"/>
      <c r="LLQ25" s="106"/>
      <c r="LLR25" s="106" t="s">
        <v>1027</v>
      </c>
      <c r="LLS25" s="106"/>
      <c r="LLT25" s="106"/>
      <c r="LME25" s="106" t="s">
        <v>1024</v>
      </c>
      <c r="LMF25" s="106"/>
      <c r="LMG25" s="106"/>
      <c r="LMH25" s="106" t="s">
        <v>1027</v>
      </c>
      <c r="LMI25" s="106"/>
      <c r="LMJ25" s="106"/>
      <c r="LMU25" s="106" t="s">
        <v>1024</v>
      </c>
      <c r="LMV25" s="106"/>
      <c r="LMW25" s="106"/>
      <c r="LMX25" s="106" t="s">
        <v>1027</v>
      </c>
      <c r="LMY25" s="106"/>
      <c r="LMZ25" s="106"/>
      <c r="LNK25" s="106" t="s">
        <v>1024</v>
      </c>
      <c r="LNL25" s="106"/>
      <c r="LNM25" s="106"/>
      <c r="LNN25" s="106" t="s">
        <v>1027</v>
      </c>
      <c r="LNO25" s="106"/>
      <c r="LNP25" s="106"/>
      <c r="LOA25" s="106" t="s">
        <v>1024</v>
      </c>
      <c r="LOB25" s="106"/>
      <c r="LOC25" s="106"/>
      <c r="LOD25" s="106" t="s">
        <v>1027</v>
      </c>
      <c r="LOE25" s="106"/>
      <c r="LOF25" s="106"/>
      <c r="LOQ25" s="106" t="s">
        <v>1024</v>
      </c>
      <c r="LOR25" s="106"/>
      <c r="LOS25" s="106"/>
      <c r="LOT25" s="106" t="s">
        <v>1027</v>
      </c>
      <c r="LOU25" s="106"/>
      <c r="LOV25" s="106"/>
      <c r="LPG25" s="106" t="s">
        <v>1024</v>
      </c>
      <c r="LPH25" s="106"/>
      <c r="LPI25" s="106"/>
      <c r="LPJ25" s="106" t="s">
        <v>1027</v>
      </c>
      <c r="LPK25" s="106"/>
      <c r="LPL25" s="106"/>
      <c r="LPW25" s="106" t="s">
        <v>1024</v>
      </c>
      <c r="LPX25" s="106"/>
      <c r="LPY25" s="106"/>
      <c r="LPZ25" s="106" t="s">
        <v>1027</v>
      </c>
      <c r="LQA25" s="106"/>
      <c r="LQB25" s="106"/>
      <c r="LQM25" s="106" t="s">
        <v>1024</v>
      </c>
      <c r="LQN25" s="106"/>
      <c r="LQO25" s="106"/>
      <c r="LQP25" s="106" t="s">
        <v>1027</v>
      </c>
      <c r="LQQ25" s="106"/>
      <c r="LQR25" s="106"/>
      <c r="LRC25" s="106" t="s">
        <v>1024</v>
      </c>
      <c r="LRD25" s="106"/>
      <c r="LRE25" s="106"/>
      <c r="LRF25" s="106" t="s">
        <v>1027</v>
      </c>
      <c r="LRG25" s="106"/>
      <c r="LRH25" s="106"/>
      <c r="LRS25" s="106" t="s">
        <v>1024</v>
      </c>
      <c r="LRT25" s="106"/>
      <c r="LRU25" s="106"/>
      <c r="LRV25" s="106" t="s">
        <v>1027</v>
      </c>
      <c r="LRW25" s="106"/>
      <c r="LRX25" s="106"/>
      <c r="LSI25" s="106" t="s">
        <v>1024</v>
      </c>
      <c r="LSJ25" s="106"/>
      <c r="LSK25" s="106"/>
      <c r="LSL25" s="106" t="s">
        <v>1027</v>
      </c>
      <c r="LSM25" s="106"/>
      <c r="LSN25" s="106"/>
      <c r="LSY25" s="106" t="s">
        <v>1024</v>
      </c>
      <c r="LSZ25" s="106"/>
      <c r="LTA25" s="106"/>
      <c r="LTB25" s="106" t="s">
        <v>1027</v>
      </c>
      <c r="LTC25" s="106"/>
      <c r="LTD25" s="106"/>
      <c r="LTO25" s="106" t="s">
        <v>1024</v>
      </c>
      <c r="LTP25" s="106"/>
      <c r="LTQ25" s="106"/>
      <c r="LTR25" s="106" t="s">
        <v>1027</v>
      </c>
      <c r="LTS25" s="106"/>
      <c r="LTT25" s="106"/>
      <c r="LUE25" s="106" t="s">
        <v>1024</v>
      </c>
      <c r="LUF25" s="106"/>
      <c r="LUG25" s="106"/>
      <c r="LUH25" s="106" t="s">
        <v>1027</v>
      </c>
      <c r="LUI25" s="106"/>
      <c r="LUJ25" s="106"/>
      <c r="LUU25" s="106" t="s">
        <v>1024</v>
      </c>
      <c r="LUV25" s="106"/>
      <c r="LUW25" s="106"/>
      <c r="LUX25" s="106" t="s">
        <v>1027</v>
      </c>
      <c r="LUY25" s="106"/>
      <c r="LUZ25" s="106"/>
      <c r="LVK25" s="106" t="s">
        <v>1024</v>
      </c>
      <c r="LVL25" s="106"/>
      <c r="LVM25" s="106"/>
      <c r="LVN25" s="106" t="s">
        <v>1027</v>
      </c>
      <c r="LVO25" s="106"/>
      <c r="LVP25" s="106"/>
      <c r="LWA25" s="106" t="s">
        <v>1024</v>
      </c>
      <c r="LWB25" s="106"/>
      <c r="LWC25" s="106"/>
      <c r="LWD25" s="106" t="s">
        <v>1027</v>
      </c>
      <c r="LWE25" s="106"/>
      <c r="LWF25" s="106"/>
      <c r="LWQ25" s="106" t="s">
        <v>1024</v>
      </c>
      <c r="LWR25" s="106"/>
      <c r="LWS25" s="106"/>
      <c r="LWT25" s="106" t="s">
        <v>1027</v>
      </c>
      <c r="LWU25" s="106"/>
      <c r="LWV25" s="106"/>
      <c r="LXG25" s="106" t="s">
        <v>1024</v>
      </c>
      <c r="LXH25" s="106"/>
      <c r="LXI25" s="106"/>
      <c r="LXJ25" s="106" t="s">
        <v>1027</v>
      </c>
      <c r="LXK25" s="106"/>
      <c r="LXL25" s="106"/>
      <c r="LXW25" s="106" t="s">
        <v>1024</v>
      </c>
      <c r="LXX25" s="106"/>
      <c r="LXY25" s="106"/>
      <c r="LXZ25" s="106" t="s">
        <v>1027</v>
      </c>
      <c r="LYA25" s="106"/>
      <c r="LYB25" s="106"/>
      <c r="LYM25" s="106" t="s">
        <v>1024</v>
      </c>
      <c r="LYN25" s="106"/>
      <c r="LYO25" s="106"/>
      <c r="LYP25" s="106" t="s">
        <v>1027</v>
      </c>
      <c r="LYQ25" s="106"/>
      <c r="LYR25" s="106"/>
      <c r="LZC25" s="106" t="s">
        <v>1024</v>
      </c>
      <c r="LZD25" s="106"/>
      <c r="LZE25" s="106"/>
      <c r="LZF25" s="106" t="s">
        <v>1027</v>
      </c>
      <c r="LZG25" s="106"/>
      <c r="LZH25" s="106"/>
      <c r="LZS25" s="106" t="s">
        <v>1024</v>
      </c>
      <c r="LZT25" s="106"/>
      <c r="LZU25" s="106"/>
      <c r="LZV25" s="106" t="s">
        <v>1027</v>
      </c>
      <c r="LZW25" s="106"/>
      <c r="LZX25" s="106"/>
      <c r="MAI25" s="106" t="s">
        <v>1024</v>
      </c>
      <c r="MAJ25" s="106"/>
      <c r="MAK25" s="106"/>
      <c r="MAL25" s="106" t="s">
        <v>1027</v>
      </c>
      <c r="MAM25" s="106"/>
      <c r="MAN25" s="106"/>
      <c r="MAY25" s="106" t="s">
        <v>1024</v>
      </c>
      <c r="MAZ25" s="106"/>
      <c r="MBA25" s="106"/>
      <c r="MBB25" s="106" t="s">
        <v>1027</v>
      </c>
      <c r="MBC25" s="106"/>
      <c r="MBD25" s="106"/>
      <c r="MBO25" s="106" t="s">
        <v>1024</v>
      </c>
      <c r="MBP25" s="106"/>
      <c r="MBQ25" s="106"/>
      <c r="MBR25" s="106" t="s">
        <v>1027</v>
      </c>
      <c r="MBS25" s="106"/>
      <c r="MBT25" s="106"/>
      <c r="MCE25" s="106" t="s">
        <v>1024</v>
      </c>
      <c r="MCF25" s="106"/>
      <c r="MCG25" s="106"/>
      <c r="MCH25" s="106" t="s">
        <v>1027</v>
      </c>
      <c r="MCI25" s="106"/>
      <c r="MCJ25" s="106"/>
      <c r="MCU25" s="106" t="s">
        <v>1024</v>
      </c>
      <c r="MCV25" s="106"/>
      <c r="MCW25" s="106"/>
      <c r="MCX25" s="106" t="s">
        <v>1027</v>
      </c>
      <c r="MCY25" s="106"/>
      <c r="MCZ25" s="106"/>
      <c r="MDK25" s="106" t="s">
        <v>1024</v>
      </c>
      <c r="MDL25" s="106"/>
      <c r="MDM25" s="106"/>
      <c r="MDN25" s="106" t="s">
        <v>1027</v>
      </c>
      <c r="MDO25" s="106"/>
      <c r="MDP25" s="106"/>
      <c r="MEA25" s="106" t="s">
        <v>1024</v>
      </c>
      <c r="MEB25" s="106"/>
      <c r="MEC25" s="106"/>
      <c r="MED25" s="106" t="s">
        <v>1027</v>
      </c>
      <c r="MEE25" s="106"/>
      <c r="MEF25" s="106"/>
      <c r="MEQ25" s="106" t="s">
        <v>1024</v>
      </c>
      <c r="MER25" s="106"/>
      <c r="MES25" s="106"/>
      <c r="MET25" s="106" t="s">
        <v>1027</v>
      </c>
      <c r="MEU25" s="106"/>
      <c r="MEV25" s="106"/>
      <c r="MFG25" s="106" t="s">
        <v>1024</v>
      </c>
      <c r="MFH25" s="106"/>
      <c r="MFI25" s="106"/>
      <c r="MFJ25" s="106" t="s">
        <v>1027</v>
      </c>
      <c r="MFK25" s="106"/>
      <c r="MFL25" s="106"/>
      <c r="MFW25" s="106" t="s">
        <v>1024</v>
      </c>
      <c r="MFX25" s="106"/>
      <c r="MFY25" s="106"/>
      <c r="MFZ25" s="106" t="s">
        <v>1027</v>
      </c>
      <c r="MGA25" s="106"/>
      <c r="MGB25" s="106"/>
      <c r="MGM25" s="106" t="s">
        <v>1024</v>
      </c>
      <c r="MGN25" s="106"/>
      <c r="MGO25" s="106"/>
      <c r="MGP25" s="106" t="s">
        <v>1027</v>
      </c>
      <c r="MGQ25" s="106"/>
      <c r="MGR25" s="106"/>
      <c r="MHC25" s="106" t="s">
        <v>1024</v>
      </c>
      <c r="MHD25" s="106"/>
      <c r="MHE25" s="106"/>
      <c r="MHF25" s="106" t="s">
        <v>1027</v>
      </c>
      <c r="MHG25" s="106"/>
      <c r="MHH25" s="106"/>
      <c r="MHS25" s="106" t="s">
        <v>1024</v>
      </c>
      <c r="MHT25" s="106"/>
      <c r="MHU25" s="106"/>
      <c r="MHV25" s="106" t="s">
        <v>1027</v>
      </c>
      <c r="MHW25" s="106"/>
      <c r="MHX25" s="106"/>
      <c r="MII25" s="106" t="s">
        <v>1024</v>
      </c>
      <c r="MIJ25" s="106"/>
      <c r="MIK25" s="106"/>
      <c r="MIL25" s="106" t="s">
        <v>1027</v>
      </c>
      <c r="MIM25" s="106"/>
      <c r="MIN25" s="106"/>
      <c r="MIY25" s="106" t="s">
        <v>1024</v>
      </c>
      <c r="MIZ25" s="106"/>
      <c r="MJA25" s="106"/>
      <c r="MJB25" s="106" t="s">
        <v>1027</v>
      </c>
      <c r="MJC25" s="106"/>
      <c r="MJD25" s="106"/>
      <c r="MJO25" s="106" t="s">
        <v>1024</v>
      </c>
      <c r="MJP25" s="106"/>
      <c r="MJQ25" s="106"/>
      <c r="MJR25" s="106" t="s">
        <v>1027</v>
      </c>
      <c r="MJS25" s="106"/>
      <c r="MJT25" s="106"/>
      <c r="MKE25" s="106" t="s">
        <v>1024</v>
      </c>
      <c r="MKF25" s="106"/>
      <c r="MKG25" s="106"/>
      <c r="MKH25" s="106" t="s">
        <v>1027</v>
      </c>
      <c r="MKI25" s="106"/>
      <c r="MKJ25" s="106"/>
      <c r="MKU25" s="106" t="s">
        <v>1024</v>
      </c>
      <c r="MKV25" s="106"/>
      <c r="MKW25" s="106"/>
      <c r="MKX25" s="106" t="s">
        <v>1027</v>
      </c>
      <c r="MKY25" s="106"/>
      <c r="MKZ25" s="106"/>
      <c r="MLK25" s="106" t="s">
        <v>1024</v>
      </c>
      <c r="MLL25" s="106"/>
      <c r="MLM25" s="106"/>
      <c r="MLN25" s="106" t="s">
        <v>1027</v>
      </c>
      <c r="MLO25" s="106"/>
      <c r="MLP25" s="106"/>
      <c r="MMA25" s="106" t="s">
        <v>1024</v>
      </c>
      <c r="MMB25" s="106"/>
      <c r="MMC25" s="106"/>
      <c r="MMD25" s="106" t="s">
        <v>1027</v>
      </c>
      <c r="MME25" s="106"/>
      <c r="MMF25" s="106"/>
      <c r="MMQ25" s="106" t="s">
        <v>1024</v>
      </c>
      <c r="MMR25" s="106"/>
      <c r="MMS25" s="106"/>
      <c r="MMT25" s="106" t="s">
        <v>1027</v>
      </c>
      <c r="MMU25" s="106"/>
      <c r="MMV25" s="106"/>
      <c r="MNG25" s="106" t="s">
        <v>1024</v>
      </c>
      <c r="MNH25" s="106"/>
      <c r="MNI25" s="106"/>
      <c r="MNJ25" s="106" t="s">
        <v>1027</v>
      </c>
      <c r="MNK25" s="106"/>
      <c r="MNL25" s="106"/>
      <c r="MNW25" s="106" t="s">
        <v>1024</v>
      </c>
      <c r="MNX25" s="106"/>
      <c r="MNY25" s="106"/>
      <c r="MNZ25" s="106" t="s">
        <v>1027</v>
      </c>
      <c r="MOA25" s="106"/>
      <c r="MOB25" s="106"/>
      <c r="MOM25" s="106" t="s">
        <v>1024</v>
      </c>
      <c r="MON25" s="106"/>
      <c r="MOO25" s="106"/>
      <c r="MOP25" s="106" t="s">
        <v>1027</v>
      </c>
      <c r="MOQ25" s="106"/>
      <c r="MOR25" s="106"/>
      <c r="MPC25" s="106" t="s">
        <v>1024</v>
      </c>
      <c r="MPD25" s="106"/>
      <c r="MPE25" s="106"/>
      <c r="MPF25" s="106" t="s">
        <v>1027</v>
      </c>
      <c r="MPG25" s="106"/>
      <c r="MPH25" s="106"/>
      <c r="MPS25" s="106" t="s">
        <v>1024</v>
      </c>
      <c r="MPT25" s="106"/>
      <c r="MPU25" s="106"/>
      <c r="MPV25" s="106" t="s">
        <v>1027</v>
      </c>
      <c r="MPW25" s="106"/>
      <c r="MPX25" s="106"/>
      <c r="MQI25" s="106" t="s">
        <v>1024</v>
      </c>
      <c r="MQJ25" s="106"/>
      <c r="MQK25" s="106"/>
      <c r="MQL25" s="106" t="s">
        <v>1027</v>
      </c>
      <c r="MQM25" s="106"/>
      <c r="MQN25" s="106"/>
      <c r="MQY25" s="106" t="s">
        <v>1024</v>
      </c>
      <c r="MQZ25" s="106"/>
      <c r="MRA25" s="106"/>
      <c r="MRB25" s="106" t="s">
        <v>1027</v>
      </c>
      <c r="MRC25" s="106"/>
      <c r="MRD25" s="106"/>
      <c r="MRO25" s="106" t="s">
        <v>1024</v>
      </c>
      <c r="MRP25" s="106"/>
      <c r="MRQ25" s="106"/>
      <c r="MRR25" s="106" t="s">
        <v>1027</v>
      </c>
      <c r="MRS25" s="106"/>
      <c r="MRT25" s="106"/>
      <c r="MSE25" s="106" t="s">
        <v>1024</v>
      </c>
      <c r="MSF25" s="106"/>
      <c r="MSG25" s="106"/>
      <c r="MSH25" s="106" t="s">
        <v>1027</v>
      </c>
      <c r="MSI25" s="106"/>
      <c r="MSJ25" s="106"/>
      <c r="MSU25" s="106" t="s">
        <v>1024</v>
      </c>
      <c r="MSV25" s="106"/>
      <c r="MSW25" s="106"/>
      <c r="MSX25" s="106" t="s">
        <v>1027</v>
      </c>
      <c r="MSY25" s="106"/>
      <c r="MSZ25" s="106"/>
      <c r="MTK25" s="106" t="s">
        <v>1024</v>
      </c>
      <c r="MTL25" s="106"/>
      <c r="MTM25" s="106"/>
      <c r="MTN25" s="106" t="s">
        <v>1027</v>
      </c>
      <c r="MTO25" s="106"/>
      <c r="MTP25" s="106"/>
      <c r="MUA25" s="106" t="s">
        <v>1024</v>
      </c>
      <c r="MUB25" s="106"/>
      <c r="MUC25" s="106"/>
      <c r="MUD25" s="106" t="s">
        <v>1027</v>
      </c>
      <c r="MUE25" s="106"/>
      <c r="MUF25" s="106"/>
      <c r="MUQ25" s="106" t="s">
        <v>1024</v>
      </c>
      <c r="MUR25" s="106"/>
      <c r="MUS25" s="106"/>
      <c r="MUT25" s="106" t="s">
        <v>1027</v>
      </c>
      <c r="MUU25" s="106"/>
      <c r="MUV25" s="106"/>
      <c r="MVG25" s="106" t="s">
        <v>1024</v>
      </c>
      <c r="MVH25" s="106"/>
      <c r="MVI25" s="106"/>
      <c r="MVJ25" s="106" t="s">
        <v>1027</v>
      </c>
      <c r="MVK25" s="106"/>
      <c r="MVL25" s="106"/>
      <c r="MVW25" s="106" t="s">
        <v>1024</v>
      </c>
      <c r="MVX25" s="106"/>
      <c r="MVY25" s="106"/>
      <c r="MVZ25" s="106" t="s">
        <v>1027</v>
      </c>
      <c r="MWA25" s="106"/>
      <c r="MWB25" s="106"/>
      <c r="MWM25" s="106" t="s">
        <v>1024</v>
      </c>
      <c r="MWN25" s="106"/>
      <c r="MWO25" s="106"/>
      <c r="MWP25" s="106" t="s">
        <v>1027</v>
      </c>
      <c r="MWQ25" s="106"/>
      <c r="MWR25" s="106"/>
      <c r="MXC25" s="106" t="s">
        <v>1024</v>
      </c>
      <c r="MXD25" s="106"/>
      <c r="MXE25" s="106"/>
      <c r="MXF25" s="106" t="s">
        <v>1027</v>
      </c>
      <c r="MXG25" s="106"/>
      <c r="MXH25" s="106"/>
      <c r="MXS25" s="106" t="s">
        <v>1024</v>
      </c>
      <c r="MXT25" s="106"/>
      <c r="MXU25" s="106"/>
      <c r="MXV25" s="106" t="s">
        <v>1027</v>
      </c>
      <c r="MXW25" s="106"/>
      <c r="MXX25" s="106"/>
      <c r="MYI25" s="106" t="s">
        <v>1024</v>
      </c>
      <c r="MYJ25" s="106"/>
      <c r="MYK25" s="106"/>
      <c r="MYL25" s="106" t="s">
        <v>1027</v>
      </c>
      <c r="MYM25" s="106"/>
      <c r="MYN25" s="106"/>
      <c r="MYY25" s="106" t="s">
        <v>1024</v>
      </c>
      <c r="MYZ25" s="106"/>
      <c r="MZA25" s="106"/>
      <c r="MZB25" s="106" t="s">
        <v>1027</v>
      </c>
      <c r="MZC25" s="106"/>
      <c r="MZD25" s="106"/>
      <c r="MZO25" s="106" t="s">
        <v>1024</v>
      </c>
      <c r="MZP25" s="106"/>
      <c r="MZQ25" s="106"/>
      <c r="MZR25" s="106" t="s">
        <v>1027</v>
      </c>
      <c r="MZS25" s="106"/>
      <c r="MZT25" s="106"/>
      <c r="NAE25" s="106" t="s">
        <v>1024</v>
      </c>
      <c r="NAF25" s="106"/>
      <c r="NAG25" s="106"/>
      <c r="NAH25" s="106" t="s">
        <v>1027</v>
      </c>
      <c r="NAI25" s="106"/>
      <c r="NAJ25" s="106"/>
      <c r="NAU25" s="106" t="s">
        <v>1024</v>
      </c>
      <c r="NAV25" s="106"/>
      <c r="NAW25" s="106"/>
      <c r="NAX25" s="106" t="s">
        <v>1027</v>
      </c>
      <c r="NAY25" s="106"/>
      <c r="NAZ25" s="106"/>
      <c r="NBK25" s="106" t="s">
        <v>1024</v>
      </c>
      <c r="NBL25" s="106"/>
      <c r="NBM25" s="106"/>
      <c r="NBN25" s="106" t="s">
        <v>1027</v>
      </c>
      <c r="NBO25" s="106"/>
      <c r="NBP25" s="106"/>
      <c r="NCA25" s="106" t="s">
        <v>1024</v>
      </c>
      <c r="NCB25" s="106"/>
      <c r="NCC25" s="106"/>
      <c r="NCD25" s="106" t="s">
        <v>1027</v>
      </c>
      <c r="NCE25" s="106"/>
      <c r="NCF25" s="106"/>
      <c r="NCQ25" s="106" t="s">
        <v>1024</v>
      </c>
      <c r="NCR25" s="106"/>
      <c r="NCS25" s="106"/>
      <c r="NCT25" s="106" t="s">
        <v>1027</v>
      </c>
      <c r="NCU25" s="106"/>
      <c r="NCV25" s="106"/>
      <c r="NDG25" s="106" t="s">
        <v>1024</v>
      </c>
      <c r="NDH25" s="106"/>
      <c r="NDI25" s="106"/>
      <c r="NDJ25" s="106" t="s">
        <v>1027</v>
      </c>
      <c r="NDK25" s="106"/>
      <c r="NDL25" s="106"/>
      <c r="NDW25" s="106" t="s">
        <v>1024</v>
      </c>
      <c r="NDX25" s="106"/>
      <c r="NDY25" s="106"/>
      <c r="NDZ25" s="106" t="s">
        <v>1027</v>
      </c>
      <c r="NEA25" s="106"/>
      <c r="NEB25" s="106"/>
      <c r="NEM25" s="106" t="s">
        <v>1024</v>
      </c>
      <c r="NEN25" s="106"/>
      <c r="NEO25" s="106"/>
      <c r="NEP25" s="106" t="s">
        <v>1027</v>
      </c>
      <c r="NEQ25" s="106"/>
      <c r="NER25" s="106"/>
      <c r="NFC25" s="106" t="s">
        <v>1024</v>
      </c>
      <c r="NFD25" s="106"/>
      <c r="NFE25" s="106"/>
      <c r="NFF25" s="106" t="s">
        <v>1027</v>
      </c>
      <c r="NFG25" s="106"/>
      <c r="NFH25" s="106"/>
      <c r="NFS25" s="106" t="s">
        <v>1024</v>
      </c>
      <c r="NFT25" s="106"/>
      <c r="NFU25" s="106"/>
      <c r="NFV25" s="106" t="s">
        <v>1027</v>
      </c>
      <c r="NFW25" s="106"/>
      <c r="NFX25" s="106"/>
      <c r="NGI25" s="106" t="s">
        <v>1024</v>
      </c>
      <c r="NGJ25" s="106"/>
      <c r="NGK25" s="106"/>
      <c r="NGL25" s="106" t="s">
        <v>1027</v>
      </c>
      <c r="NGM25" s="106"/>
      <c r="NGN25" s="106"/>
      <c r="NGY25" s="106" t="s">
        <v>1024</v>
      </c>
      <c r="NGZ25" s="106"/>
      <c r="NHA25" s="106"/>
      <c r="NHB25" s="106" t="s">
        <v>1027</v>
      </c>
      <c r="NHC25" s="106"/>
      <c r="NHD25" s="106"/>
      <c r="NHO25" s="106" t="s">
        <v>1024</v>
      </c>
      <c r="NHP25" s="106"/>
      <c r="NHQ25" s="106"/>
      <c r="NHR25" s="106" t="s">
        <v>1027</v>
      </c>
      <c r="NHS25" s="106"/>
      <c r="NHT25" s="106"/>
      <c r="NIE25" s="106" t="s">
        <v>1024</v>
      </c>
      <c r="NIF25" s="106"/>
      <c r="NIG25" s="106"/>
      <c r="NIH25" s="106" t="s">
        <v>1027</v>
      </c>
      <c r="NII25" s="106"/>
      <c r="NIJ25" s="106"/>
      <c r="NIU25" s="106" t="s">
        <v>1024</v>
      </c>
      <c r="NIV25" s="106"/>
      <c r="NIW25" s="106"/>
      <c r="NIX25" s="106" t="s">
        <v>1027</v>
      </c>
      <c r="NIY25" s="106"/>
      <c r="NIZ25" s="106"/>
      <c r="NJK25" s="106" t="s">
        <v>1024</v>
      </c>
      <c r="NJL25" s="106"/>
      <c r="NJM25" s="106"/>
      <c r="NJN25" s="106" t="s">
        <v>1027</v>
      </c>
      <c r="NJO25" s="106"/>
      <c r="NJP25" s="106"/>
      <c r="NKA25" s="106" t="s">
        <v>1024</v>
      </c>
      <c r="NKB25" s="106"/>
      <c r="NKC25" s="106"/>
      <c r="NKD25" s="106" t="s">
        <v>1027</v>
      </c>
      <c r="NKE25" s="106"/>
      <c r="NKF25" s="106"/>
      <c r="NKQ25" s="106" t="s">
        <v>1024</v>
      </c>
      <c r="NKR25" s="106"/>
      <c r="NKS25" s="106"/>
      <c r="NKT25" s="106" t="s">
        <v>1027</v>
      </c>
      <c r="NKU25" s="106"/>
      <c r="NKV25" s="106"/>
      <c r="NLG25" s="106" t="s">
        <v>1024</v>
      </c>
      <c r="NLH25" s="106"/>
      <c r="NLI25" s="106"/>
      <c r="NLJ25" s="106" t="s">
        <v>1027</v>
      </c>
      <c r="NLK25" s="106"/>
      <c r="NLL25" s="106"/>
      <c r="NLW25" s="106" t="s">
        <v>1024</v>
      </c>
      <c r="NLX25" s="106"/>
      <c r="NLY25" s="106"/>
      <c r="NLZ25" s="106" t="s">
        <v>1027</v>
      </c>
      <c r="NMA25" s="106"/>
      <c r="NMB25" s="106"/>
      <c r="NMM25" s="106" t="s">
        <v>1024</v>
      </c>
      <c r="NMN25" s="106"/>
      <c r="NMO25" s="106"/>
      <c r="NMP25" s="106" t="s">
        <v>1027</v>
      </c>
      <c r="NMQ25" s="106"/>
      <c r="NMR25" s="106"/>
      <c r="NNC25" s="106" t="s">
        <v>1024</v>
      </c>
      <c r="NND25" s="106"/>
      <c r="NNE25" s="106"/>
      <c r="NNF25" s="106" t="s">
        <v>1027</v>
      </c>
      <c r="NNG25" s="106"/>
      <c r="NNH25" s="106"/>
      <c r="NNS25" s="106" t="s">
        <v>1024</v>
      </c>
      <c r="NNT25" s="106"/>
      <c r="NNU25" s="106"/>
      <c r="NNV25" s="106" t="s">
        <v>1027</v>
      </c>
      <c r="NNW25" s="106"/>
      <c r="NNX25" s="106"/>
      <c r="NOI25" s="106" t="s">
        <v>1024</v>
      </c>
      <c r="NOJ25" s="106"/>
      <c r="NOK25" s="106"/>
      <c r="NOL25" s="106" t="s">
        <v>1027</v>
      </c>
      <c r="NOM25" s="106"/>
      <c r="NON25" s="106"/>
      <c r="NOY25" s="106" t="s">
        <v>1024</v>
      </c>
      <c r="NOZ25" s="106"/>
      <c r="NPA25" s="106"/>
      <c r="NPB25" s="106" t="s">
        <v>1027</v>
      </c>
      <c r="NPC25" s="106"/>
      <c r="NPD25" s="106"/>
      <c r="NPO25" s="106" t="s">
        <v>1024</v>
      </c>
      <c r="NPP25" s="106"/>
      <c r="NPQ25" s="106"/>
      <c r="NPR25" s="106" t="s">
        <v>1027</v>
      </c>
      <c r="NPS25" s="106"/>
      <c r="NPT25" s="106"/>
      <c r="NQE25" s="106" t="s">
        <v>1024</v>
      </c>
      <c r="NQF25" s="106"/>
      <c r="NQG25" s="106"/>
      <c r="NQH25" s="106" t="s">
        <v>1027</v>
      </c>
      <c r="NQI25" s="106"/>
      <c r="NQJ25" s="106"/>
      <c r="NQU25" s="106" t="s">
        <v>1024</v>
      </c>
      <c r="NQV25" s="106"/>
      <c r="NQW25" s="106"/>
      <c r="NQX25" s="106" t="s">
        <v>1027</v>
      </c>
      <c r="NQY25" s="106"/>
      <c r="NQZ25" s="106"/>
      <c r="NRK25" s="106" t="s">
        <v>1024</v>
      </c>
      <c r="NRL25" s="106"/>
      <c r="NRM25" s="106"/>
      <c r="NRN25" s="106" t="s">
        <v>1027</v>
      </c>
      <c r="NRO25" s="106"/>
      <c r="NRP25" s="106"/>
      <c r="NSA25" s="106" t="s">
        <v>1024</v>
      </c>
      <c r="NSB25" s="106"/>
      <c r="NSC25" s="106"/>
      <c r="NSD25" s="106" t="s">
        <v>1027</v>
      </c>
      <c r="NSE25" s="106"/>
      <c r="NSF25" s="106"/>
      <c r="NSQ25" s="106" t="s">
        <v>1024</v>
      </c>
      <c r="NSR25" s="106"/>
      <c r="NSS25" s="106"/>
      <c r="NST25" s="106" t="s">
        <v>1027</v>
      </c>
      <c r="NSU25" s="106"/>
      <c r="NSV25" s="106"/>
      <c r="NTG25" s="106" t="s">
        <v>1024</v>
      </c>
      <c r="NTH25" s="106"/>
      <c r="NTI25" s="106"/>
      <c r="NTJ25" s="106" t="s">
        <v>1027</v>
      </c>
      <c r="NTK25" s="106"/>
      <c r="NTL25" s="106"/>
      <c r="NTW25" s="106" t="s">
        <v>1024</v>
      </c>
      <c r="NTX25" s="106"/>
      <c r="NTY25" s="106"/>
      <c r="NTZ25" s="106" t="s">
        <v>1027</v>
      </c>
      <c r="NUA25" s="106"/>
      <c r="NUB25" s="106"/>
      <c r="NUM25" s="106" t="s">
        <v>1024</v>
      </c>
      <c r="NUN25" s="106"/>
      <c r="NUO25" s="106"/>
      <c r="NUP25" s="106" t="s">
        <v>1027</v>
      </c>
      <c r="NUQ25" s="106"/>
      <c r="NUR25" s="106"/>
      <c r="NVC25" s="106" t="s">
        <v>1024</v>
      </c>
      <c r="NVD25" s="106"/>
      <c r="NVE25" s="106"/>
      <c r="NVF25" s="106" t="s">
        <v>1027</v>
      </c>
      <c r="NVG25" s="106"/>
      <c r="NVH25" s="106"/>
      <c r="NVS25" s="106" t="s">
        <v>1024</v>
      </c>
      <c r="NVT25" s="106"/>
      <c r="NVU25" s="106"/>
      <c r="NVV25" s="106" t="s">
        <v>1027</v>
      </c>
      <c r="NVW25" s="106"/>
      <c r="NVX25" s="106"/>
      <c r="NWI25" s="106" t="s">
        <v>1024</v>
      </c>
      <c r="NWJ25" s="106"/>
      <c r="NWK25" s="106"/>
      <c r="NWL25" s="106" t="s">
        <v>1027</v>
      </c>
      <c r="NWM25" s="106"/>
      <c r="NWN25" s="106"/>
      <c r="NWY25" s="106" t="s">
        <v>1024</v>
      </c>
      <c r="NWZ25" s="106"/>
      <c r="NXA25" s="106"/>
      <c r="NXB25" s="106" t="s">
        <v>1027</v>
      </c>
      <c r="NXC25" s="106"/>
      <c r="NXD25" s="106"/>
      <c r="NXO25" s="106" t="s">
        <v>1024</v>
      </c>
      <c r="NXP25" s="106"/>
      <c r="NXQ25" s="106"/>
      <c r="NXR25" s="106" t="s">
        <v>1027</v>
      </c>
      <c r="NXS25" s="106"/>
      <c r="NXT25" s="106"/>
      <c r="NYE25" s="106" t="s">
        <v>1024</v>
      </c>
      <c r="NYF25" s="106"/>
      <c r="NYG25" s="106"/>
      <c r="NYH25" s="106" t="s">
        <v>1027</v>
      </c>
      <c r="NYI25" s="106"/>
      <c r="NYJ25" s="106"/>
      <c r="NYU25" s="106" t="s">
        <v>1024</v>
      </c>
      <c r="NYV25" s="106"/>
      <c r="NYW25" s="106"/>
      <c r="NYX25" s="106" t="s">
        <v>1027</v>
      </c>
      <c r="NYY25" s="106"/>
      <c r="NYZ25" s="106"/>
      <c r="NZK25" s="106" t="s">
        <v>1024</v>
      </c>
      <c r="NZL25" s="106"/>
      <c r="NZM25" s="106"/>
      <c r="NZN25" s="106" t="s">
        <v>1027</v>
      </c>
      <c r="NZO25" s="106"/>
      <c r="NZP25" s="106"/>
      <c r="OAA25" s="106" t="s">
        <v>1024</v>
      </c>
      <c r="OAB25" s="106"/>
      <c r="OAC25" s="106"/>
      <c r="OAD25" s="106" t="s">
        <v>1027</v>
      </c>
      <c r="OAE25" s="106"/>
      <c r="OAF25" s="106"/>
      <c r="OAQ25" s="106" t="s">
        <v>1024</v>
      </c>
      <c r="OAR25" s="106"/>
      <c r="OAS25" s="106"/>
      <c r="OAT25" s="106" t="s">
        <v>1027</v>
      </c>
      <c r="OAU25" s="106"/>
      <c r="OAV25" s="106"/>
      <c r="OBG25" s="106" t="s">
        <v>1024</v>
      </c>
      <c r="OBH25" s="106"/>
      <c r="OBI25" s="106"/>
      <c r="OBJ25" s="106" t="s">
        <v>1027</v>
      </c>
      <c r="OBK25" s="106"/>
      <c r="OBL25" s="106"/>
      <c r="OBW25" s="106" t="s">
        <v>1024</v>
      </c>
      <c r="OBX25" s="106"/>
      <c r="OBY25" s="106"/>
      <c r="OBZ25" s="106" t="s">
        <v>1027</v>
      </c>
      <c r="OCA25" s="106"/>
      <c r="OCB25" s="106"/>
      <c r="OCM25" s="106" t="s">
        <v>1024</v>
      </c>
      <c r="OCN25" s="106"/>
      <c r="OCO25" s="106"/>
      <c r="OCP25" s="106" t="s">
        <v>1027</v>
      </c>
      <c r="OCQ25" s="106"/>
      <c r="OCR25" s="106"/>
      <c r="ODC25" s="106" t="s">
        <v>1024</v>
      </c>
      <c r="ODD25" s="106"/>
      <c r="ODE25" s="106"/>
      <c r="ODF25" s="106" t="s">
        <v>1027</v>
      </c>
      <c r="ODG25" s="106"/>
      <c r="ODH25" s="106"/>
      <c r="ODS25" s="106" t="s">
        <v>1024</v>
      </c>
      <c r="ODT25" s="106"/>
      <c r="ODU25" s="106"/>
      <c r="ODV25" s="106" t="s">
        <v>1027</v>
      </c>
      <c r="ODW25" s="106"/>
      <c r="ODX25" s="106"/>
      <c r="OEI25" s="106" t="s">
        <v>1024</v>
      </c>
      <c r="OEJ25" s="106"/>
      <c r="OEK25" s="106"/>
      <c r="OEL25" s="106" t="s">
        <v>1027</v>
      </c>
      <c r="OEM25" s="106"/>
      <c r="OEN25" s="106"/>
      <c r="OEY25" s="106" t="s">
        <v>1024</v>
      </c>
      <c r="OEZ25" s="106"/>
      <c r="OFA25" s="106"/>
      <c r="OFB25" s="106" t="s">
        <v>1027</v>
      </c>
      <c r="OFC25" s="106"/>
      <c r="OFD25" s="106"/>
      <c r="OFO25" s="106" t="s">
        <v>1024</v>
      </c>
      <c r="OFP25" s="106"/>
      <c r="OFQ25" s="106"/>
      <c r="OFR25" s="106" t="s">
        <v>1027</v>
      </c>
      <c r="OFS25" s="106"/>
      <c r="OFT25" s="106"/>
      <c r="OGE25" s="106" t="s">
        <v>1024</v>
      </c>
      <c r="OGF25" s="106"/>
      <c r="OGG25" s="106"/>
      <c r="OGH25" s="106" t="s">
        <v>1027</v>
      </c>
      <c r="OGI25" s="106"/>
      <c r="OGJ25" s="106"/>
      <c r="OGU25" s="106" t="s">
        <v>1024</v>
      </c>
      <c r="OGV25" s="106"/>
      <c r="OGW25" s="106"/>
      <c r="OGX25" s="106" t="s">
        <v>1027</v>
      </c>
      <c r="OGY25" s="106"/>
      <c r="OGZ25" s="106"/>
      <c r="OHK25" s="106" t="s">
        <v>1024</v>
      </c>
      <c r="OHL25" s="106"/>
      <c r="OHM25" s="106"/>
      <c r="OHN25" s="106" t="s">
        <v>1027</v>
      </c>
      <c r="OHO25" s="106"/>
      <c r="OHP25" s="106"/>
      <c r="OIA25" s="106" t="s">
        <v>1024</v>
      </c>
      <c r="OIB25" s="106"/>
      <c r="OIC25" s="106"/>
      <c r="OID25" s="106" t="s">
        <v>1027</v>
      </c>
      <c r="OIE25" s="106"/>
      <c r="OIF25" s="106"/>
      <c r="OIQ25" s="106" t="s">
        <v>1024</v>
      </c>
      <c r="OIR25" s="106"/>
      <c r="OIS25" s="106"/>
      <c r="OIT25" s="106" t="s">
        <v>1027</v>
      </c>
      <c r="OIU25" s="106"/>
      <c r="OIV25" s="106"/>
      <c r="OJG25" s="106" t="s">
        <v>1024</v>
      </c>
      <c r="OJH25" s="106"/>
      <c r="OJI25" s="106"/>
      <c r="OJJ25" s="106" t="s">
        <v>1027</v>
      </c>
      <c r="OJK25" s="106"/>
      <c r="OJL25" s="106"/>
      <c r="OJW25" s="106" t="s">
        <v>1024</v>
      </c>
      <c r="OJX25" s="106"/>
      <c r="OJY25" s="106"/>
      <c r="OJZ25" s="106" t="s">
        <v>1027</v>
      </c>
      <c r="OKA25" s="106"/>
      <c r="OKB25" s="106"/>
      <c r="OKM25" s="106" t="s">
        <v>1024</v>
      </c>
      <c r="OKN25" s="106"/>
      <c r="OKO25" s="106"/>
      <c r="OKP25" s="106" t="s">
        <v>1027</v>
      </c>
      <c r="OKQ25" s="106"/>
      <c r="OKR25" s="106"/>
      <c r="OLC25" s="106" t="s">
        <v>1024</v>
      </c>
      <c r="OLD25" s="106"/>
      <c r="OLE25" s="106"/>
      <c r="OLF25" s="106" t="s">
        <v>1027</v>
      </c>
      <c r="OLG25" s="106"/>
      <c r="OLH25" s="106"/>
      <c r="OLS25" s="106" t="s">
        <v>1024</v>
      </c>
      <c r="OLT25" s="106"/>
      <c r="OLU25" s="106"/>
      <c r="OLV25" s="106" t="s">
        <v>1027</v>
      </c>
      <c r="OLW25" s="106"/>
      <c r="OLX25" s="106"/>
      <c r="OMI25" s="106" t="s">
        <v>1024</v>
      </c>
      <c r="OMJ25" s="106"/>
      <c r="OMK25" s="106"/>
      <c r="OML25" s="106" t="s">
        <v>1027</v>
      </c>
      <c r="OMM25" s="106"/>
      <c r="OMN25" s="106"/>
      <c r="OMY25" s="106" t="s">
        <v>1024</v>
      </c>
      <c r="OMZ25" s="106"/>
      <c r="ONA25" s="106"/>
      <c r="ONB25" s="106" t="s">
        <v>1027</v>
      </c>
      <c r="ONC25" s="106"/>
      <c r="OND25" s="106"/>
      <c r="ONO25" s="106" t="s">
        <v>1024</v>
      </c>
      <c r="ONP25" s="106"/>
      <c r="ONQ25" s="106"/>
      <c r="ONR25" s="106" t="s">
        <v>1027</v>
      </c>
      <c r="ONS25" s="106"/>
      <c r="ONT25" s="106"/>
      <c r="OOE25" s="106" t="s">
        <v>1024</v>
      </c>
      <c r="OOF25" s="106"/>
      <c r="OOG25" s="106"/>
      <c r="OOH25" s="106" t="s">
        <v>1027</v>
      </c>
      <c r="OOI25" s="106"/>
      <c r="OOJ25" s="106"/>
      <c r="OOU25" s="106" t="s">
        <v>1024</v>
      </c>
      <c r="OOV25" s="106"/>
      <c r="OOW25" s="106"/>
      <c r="OOX25" s="106" t="s">
        <v>1027</v>
      </c>
      <c r="OOY25" s="106"/>
      <c r="OOZ25" s="106"/>
      <c r="OPK25" s="106" t="s">
        <v>1024</v>
      </c>
      <c r="OPL25" s="106"/>
      <c r="OPM25" s="106"/>
      <c r="OPN25" s="106" t="s">
        <v>1027</v>
      </c>
      <c r="OPO25" s="106"/>
      <c r="OPP25" s="106"/>
      <c r="OQA25" s="106" t="s">
        <v>1024</v>
      </c>
      <c r="OQB25" s="106"/>
      <c r="OQC25" s="106"/>
      <c r="OQD25" s="106" t="s">
        <v>1027</v>
      </c>
      <c r="OQE25" s="106"/>
      <c r="OQF25" s="106"/>
      <c r="OQQ25" s="106" t="s">
        <v>1024</v>
      </c>
      <c r="OQR25" s="106"/>
      <c r="OQS25" s="106"/>
      <c r="OQT25" s="106" t="s">
        <v>1027</v>
      </c>
      <c r="OQU25" s="106"/>
      <c r="OQV25" s="106"/>
      <c r="ORG25" s="106" t="s">
        <v>1024</v>
      </c>
      <c r="ORH25" s="106"/>
      <c r="ORI25" s="106"/>
      <c r="ORJ25" s="106" t="s">
        <v>1027</v>
      </c>
      <c r="ORK25" s="106"/>
      <c r="ORL25" s="106"/>
      <c r="ORW25" s="106" t="s">
        <v>1024</v>
      </c>
      <c r="ORX25" s="106"/>
      <c r="ORY25" s="106"/>
      <c r="ORZ25" s="106" t="s">
        <v>1027</v>
      </c>
      <c r="OSA25" s="106"/>
      <c r="OSB25" s="106"/>
      <c r="OSM25" s="106" t="s">
        <v>1024</v>
      </c>
      <c r="OSN25" s="106"/>
      <c r="OSO25" s="106"/>
      <c r="OSP25" s="106" t="s">
        <v>1027</v>
      </c>
      <c r="OSQ25" s="106"/>
      <c r="OSR25" s="106"/>
      <c r="OTC25" s="106" t="s">
        <v>1024</v>
      </c>
      <c r="OTD25" s="106"/>
      <c r="OTE25" s="106"/>
      <c r="OTF25" s="106" t="s">
        <v>1027</v>
      </c>
      <c r="OTG25" s="106"/>
      <c r="OTH25" s="106"/>
      <c r="OTS25" s="106" t="s">
        <v>1024</v>
      </c>
      <c r="OTT25" s="106"/>
      <c r="OTU25" s="106"/>
      <c r="OTV25" s="106" t="s">
        <v>1027</v>
      </c>
      <c r="OTW25" s="106"/>
      <c r="OTX25" s="106"/>
      <c r="OUI25" s="106" t="s">
        <v>1024</v>
      </c>
      <c r="OUJ25" s="106"/>
      <c r="OUK25" s="106"/>
      <c r="OUL25" s="106" t="s">
        <v>1027</v>
      </c>
      <c r="OUM25" s="106"/>
      <c r="OUN25" s="106"/>
      <c r="OUY25" s="106" t="s">
        <v>1024</v>
      </c>
      <c r="OUZ25" s="106"/>
      <c r="OVA25" s="106"/>
      <c r="OVB25" s="106" t="s">
        <v>1027</v>
      </c>
      <c r="OVC25" s="106"/>
      <c r="OVD25" s="106"/>
      <c r="OVO25" s="106" t="s">
        <v>1024</v>
      </c>
      <c r="OVP25" s="106"/>
      <c r="OVQ25" s="106"/>
      <c r="OVR25" s="106" t="s">
        <v>1027</v>
      </c>
      <c r="OVS25" s="106"/>
      <c r="OVT25" s="106"/>
      <c r="OWE25" s="106" t="s">
        <v>1024</v>
      </c>
      <c r="OWF25" s="106"/>
      <c r="OWG25" s="106"/>
      <c r="OWH25" s="106" t="s">
        <v>1027</v>
      </c>
      <c r="OWI25" s="106"/>
      <c r="OWJ25" s="106"/>
      <c r="OWU25" s="106" t="s">
        <v>1024</v>
      </c>
      <c r="OWV25" s="106"/>
      <c r="OWW25" s="106"/>
      <c r="OWX25" s="106" t="s">
        <v>1027</v>
      </c>
      <c r="OWY25" s="106"/>
      <c r="OWZ25" s="106"/>
      <c r="OXK25" s="106" t="s">
        <v>1024</v>
      </c>
      <c r="OXL25" s="106"/>
      <c r="OXM25" s="106"/>
      <c r="OXN25" s="106" t="s">
        <v>1027</v>
      </c>
      <c r="OXO25" s="106"/>
      <c r="OXP25" s="106"/>
      <c r="OYA25" s="106" t="s">
        <v>1024</v>
      </c>
      <c r="OYB25" s="106"/>
      <c r="OYC25" s="106"/>
      <c r="OYD25" s="106" t="s">
        <v>1027</v>
      </c>
      <c r="OYE25" s="106"/>
      <c r="OYF25" s="106"/>
      <c r="OYQ25" s="106" t="s">
        <v>1024</v>
      </c>
      <c r="OYR25" s="106"/>
      <c r="OYS25" s="106"/>
      <c r="OYT25" s="106" t="s">
        <v>1027</v>
      </c>
      <c r="OYU25" s="106"/>
      <c r="OYV25" s="106"/>
      <c r="OZG25" s="106" t="s">
        <v>1024</v>
      </c>
      <c r="OZH25" s="106"/>
      <c r="OZI25" s="106"/>
      <c r="OZJ25" s="106" t="s">
        <v>1027</v>
      </c>
      <c r="OZK25" s="106"/>
      <c r="OZL25" s="106"/>
      <c r="OZW25" s="106" t="s">
        <v>1024</v>
      </c>
      <c r="OZX25" s="106"/>
      <c r="OZY25" s="106"/>
      <c r="OZZ25" s="106" t="s">
        <v>1027</v>
      </c>
      <c r="PAA25" s="106"/>
      <c r="PAB25" s="106"/>
      <c r="PAM25" s="106" t="s">
        <v>1024</v>
      </c>
      <c r="PAN25" s="106"/>
      <c r="PAO25" s="106"/>
      <c r="PAP25" s="106" t="s">
        <v>1027</v>
      </c>
      <c r="PAQ25" s="106"/>
      <c r="PAR25" s="106"/>
      <c r="PBC25" s="106" t="s">
        <v>1024</v>
      </c>
      <c r="PBD25" s="106"/>
      <c r="PBE25" s="106"/>
      <c r="PBF25" s="106" t="s">
        <v>1027</v>
      </c>
      <c r="PBG25" s="106"/>
      <c r="PBH25" s="106"/>
      <c r="PBS25" s="106" t="s">
        <v>1024</v>
      </c>
      <c r="PBT25" s="106"/>
      <c r="PBU25" s="106"/>
      <c r="PBV25" s="106" t="s">
        <v>1027</v>
      </c>
      <c r="PBW25" s="106"/>
      <c r="PBX25" s="106"/>
      <c r="PCI25" s="106" t="s">
        <v>1024</v>
      </c>
      <c r="PCJ25" s="106"/>
      <c r="PCK25" s="106"/>
      <c r="PCL25" s="106" t="s">
        <v>1027</v>
      </c>
      <c r="PCM25" s="106"/>
      <c r="PCN25" s="106"/>
      <c r="PCY25" s="106" t="s">
        <v>1024</v>
      </c>
      <c r="PCZ25" s="106"/>
      <c r="PDA25" s="106"/>
      <c r="PDB25" s="106" t="s">
        <v>1027</v>
      </c>
      <c r="PDC25" s="106"/>
      <c r="PDD25" s="106"/>
      <c r="PDO25" s="106" t="s">
        <v>1024</v>
      </c>
      <c r="PDP25" s="106"/>
      <c r="PDQ25" s="106"/>
      <c r="PDR25" s="106" t="s">
        <v>1027</v>
      </c>
      <c r="PDS25" s="106"/>
      <c r="PDT25" s="106"/>
      <c r="PEE25" s="106" t="s">
        <v>1024</v>
      </c>
      <c r="PEF25" s="106"/>
      <c r="PEG25" s="106"/>
      <c r="PEH25" s="106" t="s">
        <v>1027</v>
      </c>
      <c r="PEI25" s="106"/>
      <c r="PEJ25" s="106"/>
      <c r="PEU25" s="106" t="s">
        <v>1024</v>
      </c>
      <c r="PEV25" s="106"/>
      <c r="PEW25" s="106"/>
      <c r="PEX25" s="106" t="s">
        <v>1027</v>
      </c>
      <c r="PEY25" s="106"/>
      <c r="PEZ25" s="106"/>
      <c r="PFK25" s="106" t="s">
        <v>1024</v>
      </c>
      <c r="PFL25" s="106"/>
      <c r="PFM25" s="106"/>
      <c r="PFN25" s="106" t="s">
        <v>1027</v>
      </c>
      <c r="PFO25" s="106"/>
      <c r="PFP25" s="106"/>
      <c r="PGA25" s="106" t="s">
        <v>1024</v>
      </c>
      <c r="PGB25" s="106"/>
      <c r="PGC25" s="106"/>
      <c r="PGD25" s="106" t="s">
        <v>1027</v>
      </c>
      <c r="PGE25" s="106"/>
      <c r="PGF25" s="106"/>
      <c r="PGQ25" s="106" t="s">
        <v>1024</v>
      </c>
      <c r="PGR25" s="106"/>
      <c r="PGS25" s="106"/>
      <c r="PGT25" s="106" t="s">
        <v>1027</v>
      </c>
      <c r="PGU25" s="106"/>
      <c r="PGV25" s="106"/>
      <c r="PHG25" s="106" t="s">
        <v>1024</v>
      </c>
      <c r="PHH25" s="106"/>
      <c r="PHI25" s="106"/>
      <c r="PHJ25" s="106" t="s">
        <v>1027</v>
      </c>
      <c r="PHK25" s="106"/>
      <c r="PHL25" s="106"/>
      <c r="PHW25" s="106" t="s">
        <v>1024</v>
      </c>
      <c r="PHX25" s="106"/>
      <c r="PHY25" s="106"/>
      <c r="PHZ25" s="106" t="s">
        <v>1027</v>
      </c>
      <c r="PIA25" s="106"/>
      <c r="PIB25" s="106"/>
      <c r="PIM25" s="106" t="s">
        <v>1024</v>
      </c>
      <c r="PIN25" s="106"/>
      <c r="PIO25" s="106"/>
      <c r="PIP25" s="106" t="s">
        <v>1027</v>
      </c>
      <c r="PIQ25" s="106"/>
      <c r="PIR25" s="106"/>
      <c r="PJC25" s="106" t="s">
        <v>1024</v>
      </c>
      <c r="PJD25" s="106"/>
      <c r="PJE25" s="106"/>
      <c r="PJF25" s="106" t="s">
        <v>1027</v>
      </c>
      <c r="PJG25" s="106"/>
      <c r="PJH25" s="106"/>
      <c r="PJS25" s="106" t="s">
        <v>1024</v>
      </c>
      <c r="PJT25" s="106"/>
      <c r="PJU25" s="106"/>
      <c r="PJV25" s="106" t="s">
        <v>1027</v>
      </c>
      <c r="PJW25" s="106"/>
      <c r="PJX25" s="106"/>
      <c r="PKI25" s="106" t="s">
        <v>1024</v>
      </c>
      <c r="PKJ25" s="106"/>
      <c r="PKK25" s="106"/>
      <c r="PKL25" s="106" t="s">
        <v>1027</v>
      </c>
      <c r="PKM25" s="106"/>
      <c r="PKN25" s="106"/>
      <c r="PKY25" s="106" t="s">
        <v>1024</v>
      </c>
      <c r="PKZ25" s="106"/>
      <c r="PLA25" s="106"/>
      <c r="PLB25" s="106" t="s">
        <v>1027</v>
      </c>
      <c r="PLC25" s="106"/>
      <c r="PLD25" s="106"/>
      <c r="PLO25" s="106" t="s">
        <v>1024</v>
      </c>
      <c r="PLP25" s="106"/>
      <c r="PLQ25" s="106"/>
      <c r="PLR25" s="106" t="s">
        <v>1027</v>
      </c>
      <c r="PLS25" s="106"/>
      <c r="PLT25" s="106"/>
      <c r="PME25" s="106" t="s">
        <v>1024</v>
      </c>
      <c r="PMF25" s="106"/>
      <c r="PMG25" s="106"/>
      <c r="PMH25" s="106" t="s">
        <v>1027</v>
      </c>
      <c r="PMI25" s="106"/>
      <c r="PMJ25" s="106"/>
      <c r="PMU25" s="106" t="s">
        <v>1024</v>
      </c>
      <c r="PMV25" s="106"/>
      <c r="PMW25" s="106"/>
      <c r="PMX25" s="106" t="s">
        <v>1027</v>
      </c>
      <c r="PMY25" s="106"/>
      <c r="PMZ25" s="106"/>
      <c r="PNK25" s="106" t="s">
        <v>1024</v>
      </c>
      <c r="PNL25" s="106"/>
      <c r="PNM25" s="106"/>
      <c r="PNN25" s="106" t="s">
        <v>1027</v>
      </c>
      <c r="PNO25" s="106"/>
      <c r="PNP25" s="106"/>
      <c r="POA25" s="106" t="s">
        <v>1024</v>
      </c>
      <c r="POB25" s="106"/>
      <c r="POC25" s="106"/>
      <c r="POD25" s="106" t="s">
        <v>1027</v>
      </c>
      <c r="POE25" s="106"/>
      <c r="POF25" s="106"/>
      <c r="POQ25" s="106" t="s">
        <v>1024</v>
      </c>
      <c r="POR25" s="106"/>
      <c r="POS25" s="106"/>
      <c r="POT25" s="106" t="s">
        <v>1027</v>
      </c>
      <c r="POU25" s="106"/>
      <c r="POV25" s="106"/>
      <c r="PPG25" s="106" t="s">
        <v>1024</v>
      </c>
      <c r="PPH25" s="106"/>
      <c r="PPI25" s="106"/>
      <c r="PPJ25" s="106" t="s">
        <v>1027</v>
      </c>
      <c r="PPK25" s="106"/>
      <c r="PPL25" s="106"/>
      <c r="PPW25" s="106" t="s">
        <v>1024</v>
      </c>
      <c r="PPX25" s="106"/>
      <c r="PPY25" s="106"/>
      <c r="PPZ25" s="106" t="s">
        <v>1027</v>
      </c>
      <c r="PQA25" s="106"/>
      <c r="PQB25" s="106"/>
      <c r="PQM25" s="106" t="s">
        <v>1024</v>
      </c>
      <c r="PQN25" s="106"/>
      <c r="PQO25" s="106"/>
      <c r="PQP25" s="106" t="s">
        <v>1027</v>
      </c>
      <c r="PQQ25" s="106"/>
      <c r="PQR25" s="106"/>
      <c r="PRC25" s="106" t="s">
        <v>1024</v>
      </c>
      <c r="PRD25" s="106"/>
      <c r="PRE25" s="106"/>
      <c r="PRF25" s="106" t="s">
        <v>1027</v>
      </c>
      <c r="PRG25" s="106"/>
      <c r="PRH25" s="106"/>
      <c r="PRS25" s="106" t="s">
        <v>1024</v>
      </c>
      <c r="PRT25" s="106"/>
      <c r="PRU25" s="106"/>
      <c r="PRV25" s="106" t="s">
        <v>1027</v>
      </c>
      <c r="PRW25" s="106"/>
      <c r="PRX25" s="106"/>
      <c r="PSI25" s="106" t="s">
        <v>1024</v>
      </c>
      <c r="PSJ25" s="106"/>
      <c r="PSK25" s="106"/>
      <c r="PSL25" s="106" t="s">
        <v>1027</v>
      </c>
      <c r="PSM25" s="106"/>
      <c r="PSN25" s="106"/>
      <c r="PSY25" s="106" t="s">
        <v>1024</v>
      </c>
      <c r="PSZ25" s="106"/>
      <c r="PTA25" s="106"/>
      <c r="PTB25" s="106" t="s">
        <v>1027</v>
      </c>
      <c r="PTC25" s="106"/>
      <c r="PTD25" s="106"/>
      <c r="PTO25" s="106" t="s">
        <v>1024</v>
      </c>
      <c r="PTP25" s="106"/>
      <c r="PTQ25" s="106"/>
      <c r="PTR25" s="106" t="s">
        <v>1027</v>
      </c>
      <c r="PTS25" s="106"/>
      <c r="PTT25" s="106"/>
      <c r="PUE25" s="106" t="s">
        <v>1024</v>
      </c>
      <c r="PUF25" s="106"/>
      <c r="PUG25" s="106"/>
      <c r="PUH25" s="106" t="s">
        <v>1027</v>
      </c>
      <c r="PUI25" s="106"/>
      <c r="PUJ25" s="106"/>
      <c r="PUU25" s="106" t="s">
        <v>1024</v>
      </c>
      <c r="PUV25" s="106"/>
      <c r="PUW25" s="106"/>
      <c r="PUX25" s="106" t="s">
        <v>1027</v>
      </c>
      <c r="PUY25" s="106"/>
      <c r="PUZ25" s="106"/>
      <c r="PVK25" s="106" t="s">
        <v>1024</v>
      </c>
      <c r="PVL25" s="106"/>
      <c r="PVM25" s="106"/>
      <c r="PVN25" s="106" t="s">
        <v>1027</v>
      </c>
      <c r="PVO25" s="106"/>
      <c r="PVP25" s="106"/>
      <c r="PWA25" s="106" t="s">
        <v>1024</v>
      </c>
      <c r="PWB25" s="106"/>
      <c r="PWC25" s="106"/>
      <c r="PWD25" s="106" t="s">
        <v>1027</v>
      </c>
      <c r="PWE25" s="106"/>
      <c r="PWF25" s="106"/>
      <c r="PWQ25" s="106" t="s">
        <v>1024</v>
      </c>
      <c r="PWR25" s="106"/>
      <c r="PWS25" s="106"/>
      <c r="PWT25" s="106" t="s">
        <v>1027</v>
      </c>
      <c r="PWU25" s="106"/>
      <c r="PWV25" s="106"/>
      <c r="PXG25" s="106" t="s">
        <v>1024</v>
      </c>
      <c r="PXH25" s="106"/>
      <c r="PXI25" s="106"/>
      <c r="PXJ25" s="106" t="s">
        <v>1027</v>
      </c>
      <c r="PXK25" s="106"/>
      <c r="PXL25" s="106"/>
      <c r="PXW25" s="106" t="s">
        <v>1024</v>
      </c>
      <c r="PXX25" s="106"/>
      <c r="PXY25" s="106"/>
      <c r="PXZ25" s="106" t="s">
        <v>1027</v>
      </c>
      <c r="PYA25" s="106"/>
      <c r="PYB25" s="106"/>
      <c r="PYM25" s="106" t="s">
        <v>1024</v>
      </c>
      <c r="PYN25" s="106"/>
      <c r="PYO25" s="106"/>
      <c r="PYP25" s="106" t="s">
        <v>1027</v>
      </c>
      <c r="PYQ25" s="106"/>
      <c r="PYR25" s="106"/>
      <c r="PZC25" s="106" t="s">
        <v>1024</v>
      </c>
      <c r="PZD25" s="106"/>
      <c r="PZE25" s="106"/>
      <c r="PZF25" s="106" t="s">
        <v>1027</v>
      </c>
      <c r="PZG25" s="106"/>
      <c r="PZH25" s="106"/>
      <c r="PZS25" s="106" t="s">
        <v>1024</v>
      </c>
      <c r="PZT25" s="106"/>
      <c r="PZU25" s="106"/>
      <c r="PZV25" s="106" t="s">
        <v>1027</v>
      </c>
      <c r="PZW25" s="106"/>
      <c r="PZX25" s="106"/>
      <c r="QAI25" s="106" t="s">
        <v>1024</v>
      </c>
      <c r="QAJ25" s="106"/>
      <c r="QAK25" s="106"/>
      <c r="QAL25" s="106" t="s">
        <v>1027</v>
      </c>
      <c r="QAM25" s="106"/>
      <c r="QAN25" s="106"/>
      <c r="QAY25" s="106" t="s">
        <v>1024</v>
      </c>
      <c r="QAZ25" s="106"/>
      <c r="QBA25" s="106"/>
      <c r="QBB25" s="106" t="s">
        <v>1027</v>
      </c>
      <c r="QBC25" s="106"/>
      <c r="QBD25" s="106"/>
      <c r="QBO25" s="106" t="s">
        <v>1024</v>
      </c>
      <c r="QBP25" s="106"/>
      <c r="QBQ25" s="106"/>
      <c r="QBR25" s="106" t="s">
        <v>1027</v>
      </c>
      <c r="QBS25" s="106"/>
      <c r="QBT25" s="106"/>
      <c r="QCE25" s="106" t="s">
        <v>1024</v>
      </c>
      <c r="QCF25" s="106"/>
      <c r="QCG25" s="106"/>
      <c r="QCH25" s="106" t="s">
        <v>1027</v>
      </c>
      <c r="QCI25" s="106"/>
      <c r="QCJ25" s="106"/>
      <c r="QCU25" s="106" t="s">
        <v>1024</v>
      </c>
      <c r="QCV25" s="106"/>
      <c r="QCW25" s="106"/>
      <c r="QCX25" s="106" t="s">
        <v>1027</v>
      </c>
      <c r="QCY25" s="106"/>
      <c r="QCZ25" s="106"/>
      <c r="QDK25" s="106" t="s">
        <v>1024</v>
      </c>
      <c r="QDL25" s="106"/>
      <c r="QDM25" s="106"/>
      <c r="QDN25" s="106" t="s">
        <v>1027</v>
      </c>
      <c r="QDO25" s="106"/>
      <c r="QDP25" s="106"/>
      <c r="QEA25" s="106" t="s">
        <v>1024</v>
      </c>
      <c r="QEB25" s="106"/>
      <c r="QEC25" s="106"/>
      <c r="QED25" s="106" t="s">
        <v>1027</v>
      </c>
      <c r="QEE25" s="106"/>
      <c r="QEF25" s="106"/>
      <c r="QEQ25" s="106" t="s">
        <v>1024</v>
      </c>
      <c r="QER25" s="106"/>
      <c r="QES25" s="106"/>
      <c r="QET25" s="106" t="s">
        <v>1027</v>
      </c>
      <c r="QEU25" s="106"/>
      <c r="QEV25" s="106"/>
      <c r="QFG25" s="106" t="s">
        <v>1024</v>
      </c>
      <c r="QFH25" s="106"/>
      <c r="QFI25" s="106"/>
      <c r="QFJ25" s="106" t="s">
        <v>1027</v>
      </c>
      <c r="QFK25" s="106"/>
      <c r="QFL25" s="106"/>
      <c r="QFW25" s="106" t="s">
        <v>1024</v>
      </c>
      <c r="QFX25" s="106"/>
      <c r="QFY25" s="106"/>
      <c r="QFZ25" s="106" t="s">
        <v>1027</v>
      </c>
      <c r="QGA25" s="106"/>
      <c r="QGB25" s="106"/>
      <c r="QGM25" s="106" t="s">
        <v>1024</v>
      </c>
      <c r="QGN25" s="106"/>
      <c r="QGO25" s="106"/>
      <c r="QGP25" s="106" t="s">
        <v>1027</v>
      </c>
      <c r="QGQ25" s="106"/>
      <c r="QGR25" s="106"/>
      <c r="QHC25" s="106" t="s">
        <v>1024</v>
      </c>
      <c r="QHD25" s="106"/>
      <c r="QHE25" s="106"/>
      <c r="QHF25" s="106" t="s">
        <v>1027</v>
      </c>
      <c r="QHG25" s="106"/>
      <c r="QHH25" s="106"/>
      <c r="QHS25" s="106" t="s">
        <v>1024</v>
      </c>
      <c r="QHT25" s="106"/>
      <c r="QHU25" s="106"/>
      <c r="QHV25" s="106" t="s">
        <v>1027</v>
      </c>
      <c r="QHW25" s="106"/>
      <c r="QHX25" s="106"/>
      <c r="QII25" s="106" t="s">
        <v>1024</v>
      </c>
      <c r="QIJ25" s="106"/>
      <c r="QIK25" s="106"/>
      <c r="QIL25" s="106" t="s">
        <v>1027</v>
      </c>
      <c r="QIM25" s="106"/>
      <c r="QIN25" s="106"/>
      <c r="QIY25" s="106" t="s">
        <v>1024</v>
      </c>
      <c r="QIZ25" s="106"/>
      <c r="QJA25" s="106"/>
      <c r="QJB25" s="106" t="s">
        <v>1027</v>
      </c>
      <c r="QJC25" s="106"/>
      <c r="QJD25" s="106"/>
      <c r="QJO25" s="106" t="s">
        <v>1024</v>
      </c>
      <c r="QJP25" s="106"/>
      <c r="QJQ25" s="106"/>
      <c r="QJR25" s="106" t="s">
        <v>1027</v>
      </c>
      <c r="QJS25" s="106"/>
      <c r="QJT25" s="106"/>
      <c r="QKE25" s="106" t="s">
        <v>1024</v>
      </c>
      <c r="QKF25" s="106"/>
      <c r="QKG25" s="106"/>
      <c r="QKH25" s="106" t="s">
        <v>1027</v>
      </c>
      <c r="QKI25" s="106"/>
      <c r="QKJ25" s="106"/>
      <c r="QKU25" s="106" t="s">
        <v>1024</v>
      </c>
      <c r="QKV25" s="106"/>
      <c r="QKW25" s="106"/>
      <c r="QKX25" s="106" t="s">
        <v>1027</v>
      </c>
      <c r="QKY25" s="106"/>
      <c r="QKZ25" s="106"/>
      <c r="QLK25" s="106" t="s">
        <v>1024</v>
      </c>
      <c r="QLL25" s="106"/>
      <c r="QLM25" s="106"/>
      <c r="QLN25" s="106" t="s">
        <v>1027</v>
      </c>
      <c r="QLO25" s="106"/>
      <c r="QLP25" s="106"/>
      <c r="QMA25" s="106" t="s">
        <v>1024</v>
      </c>
      <c r="QMB25" s="106"/>
      <c r="QMC25" s="106"/>
      <c r="QMD25" s="106" t="s">
        <v>1027</v>
      </c>
      <c r="QME25" s="106"/>
      <c r="QMF25" s="106"/>
      <c r="QMQ25" s="106" t="s">
        <v>1024</v>
      </c>
      <c r="QMR25" s="106"/>
      <c r="QMS25" s="106"/>
      <c r="QMT25" s="106" t="s">
        <v>1027</v>
      </c>
      <c r="QMU25" s="106"/>
      <c r="QMV25" s="106"/>
      <c r="QNG25" s="106" t="s">
        <v>1024</v>
      </c>
      <c r="QNH25" s="106"/>
      <c r="QNI25" s="106"/>
      <c r="QNJ25" s="106" t="s">
        <v>1027</v>
      </c>
      <c r="QNK25" s="106"/>
      <c r="QNL25" s="106"/>
      <c r="QNW25" s="106" t="s">
        <v>1024</v>
      </c>
      <c r="QNX25" s="106"/>
      <c r="QNY25" s="106"/>
      <c r="QNZ25" s="106" t="s">
        <v>1027</v>
      </c>
      <c r="QOA25" s="106"/>
      <c r="QOB25" s="106"/>
      <c r="QOM25" s="106" t="s">
        <v>1024</v>
      </c>
      <c r="QON25" s="106"/>
      <c r="QOO25" s="106"/>
      <c r="QOP25" s="106" t="s">
        <v>1027</v>
      </c>
      <c r="QOQ25" s="106"/>
      <c r="QOR25" s="106"/>
      <c r="QPC25" s="106" t="s">
        <v>1024</v>
      </c>
      <c r="QPD25" s="106"/>
      <c r="QPE25" s="106"/>
      <c r="QPF25" s="106" t="s">
        <v>1027</v>
      </c>
      <c r="QPG25" s="106"/>
      <c r="QPH25" s="106"/>
      <c r="QPS25" s="106" t="s">
        <v>1024</v>
      </c>
      <c r="QPT25" s="106"/>
      <c r="QPU25" s="106"/>
      <c r="QPV25" s="106" t="s">
        <v>1027</v>
      </c>
      <c r="QPW25" s="106"/>
      <c r="QPX25" s="106"/>
      <c r="QQI25" s="106" t="s">
        <v>1024</v>
      </c>
      <c r="QQJ25" s="106"/>
      <c r="QQK25" s="106"/>
      <c r="QQL25" s="106" t="s">
        <v>1027</v>
      </c>
      <c r="QQM25" s="106"/>
      <c r="QQN25" s="106"/>
      <c r="QQY25" s="106" t="s">
        <v>1024</v>
      </c>
      <c r="QQZ25" s="106"/>
      <c r="QRA25" s="106"/>
      <c r="QRB25" s="106" t="s">
        <v>1027</v>
      </c>
      <c r="QRC25" s="106"/>
      <c r="QRD25" s="106"/>
      <c r="QRO25" s="106" t="s">
        <v>1024</v>
      </c>
      <c r="QRP25" s="106"/>
      <c r="QRQ25" s="106"/>
      <c r="QRR25" s="106" t="s">
        <v>1027</v>
      </c>
      <c r="QRS25" s="106"/>
      <c r="QRT25" s="106"/>
      <c r="QSE25" s="106" t="s">
        <v>1024</v>
      </c>
      <c r="QSF25" s="106"/>
      <c r="QSG25" s="106"/>
      <c r="QSH25" s="106" t="s">
        <v>1027</v>
      </c>
      <c r="QSI25" s="106"/>
      <c r="QSJ25" s="106"/>
      <c r="QSU25" s="106" t="s">
        <v>1024</v>
      </c>
      <c r="QSV25" s="106"/>
      <c r="QSW25" s="106"/>
      <c r="QSX25" s="106" t="s">
        <v>1027</v>
      </c>
      <c r="QSY25" s="106"/>
      <c r="QSZ25" s="106"/>
      <c r="QTK25" s="106" t="s">
        <v>1024</v>
      </c>
      <c r="QTL25" s="106"/>
      <c r="QTM25" s="106"/>
      <c r="QTN25" s="106" t="s">
        <v>1027</v>
      </c>
      <c r="QTO25" s="106"/>
      <c r="QTP25" s="106"/>
      <c r="QUA25" s="106" t="s">
        <v>1024</v>
      </c>
      <c r="QUB25" s="106"/>
      <c r="QUC25" s="106"/>
      <c r="QUD25" s="106" t="s">
        <v>1027</v>
      </c>
      <c r="QUE25" s="106"/>
      <c r="QUF25" s="106"/>
      <c r="QUQ25" s="106" t="s">
        <v>1024</v>
      </c>
      <c r="QUR25" s="106"/>
      <c r="QUS25" s="106"/>
      <c r="QUT25" s="106" t="s">
        <v>1027</v>
      </c>
      <c r="QUU25" s="106"/>
      <c r="QUV25" s="106"/>
      <c r="QVG25" s="106" t="s">
        <v>1024</v>
      </c>
      <c r="QVH25" s="106"/>
      <c r="QVI25" s="106"/>
      <c r="QVJ25" s="106" t="s">
        <v>1027</v>
      </c>
      <c r="QVK25" s="106"/>
      <c r="QVL25" s="106"/>
      <c r="QVW25" s="106" t="s">
        <v>1024</v>
      </c>
      <c r="QVX25" s="106"/>
      <c r="QVY25" s="106"/>
      <c r="QVZ25" s="106" t="s">
        <v>1027</v>
      </c>
      <c r="QWA25" s="106"/>
      <c r="QWB25" s="106"/>
      <c r="QWM25" s="106" t="s">
        <v>1024</v>
      </c>
      <c r="QWN25" s="106"/>
      <c r="QWO25" s="106"/>
      <c r="QWP25" s="106" t="s">
        <v>1027</v>
      </c>
      <c r="QWQ25" s="106"/>
      <c r="QWR25" s="106"/>
      <c r="QXC25" s="106" t="s">
        <v>1024</v>
      </c>
      <c r="QXD25" s="106"/>
      <c r="QXE25" s="106"/>
      <c r="QXF25" s="106" t="s">
        <v>1027</v>
      </c>
      <c r="QXG25" s="106"/>
      <c r="QXH25" s="106"/>
      <c r="QXS25" s="106" t="s">
        <v>1024</v>
      </c>
      <c r="QXT25" s="106"/>
      <c r="QXU25" s="106"/>
      <c r="QXV25" s="106" t="s">
        <v>1027</v>
      </c>
      <c r="QXW25" s="106"/>
      <c r="QXX25" s="106"/>
      <c r="QYI25" s="106" t="s">
        <v>1024</v>
      </c>
      <c r="QYJ25" s="106"/>
      <c r="QYK25" s="106"/>
      <c r="QYL25" s="106" t="s">
        <v>1027</v>
      </c>
      <c r="QYM25" s="106"/>
      <c r="QYN25" s="106"/>
      <c r="QYY25" s="106" t="s">
        <v>1024</v>
      </c>
      <c r="QYZ25" s="106"/>
      <c r="QZA25" s="106"/>
      <c r="QZB25" s="106" t="s">
        <v>1027</v>
      </c>
      <c r="QZC25" s="106"/>
      <c r="QZD25" s="106"/>
      <c r="QZO25" s="106" t="s">
        <v>1024</v>
      </c>
      <c r="QZP25" s="106"/>
      <c r="QZQ25" s="106"/>
      <c r="QZR25" s="106" t="s">
        <v>1027</v>
      </c>
      <c r="QZS25" s="106"/>
      <c r="QZT25" s="106"/>
      <c r="RAE25" s="106" t="s">
        <v>1024</v>
      </c>
      <c r="RAF25" s="106"/>
      <c r="RAG25" s="106"/>
      <c r="RAH25" s="106" t="s">
        <v>1027</v>
      </c>
      <c r="RAI25" s="106"/>
      <c r="RAJ25" s="106"/>
      <c r="RAU25" s="106" t="s">
        <v>1024</v>
      </c>
      <c r="RAV25" s="106"/>
      <c r="RAW25" s="106"/>
      <c r="RAX25" s="106" t="s">
        <v>1027</v>
      </c>
      <c r="RAY25" s="106"/>
      <c r="RAZ25" s="106"/>
      <c r="RBK25" s="106" t="s">
        <v>1024</v>
      </c>
      <c r="RBL25" s="106"/>
      <c r="RBM25" s="106"/>
      <c r="RBN25" s="106" t="s">
        <v>1027</v>
      </c>
      <c r="RBO25" s="106"/>
      <c r="RBP25" s="106"/>
      <c r="RCA25" s="106" t="s">
        <v>1024</v>
      </c>
      <c r="RCB25" s="106"/>
      <c r="RCC25" s="106"/>
      <c r="RCD25" s="106" t="s">
        <v>1027</v>
      </c>
      <c r="RCE25" s="106"/>
      <c r="RCF25" s="106"/>
      <c r="RCQ25" s="106" t="s">
        <v>1024</v>
      </c>
      <c r="RCR25" s="106"/>
      <c r="RCS25" s="106"/>
      <c r="RCT25" s="106" t="s">
        <v>1027</v>
      </c>
      <c r="RCU25" s="106"/>
      <c r="RCV25" s="106"/>
      <c r="RDG25" s="106" t="s">
        <v>1024</v>
      </c>
      <c r="RDH25" s="106"/>
      <c r="RDI25" s="106"/>
      <c r="RDJ25" s="106" t="s">
        <v>1027</v>
      </c>
      <c r="RDK25" s="106"/>
      <c r="RDL25" s="106"/>
      <c r="RDW25" s="106" t="s">
        <v>1024</v>
      </c>
      <c r="RDX25" s="106"/>
      <c r="RDY25" s="106"/>
      <c r="RDZ25" s="106" t="s">
        <v>1027</v>
      </c>
      <c r="REA25" s="106"/>
      <c r="REB25" s="106"/>
      <c r="REM25" s="106" t="s">
        <v>1024</v>
      </c>
      <c r="REN25" s="106"/>
      <c r="REO25" s="106"/>
      <c r="REP25" s="106" t="s">
        <v>1027</v>
      </c>
      <c r="REQ25" s="106"/>
      <c r="RER25" s="106"/>
      <c r="RFC25" s="106" t="s">
        <v>1024</v>
      </c>
      <c r="RFD25" s="106"/>
      <c r="RFE25" s="106"/>
      <c r="RFF25" s="106" t="s">
        <v>1027</v>
      </c>
      <c r="RFG25" s="106"/>
      <c r="RFH25" s="106"/>
      <c r="RFS25" s="106" t="s">
        <v>1024</v>
      </c>
      <c r="RFT25" s="106"/>
      <c r="RFU25" s="106"/>
      <c r="RFV25" s="106" t="s">
        <v>1027</v>
      </c>
      <c r="RFW25" s="106"/>
      <c r="RFX25" s="106"/>
      <c r="RGI25" s="106" t="s">
        <v>1024</v>
      </c>
      <c r="RGJ25" s="106"/>
      <c r="RGK25" s="106"/>
      <c r="RGL25" s="106" t="s">
        <v>1027</v>
      </c>
      <c r="RGM25" s="106"/>
      <c r="RGN25" s="106"/>
      <c r="RGY25" s="106" t="s">
        <v>1024</v>
      </c>
      <c r="RGZ25" s="106"/>
      <c r="RHA25" s="106"/>
      <c r="RHB25" s="106" t="s">
        <v>1027</v>
      </c>
      <c r="RHC25" s="106"/>
      <c r="RHD25" s="106"/>
      <c r="RHO25" s="106" t="s">
        <v>1024</v>
      </c>
      <c r="RHP25" s="106"/>
      <c r="RHQ25" s="106"/>
      <c r="RHR25" s="106" t="s">
        <v>1027</v>
      </c>
      <c r="RHS25" s="106"/>
      <c r="RHT25" s="106"/>
      <c r="RIE25" s="106" t="s">
        <v>1024</v>
      </c>
      <c r="RIF25" s="106"/>
      <c r="RIG25" s="106"/>
      <c r="RIH25" s="106" t="s">
        <v>1027</v>
      </c>
      <c r="RII25" s="106"/>
      <c r="RIJ25" s="106"/>
      <c r="RIU25" s="106" t="s">
        <v>1024</v>
      </c>
      <c r="RIV25" s="106"/>
      <c r="RIW25" s="106"/>
      <c r="RIX25" s="106" t="s">
        <v>1027</v>
      </c>
      <c r="RIY25" s="106"/>
      <c r="RIZ25" s="106"/>
      <c r="RJK25" s="106" t="s">
        <v>1024</v>
      </c>
      <c r="RJL25" s="106"/>
      <c r="RJM25" s="106"/>
      <c r="RJN25" s="106" t="s">
        <v>1027</v>
      </c>
      <c r="RJO25" s="106"/>
      <c r="RJP25" s="106"/>
      <c r="RKA25" s="106" t="s">
        <v>1024</v>
      </c>
      <c r="RKB25" s="106"/>
      <c r="RKC25" s="106"/>
      <c r="RKD25" s="106" t="s">
        <v>1027</v>
      </c>
      <c r="RKE25" s="106"/>
      <c r="RKF25" s="106"/>
      <c r="RKQ25" s="106" t="s">
        <v>1024</v>
      </c>
      <c r="RKR25" s="106"/>
      <c r="RKS25" s="106"/>
      <c r="RKT25" s="106" t="s">
        <v>1027</v>
      </c>
      <c r="RKU25" s="106"/>
      <c r="RKV25" s="106"/>
      <c r="RLG25" s="106" t="s">
        <v>1024</v>
      </c>
      <c r="RLH25" s="106"/>
      <c r="RLI25" s="106"/>
      <c r="RLJ25" s="106" t="s">
        <v>1027</v>
      </c>
      <c r="RLK25" s="106"/>
      <c r="RLL25" s="106"/>
      <c r="RLW25" s="106" t="s">
        <v>1024</v>
      </c>
      <c r="RLX25" s="106"/>
      <c r="RLY25" s="106"/>
      <c r="RLZ25" s="106" t="s">
        <v>1027</v>
      </c>
      <c r="RMA25" s="106"/>
      <c r="RMB25" s="106"/>
      <c r="RMM25" s="106" t="s">
        <v>1024</v>
      </c>
      <c r="RMN25" s="106"/>
      <c r="RMO25" s="106"/>
      <c r="RMP25" s="106" t="s">
        <v>1027</v>
      </c>
      <c r="RMQ25" s="106"/>
      <c r="RMR25" s="106"/>
      <c r="RNC25" s="106" t="s">
        <v>1024</v>
      </c>
      <c r="RND25" s="106"/>
      <c r="RNE25" s="106"/>
      <c r="RNF25" s="106" t="s">
        <v>1027</v>
      </c>
      <c r="RNG25" s="106"/>
      <c r="RNH25" s="106"/>
      <c r="RNS25" s="106" t="s">
        <v>1024</v>
      </c>
      <c r="RNT25" s="106"/>
      <c r="RNU25" s="106"/>
      <c r="RNV25" s="106" t="s">
        <v>1027</v>
      </c>
      <c r="RNW25" s="106"/>
      <c r="RNX25" s="106"/>
      <c r="ROI25" s="106" t="s">
        <v>1024</v>
      </c>
      <c r="ROJ25" s="106"/>
      <c r="ROK25" s="106"/>
      <c r="ROL25" s="106" t="s">
        <v>1027</v>
      </c>
      <c r="ROM25" s="106"/>
      <c r="RON25" s="106"/>
      <c r="ROY25" s="106" t="s">
        <v>1024</v>
      </c>
      <c r="ROZ25" s="106"/>
      <c r="RPA25" s="106"/>
      <c r="RPB25" s="106" t="s">
        <v>1027</v>
      </c>
      <c r="RPC25" s="106"/>
      <c r="RPD25" s="106"/>
      <c r="RPO25" s="106" t="s">
        <v>1024</v>
      </c>
      <c r="RPP25" s="106"/>
      <c r="RPQ25" s="106"/>
      <c r="RPR25" s="106" t="s">
        <v>1027</v>
      </c>
      <c r="RPS25" s="106"/>
      <c r="RPT25" s="106"/>
      <c r="RQE25" s="106" t="s">
        <v>1024</v>
      </c>
      <c r="RQF25" s="106"/>
      <c r="RQG25" s="106"/>
      <c r="RQH25" s="106" t="s">
        <v>1027</v>
      </c>
      <c r="RQI25" s="106"/>
      <c r="RQJ25" s="106"/>
      <c r="RQU25" s="106" t="s">
        <v>1024</v>
      </c>
      <c r="RQV25" s="106"/>
      <c r="RQW25" s="106"/>
      <c r="RQX25" s="106" t="s">
        <v>1027</v>
      </c>
      <c r="RQY25" s="106"/>
      <c r="RQZ25" s="106"/>
      <c r="RRK25" s="106" t="s">
        <v>1024</v>
      </c>
      <c r="RRL25" s="106"/>
      <c r="RRM25" s="106"/>
      <c r="RRN25" s="106" t="s">
        <v>1027</v>
      </c>
      <c r="RRO25" s="106"/>
      <c r="RRP25" s="106"/>
      <c r="RSA25" s="106" t="s">
        <v>1024</v>
      </c>
      <c r="RSB25" s="106"/>
      <c r="RSC25" s="106"/>
      <c r="RSD25" s="106" t="s">
        <v>1027</v>
      </c>
      <c r="RSE25" s="106"/>
      <c r="RSF25" s="106"/>
      <c r="RSQ25" s="106" t="s">
        <v>1024</v>
      </c>
      <c r="RSR25" s="106"/>
      <c r="RSS25" s="106"/>
      <c r="RST25" s="106" t="s">
        <v>1027</v>
      </c>
      <c r="RSU25" s="106"/>
      <c r="RSV25" s="106"/>
      <c r="RTG25" s="106" t="s">
        <v>1024</v>
      </c>
      <c r="RTH25" s="106"/>
      <c r="RTI25" s="106"/>
      <c r="RTJ25" s="106" t="s">
        <v>1027</v>
      </c>
      <c r="RTK25" s="106"/>
      <c r="RTL25" s="106"/>
      <c r="RTW25" s="106" t="s">
        <v>1024</v>
      </c>
      <c r="RTX25" s="106"/>
      <c r="RTY25" s="106"/>
      <c r="RTZ25" s="106" t="s">
        <v>1027</v>
      </c>
      <c r="RUA25" s="106"/>
      <c r="RUB25" s="106"/>
      <c r="RUM25" s="106" t="s">
        <v>1024</v>
      </c>
      <c r="RUN25" s="106"/>
      <c r="RUO25" s="106"/>
      <c r="RUP25" s="106" t="s">
        <v>1027</v>
      </c>
      <c r="RUQ25" s="106"/>
      <c r="RUR25" s="106"/>
      <c r="RVC25" s="106" t="s">
        <v>1024</v>
      </c>
      <c r="RVD25" s="106"/>
      <c r="RVE25" s="106"/>
      <c r="RVF25" s="106" t="s">
        <v>1027</v>
      </c>
      <c r="RVG25" s="106"/>
      <c r="RVH25" s="106"/>
      <c r="RVS25" s="106" t="s">
        <v>1024</v>
      </c>
      <c r="RVT25" s="106"/>
      <c r="RVU25" s="106"/>
      <c r="RVV25" s="106" t="s">
        <v>1027</v>
      </c>
      <c r="RVW25" s="106"/>
      <c r="RVX25" s="106"/>
      <c r="RWI25" s="106" t="s">
        <v>1024</v>
      </c>
      <c r="RWJ25" s="106"/>
      <c r="RWK25" s="106"/>
      <c r="RWL25" s="106" t="s">
        <v>1027</v>
      </c>
      <c r="RWM25" s="106"/>
      <c r="RWN25" s="106"/>
      <c r="RWY25" s="106" t="s">
        <v>1024</v>
      </c>
      <c r="RWZ25" s="106"/>
      <c r="RXA25" s="106"/>
      <c r="RXB25" s="106" t="s">
        <v>1027</v>
      </c>
      <c r="RXC25" s="106"/>
      <c r="RXD25" s="106"/>
      <c r="RXO25" s="106" t="s">
        <v>1024</v>
      </c>
      <c r="RXP25" s="106"/>
      <c r="RXQ25" s="106"/>
      <c r="RXR25" s="106" t="s">
        <v>1027</v>
      </c>
      <c r="RXS25" s="106"/>
      <c r="RXT25" s="106"/>
      <c r="RYE25" s="106" t="s">
        <v>1024</v>
      </c>
      <c r="RYF25" s="106"/>
      <c r="RYG25" s="106"/>
      <c r="RYH25" s="106" t="s">
        <v>1027</v>
      </c>
      <c r="RYI25" s="106"/>
      <c r="RYJ25" s="106"/>
      <c r="RYU25" s="106" t="s">
        <v>1024</v>
      </c>
      <c r="RYV25" s="106"/>
      <c r="RYW25" s="106"/>
      <c r="RYX25" s="106" t="s">
        <v>1027</v>
      </c>
      <c r="RYY25" s="106"/>
      <c r="RYZ25" s="106"/>
      <c r="RZK25" s="106" t="s">
        <v>1024</v>
      </c>
      <c r="RZL25" s="106"/>
      <c r="RZM25" s="106"/>
      <c r="RZN25" s="106" t="s">
        <v>1027</v>
      </c>
      <c r="RZO25" s="106"/>
      <c r="RZP25" s="106"/>
      <c r="SAA25" s="106" t="s">
        <v>1024</v>
      </c>
      <c r="SAB25" s="106"/>
      <c r="SAC25" s="106"/>
      <c r="SAD25" s="106" t="s">
        <v>1027</v>
      </c>
      <c r="SAE25" s="106"/>
      <c r="SAF25" s="106"/>
      <c r="SAQ25" s="106" t="s">
        <v>1024</v>
      </c>
      <c r="SAR25" s="106"/>
      <c r="SAS25" s="106"/>
      <c r="SAT25" s="106" t="s">
        <v>1027</v>
      </c>
      <c r="SAU25" s="106"/>
      <c r="SAV25" s="106"/>
      <c r="SBG25" s="106" t="s">
        <v>1024</v>
      </c>
      <c r="SBH25" s="106"/>
      <c r="SBI25" s="106"/>
      <c r="SBJ25" s="106" t="s">
        <v>1027</v>
      </c>
      <c r="SBK25" s="106"/>
      <c r="SBL25" s="106"/>
      <c r="SBW25" s="106" t="s">
        <v>1024</v>
      </c>
      <c r="SBX25" s="106"/>
      <c r="SBY25" s="106"/>
      <c r="SBZ25" s="106" t="s">
        <v>1027</v>
      </c>
      <c r="SCA25" s="106"/>
      <c r="SCB25" s="106"/>
      <c r="SCM25" s="106" t="s">
        <v>1024</v>
      </c>
      <c r="SCN25" s="106"/>
      <c r="SCO25" s="106"/>
      <c r="SCP25" s="106" t="s">
        <v>1027</v>
      </c>
      <c r="SCQ25" s="106"/>
      <c r="SCR25" s="106"/>
      <c r="SDC25" s="106" t="s">
        <v>1024</v>
      </c>
      <c r="SDD25" s="106"/>
      <c r="SDE25" s="106"/>
      <c r="SDF25" s="106" t="s">
        <v>1027</v>
      </c>
      <c r="SDG25" s="106"/>
      <c r="SDH25" s="106"/>
      <c r="SDS25" s="106" t="s">
        <v>1024</v>
      </c>
      <c r="SDT25" s="106"/>
      <c r="SDU25" s="106"/>
      <c r="SDV25" s="106" t="s">
        <v>1027</v>
      </c>
      <c r="SDW25" s="106"/>
      <c r="SDX25" s="106"/>
      <c r="SEI25" s="106" t="s">
        <v>1024</v>
      </c>
      <c r="SEJ25" s="106"/>
      <c r="SEK25" s="106"/>
      <c r="SEL25" s="106" t="s">
        <v>1027</v>
      </c>
      <c r="SEM25" s="106"/>
      <c r="SEN25" s="106"/>
      <c r="SEY25" s="106" t="s">
        <v>1024</v>
      </c>
      <c r="SEZ25" s="106"/>
      <c r="SFA25" s="106"/>
      <c r="SFB25" s="106" t="s">
        <v>1027</v>
      </c>
      <c r="SFC25" s="106"/>
      <c r="SFD25" s="106"/>
      <c r="SFO25" s="106" t="s">
        <v>1024</v>
      </c>
      <c r="SFP25" s="106"/>
      <c r="SFQ25" s="106"/>
      <c r="SFR25" s="106" t="s">
        <v>1027</v>
      </c>
      <c r="SFS25" s="106"/>
      <c r="SFT25" s="106"/>
      <c r="SGE25" s="106" t="s">
        <v>1024</v>
      </c>
      <c r="SGF25" s="106"/>
      <c r="SGG25" s="106"/>
      <c r="SGH25" s="106" t="s">
        <v>1027</v>
      </c>
      <c r="SGI25" s="106"/>
      <c r="SGJ25" s="106"/>
      <c r="SGU25" s="106" t="s">
        <v>1024</v>
      </c>
      <c r="SGV25" s="106"/>
      <c r="SGW25" s="106"/>
      <c r="SGX25" s="106" t="s">
        <v>1027</v>
      </c>
      <c r="SGY25" s="106"/>
      <c r="SGZ25" s="106"/>
      <c r="SHK25" s="106" t="s">
        <v>1024</v>
      </c>
      <c r="SHL25" s="106"/>
      <c r="SHM25" s="106"/>
      <c r="SHN25" s="106" t="s">
        <v>1027</v>
      </c>
      <c r="SHO25" s="106"/>
      <c r="SHP25" s="106"/>
      <c r="SIA25" s="106" t="s">
        <v>1024</v>
      </c>
      <c r="SIB25" s="106"/>
      <c r="SIC25" s="106"/>
      <c r="SID25" s="106" t="s">
        <v>1027</v>
      </c>
      <c r="SIE25" s="106"/>
      <c r="SIF25" s="106"/>
      <c r="SIQ25" s="106" t="s">
        <v>1024</v>
      </c>
      <c r="SIR25" s="106"/>
      <c r="SIS25" s="106"/>
      <c r="SIT25" s="106" t="s">
        <v>1027</v>
      </c>
      <c r="SIU25" s="106"/>
      <c r="SIV25" s="106"/>
      <c r="SJG25" s="106" t="s">
        <v>1024</v>
      </c>
      <c r="SJH25" s="106"/>
      <c r="SJI25" s="106"/>
      <c r="SJJ25" s="106" t="s">
        <v>1027</v>
      </c>
      <c r="SJK25" s="106"/>
      <c r="SJL25" s="106"/>
      <c r="SJW25" s="106" t="s">
        <v>1024</v>
      </c>
      <c r="SJX25" s="106"/>
      <c r="SJY25" s="106"/>
      <c r="SJZ25" s="106" t="s">
        <v>1027</v>
      </c>
      <c r="SKA25" s="106"/>
      <c r="SKB25" s="106"/>
      <c r="SKM25" s="106" t="s">
        <v>1024</v>
      </c>
      <c r="SKN25" s="106"/>
      <c r="SKO25" s="106"/>
      <c r="SKP25" s="106" t="s">
        <v>1027</v>
      </c>
      <c r="SKQ25" s="106"/>
      <c r="SKR25" s="106"/>
      <c r="SLC25" s="106" t="s">
        <v>1024</v>
      </c>
      <c r="SLD25" s="106"/>
      <c r="SLE25" s="106"/>
      <c r="SLF25" s="106" t="s">
        <v>1027</v>
      </c>
      <c r="SLG25" s="106"/>
      <c r="SLH25" s="106"/>
      <c r="SLS25" s="106" t="s">
        <v>1024</v>
      </c>
      <c r="SLT25" s="106"/>
      <c r="SLU25" s="106"/>
      <c r="SLV25" s="106" t="s">
        <v>1027</v>
      </c>
      <c r="SLW25" s="106"/>
      <c r="SLX25" s="106"/>
      <c r="SMI25" s="106" t="s">
        <v>1024</v>
      </c>
      <c r="SMJ25" s="106"/>
      <c r="SMK25" s="106"/>
      <c r="SML25" s="106" t="s">
        <v>1027</v>
      </c>
      <c r="SMM25" s="106"/>
      <c r="SMN25" s="106"/>
      <c r="SMY25" s="106" t="s">
        <v>1024</v>
      </c>
      <c r="SMZ25" s="106"/>
      <c r="SNA25" s="106"/>
      <c r="SNB25" s="106" t="s">
        <v>1027</v>
      </c>
      <c r="SNC25" s="106"/>
      <c r="SND25" s="106"/>
      <c r="SNO25" s="106" t="s">
        <v>1024</v>
      </c>
      <c r="SNP25" s="106"/>
      <c r="SNQ25" s="106"/>
      <c r="SNR25" s="106" t="s">
        <v>1027</v>
      </c>
      <c r="SNS25" s="106"/>
      <c r="SNT25" s="106"/>
      <c r="SOE25" s="106" t="s">
        <v>1024</v>
      </c>
      <c r="SOF25" s="106"/>
      <c r="SOG25" s="106"/>
      <c r="SOH25" s="106" t="s">
        <v>1027</v>
      </c>
      <c r="SOI25" s="106"/>
      <c r="SOJ25" s="106"/>
      <c r="SOU25" s="106" t="s">
        <v>1024</v>
      </c>
      <c r="SOV25" s="106"/>
      <c r="SOW25" s="106"/>
      <c r="SOX25" s="106" t="s">
        <v>1027</v>
      </c>
      <c r="SOY25" s="106"/>
      <c r="SOZ25" s="106"/>
      <c r="SPK25" s="106" t="s">
        <v>1024</v>
      </c>
      <c r="SPL25" s="106"/>
      <c r="SPM25" s="106"/>
      <c r="SPN25" s="106" t="s">
        <v>1027</v>
      </c>
      <c r="SPO25" s="106"/>
      <c r="SPP25" s="106"/>
      <c r="SQA25" s="106" t="s">
        <v>1024</v>
      </c>
      <c r="SQB25" s="106"/>
      <c r="SQC25" s="106"/>
      <c r="SQD25" s="106" t="s">
        <v>1027</v>
      </c>
      <c r="SQE25" s="106"/>
      <c r="SQF25" s="106"/>
      <c r="SQQ25" s="106" t="s">
        <v>1024</v>
      </c>
      <c r="SQR25" s="106"/>
      <c r="SQS25" s="106"/>
      <c r="SQT25" s="106" t="s">
        <v>1027</v>
      </c>
      <c r="SQU25" s="106"/>
      <c r="SQV25" s="106"/>
      <c r="SRG25" s="106" t="s">
        <v>1024</v>
      </c>
      <c r="SRH25" s="106"/>
      <c r="SRI25" s="106"/>
      <c r="SRJ25" s="106" t="s">
        <v>1027</v>
      </c>
      <c r="SRK25" s="106"/>
      <c r="SRL25" s="106"/>
      <c r="SRW25" s="106" t="s">
        <v>1024</v>
      </c>
      <c r="SRX25" s="106"/>
      <c r="SRY25" s="106"/>
      <c r="SRZ25" s="106" t="s">
        <v>1027</v>
      </c>
      <c r="SSA25" s="106"/>
      <c r="SSB25" s="106"/>
      <c r="SSM25" s="106" t="s">
        <v>1024</v>
      </c>
      <c r="SSN25" s="106"/>
      <c r="SSO25" s="106"/>
      <c r="SSP25" s="106" t="s">
        <v>1027</v>
      </c>
      <c r="SSQ25" s="106"/>
      <c r="SSR25" s="106"/>
      <c r="STC25" s="106" t="s">
        <v>1024</v>
      </c>
      <c r="STD25" s="106"/>
      <c r="STE25" s="106"/>
      <c r="STF25" s="106" t="s">
        <v>1027</v>
      </c>
      <c r="STG25" s="106"/>
      <c r="STH25" s="106"/>
      <c r="STS25" s="106" t="s">
        <v>1024</v>
      </c>
      <c r="STT25" s="106"/>
      <c r="STU25" s="106"/>
      <c r="STV25" s="106" t="s">
        <v>1027</v>
      </c>
      <c r="STW25" s="106"/>
      <c r="STX25" s="106"/>
      <c r="SUI25" s="106" t="s">
        <v>1024</v>
      </c>
      <c r="SUJ25" s="106"/>
      <c r="SUK25" s="106"/>
      <c r="SUL25" s="106" t="s">
        <v>1027</v>
      </c>
      <c r="SUM25" s="106"/>
      <c r="SUN25" s="106"/>
      <c r="SUY25" s="106" t="s">
        <v>1024</v>
      </c>
      <c r="SUZ25" s="106"/>
      <c r="SVA25" s="106"/>
      <c r="SVB25" s="106" t="s">
        <v>1027</v>
      </c>
      <c r="SVC25" s="106"/>
      <c r="SVD25" s="106"/>
      <c r="SVO25" s="106" t="s">
        <v>1024</v>
      </c>
      <c r="SVP25" s="106"/>
      <c r="SVQ25" s="106"/>
      <c r="SVR25" s="106" t="s">
        <v>1027</v>
      </c>
      <c r="SVS25" s="106"/>
      <c r="SVT25" s="106"/>
      <c r="SWE25" s="106" t="s">
        <v>1024</v>
      </c>
      <c r="SWF25" s="106"/>
      <c r="SWG25" s="106"/>
      <c r="SWH25" s="106" t="s">
        <v>1027</v>
      </c>
      <c r="SWI25" s="106"/>
      <c r="SWJ25" s="106"/>
      <c r="SWU25" s="106" t="s">
        <v>1024</v>
      </c>
      <c r="SWV25" s="106"/>
      <c r="SWW25" s="106"/>
      <c r="SWX25" s="106" t="s">
        <v>1027</v>
      </c>
      <c r="SWY25" s="106"/>
      <c r="SWZ25" s="106"/>
      <c r="SXK25" s="106" t="s">
        <v>1024</v>
      </c>
      <c r="SXL25" s="106"/>
      <c r="SXM25" s="106"/>
      <c r="SXN25" s="106" t="s">
        <v>1027</v>
      </c>
      <c r="SXO25" s="106"/>
      <c r="SXP25" s="106"/>
      <c r="SYA25" s="106" t="s">
        <v>1024</v>
      </c>
      <c r="SYB25" s="106"/>
      <c r="SYC25" s="106"/>
      <c r="SYD25" s="106" t="s">
        <v>1027</v>
      </c>
      <c r="SYE25" s="106"/>
      <c r="SYF25" s="106"/>
      <c r="SYQ25" s="106" t="s">
        <v>1024</v>
      </c>
      <c r="SYR25" s="106"/>
      <c r="SYS25" s="106"/>
      <c r="SYT25" s="106" t="s">
        <v>1027</v>
      </c>
      <c r="SYU25" s="106"/>
      <c r="SYV25" s="106"/>
      <c r="SZG25" s="106" t="s">
        <v>1024</v>
      </c>
      <c r="SZH25" s="106"/>
      <c r="SZI25" s="106"/>
      <c r="SZJ25" s="106" t="s">
        <v>1027</v>
      </c>
      <c r="SZK25" s="106"/>
      <c r="SZL25" s="106"/>
      <c r="SZW25" s="106" t="s">
        <v>1024</v>
      </c>
      <c r="SZX25" s="106"/>
      <c r="SZY25" s="106"/>
      <c r="SZZ25" s="106" t="s">
        <v>1027</v>
      </c>
      <c r="TAA25" s="106"/>
      <c r="TAB25" s="106"/>
      <c r="TAM25" s="106" t="s">
        <v>1024</v>
      </c>
      <c r="TAN25" s="106"/>
      <c r="TAO25" s="106"/>
      <c r="TAP25" s="106" t="s">
        <v>1027</v>
      </c>
      <c r="TAQ25" s="106"/>
      <c r="TAR25" s="106"/>
      <c r="TBC25" s="106" t="s">
        <v>1024</v>
      </c>
      <c r="TBD25" s="106"/>
      <c r="TBE25" s="106"/>
      <c r="TBF25" s="106" t="s">
        <v>1027</v>
      </c>
      <c r="TBG25" s="106"/>
      <c r="TBH25" s="106"/>
      <c r="TBS25" s="106" t="s">
        <v>1024</v>
      </c>
      <c r="TBT25" s="106"/>
      <c r="TBU25" s="106"/>
      <c r="TBV25" s="106" t="s">
        <v>1027</v>
      </c>
      <c r="TBW25" s="106"/>
      <c r="TBX25" s="106"/>
      <c r="TCI25" s="106" t="s">
        <v>1024</v>
      </c>
      <c r="TCJ25" s="106"/>
      <c r="TCK25" s="106"/>
      <c r="TCL25" s="106" t="s">
        <v>1027</v>
      </c>
      <c r="TCM25" s="106"/>
      <c r="TCN25" s="106"/>
      <c r="TCY25" s="106" t="s">
        <v>1024</v>
      </c>
      <c r="TCZ25" s="106"/>
      <c r="TDA25" s="106"/>
      <c r="TDB25" s="106" t="s">
        <v>1027</v>
      </c>
      <c r="TDC25" s="106"/>
      <c r="TDD25" s="106"/>
      <c r="TDO25" s="106" t="s">
        <v>1024</v>
      </c>
      <c r="TDP25" s="106"/>
      <c r="TDQ25" s="106"/>
      <c r="TDR25" s="106" t="s">
        <v>1027</v>
      </c>
      <c r="TDS25" s="106"/>
      <c r="TDT25" s="106"/>
      <c r="TEE25" s="106" t="s">
        <v>1024</v>
      </c>
      <c r="TEF25" s="106"/>
      <c r="TEG25" s="106"/>
      <c r="TEH25" s="106" t="s">
        <v>1027</v>
      </c>
      <c r="TEI25" s="106"/>
      <c r="TEJ25" s="106"/>
      <c r="TEU25" s="106" t="s">
        <v>1024</v>
      </c>
      <c r="TEV25" s="106"/>
      <c r="TEW25" s="106"/>
      <c r="TEX25" s="106" t="s">
        <v>1027</v>
      </c>
      <c r="TEY25" s="106"/>
      <c r="TEZ25" s="106"/>
      <c r="TFK25" s="106" t="s">
        <v>1024</v>
      </c>
      <c r="TFL25" s="106"/>
      <c r="TFM25" s="106"/>
      <c r="TFN25" s="106" t="s">
        <v>1027</v>
      </c>
      <c r="TFO25" s="106"/>
      <c r="TFP25" s="106"/>
      <c r="TGA25" s="106" t="s">
        <v>1024</v>
      </c>
      <c r="TGB25" s="106"/>
      <c r="TGC25" s="106"/>
      <c r="TGD25" s="106" t="s">
        <v>1027</v>
      </c>
      <c r="TGE25" s="106"/>
      <c r="TGF25" s="106"/>
      <c r="TGQ25" s="106" t="s">
        <v>1024</v>
      </c>
      <c r="TGR25" s="106"/>
      <c r="TGS25" s="106"/>
      <c r="TGT25" s="106" t="s">
        <v>1027</v>
      </c>
      <c r="TGU25" s="106"/>
      <c r="TGV25" s="106"/>
      <c r="THG25" s="106" t="s">
        <v>1024</v>
      </c>
      <c r="THH25" s="106"/>
      <c r="THI25" s="106"/>
      <c r="THJ25" s="106" t="s">
        <v>1027</v>
      </c>
      <c r="THK25" s="106"/>
      <c r="THL25" s="106"/>
      <c r="THW25" s="106" t="s">
        <v>1024</v>
      </c>
      <c r="THX25" s="106"/>
      <c r="THY25" s="106"/>
      <c r="THZ25" s="106" t="s">
        <v>1027</v>
      </c>
      <c r="TIA25" s="106"/>
      <c r="TIB25" s="106"/>
      <c r="TIM25" s="106" t="s">
        <v>1024</v>
      </c>
      <c r="TIN25" s="106"/>
      <c r="TIO25" s="106"/>
      <c r="TIP25" s="106" t="s">
        <v>1027</v>
      </c>
      <c r="TIQ25" s="106"/>
      <c r="TIR25" s="106"/>
      <c r="TJC25" s="106" t="s">
        <v>1024</v>
      </c>
      <c r="TJD25" s="106"/>
      <c r="TJE25" s="106"/>
      <c r="TJF25" s="106" t="s">
        <v>1027</v>
      </c>
      <c r="TJG25" s="106"/>
      <c r="TJH25" s="106"/>
      <c r="TJS25" s="106" t="s">
        <v>1024</v>
      </c>
      <c r="TJT25" s="106"/>
      <c r="TJU25" s="106"/>
      <c r="TJV25" s="106" t="s">
        <v>1027</v>
      </c>
      <c r="TJW25" s="106"/>
      <c r="TJX25" s="106"/>
      <c r="TKI25" s="106" t="s">
        <v>1024</v>
      </c>
      <c r="TKJ25" s="106"/>
      <c r="TKK25" s="106"/>
      <c r="TKL25" s="106" t="s">
        <v>1027</v>
      </c>
      <c r="TKM25" s="106"/>
      <c r="TKN25" s="106"/>
      <c r="TKY25" s="106" t="s">
        <v>1024</v>
      </c>
      <c r="TKZ25" s="106"/>
      <c r="TLA25" s="106"/>
      <c r="TLB25" s="106" t="s">
        <v>1027</v>
      </c>
      <c r="TLC25" s="106"/>
      <c r="TLD25" s="106"/>
      <c r="TLO25" s="106" t="s">
        <v>1024</v>
      </c>
      <c r="TLP25" s="106"/>
      <c r="TLQ25" s="106"/>
      <c r="TLR25" s="106" t="s">
        <v>1027</v>
      </c>
      <c r="TLS25" s="106"/>
      <c r="TLT25" s="106"/>
      <c r="TME25" s="106" t="s">
        <v>1024</v>
      </c>
      <c r="TMF25" s="106"/>
      <c r="TMG25" s="106"/>
      <c r="TMH25" s="106" t="s">
        <v>1027</v>
      </c>
      <c r="TMI25" s="106"/>
      <c r="TMJ25" s="106"/>
      <c r="TMU25" s="106" t="s">
        <v>1024</v>
      </c>
      <c r="TMV25" s="106"/>
      <c r="TMW25" s="106"/>
      <c r="TMX25" s="106" t="s">
        <v>1027</v>
      </c>
      <c r="TMY25" s="106"/>
      <c r="TMZ25" s="106"/>
      <c r="TNK25" s="106" t="s">
        <v>1024</v>
      </c>
      <c r="TNL25" s="106"/>
      <c r="TNM25" s="106"/>
      <c r="TNN25" s="106" t="s">
        <v>1027</v>
      </c>
      <c r="TNO25" s="106"/>
      <c r="TNP25" s="106"/>
      <c r="TOA25" s="106" t="s">
        <v>1024</v>
      </c>
      <c r="TOB25" s="106"/>
      <c r="TOC25" s="106"/>
      <c r="TOD25" s="106" t="s">
        <v>1027</v>
      </c>
      <c r="TOE25" s="106"/>
      <c r="TOF25" s="106"/>
      <c r="TOQ25" s="106" t="s">
        <v>1024</v>
      </c>
      <c r="TOR25" s="106"/>
      <c r="TOS25" s="106"/>
      <c r="TOT25" s="106" t="s">
        <v>1027</v>
      </c>
      <c r="TOU25" s="106"/>
      <c r="TOV25" s="106"/>
      <c r="TPG25" s="106" t="s">
        <v>1024</v>
      </c>
      <c r="TPH25" s="106"/>
      <c r="TPI25" s="106"/>
      <c r="TPJ25" s="106" t="s">
        <v>1027</v>
      </c>
      <c r="TPK25" s="106"/>
      <c r="TPL25" s="106"/>
      <c r="TPW25" s="106" t="s">
        <v>1024</v>
      </c>
      <c r="TPX25" s="106"/>
      <c r="TPY25" s="106"/>
      <c r="TPZ25" s="106" t="s">
        <v>1027</v>
      </c>
      <c r="TQA25" s="106"/>
      <c r="TQB25" s="106"/>
      <c r="TQM25" s="106" t="s">
        <v>1024</v>
      </c>
      <c r="TQN25" s="106"/>
      <c r="TQO25" s="106"/>
      <c r="TQP25" s="106" t="s">
        <v>1027</v>
      </c>
      <c r="TQQ25" s="106"/>
      <c r="TQR25" s="106"/>
      <c r="TRC25" s="106" t="s">
        <v>1024</v>
      </c>
      <c r="TRD25" s="106"/>
      <c r="TRE25" s="106"/>
      <c r="TRF25" s="106" t="s">
        <v>1027</v>
      </c>
      <c r="TRG25" s="106"/>
      <c r="TRH25" s="106"/>
      <c r="TRS25" s="106" t="s">
        <v>1024</v>
      </c>
      <c r="TRT25" s="106"/>
      <c r="TRU25" s="106"/>
      <c r="TRV25" s="106" t="s">
        <v>1027</v>
      </c>
      <c r="TRW25" s="106"/>
      <c r="TRX25" s="106"/>
      <c r="TSI25" s="106" t="s">
        <v>1024</v>
      </c>
      <c r="TSJ25" s="106"/>
      <c r="TSK25" s="106"/>
      <c r="TSL25" s="106" t="s">
        <v>1027</v>
      </c>
      <c r="TSM25" s="106"/>
      <c r="TSN25" s="106"/>
      <c r="TSY25" s="106" t="s">
        <v>1024</v>
      </c>
      <c r="TSZ25" s="106"/>
      <c r="TTA25" s="106"/>
      <c r="TTB25" s="106" t="s">
        <v>1027</v>
      </c>
      <c r="TTC25" s="106"/>
      <c r="TTD25" s="106"/>
      <c r="TTO25" s="106" t="s">
        <v>1024</v>
      </c>
      <c r="TTP25" s="106"/>
      <c r="TTQ25" s="106"/>
      <c r="TTR25" s="106" t="s">
        <v>1027</v>
      </c>
      <c r="TTS25" s="106"/>
      <c r="TTT25" s="106"/>
      <c r="TUE25" s="106" t="s">
        <v>1024</v>
      </c>
      <c r="TUF25" s="106"/>
      <c r="TUG25" s="106"/>
      <c r="TUH25" s="106" t="s">
        <v>1027</v>
      </c>
      <c r="TUI25" s="106"/>
      <c r="TUJ25" s="106"/>
      <c r="TUU25" s="106" t="s">
        <v>1024</v>
      </c>
      <c r="TUV25" s="106"/>
      <c r="TUW25" s="106"/>
      <c r="TUX25" s="106" t="s">
        <v>1027</v>
      </c>
      <c r="TUY25" s="106"/>
      <c r="TUZ25" s="106"/>
      <c r="TVK25" s="106" t="s">
        <v>1024</v>
      </c>
      <c r="TVL25" s="106"/>
      <c r="TVM25" s="106"/>
      <c r="TVN25" s="106" t="s">
        <v>1027</v>
      </c>
      <c r="TVO25" s="106"/>
      <c r="TVP25" s="106"/>
      <c r="TWA25" s="106" t="s">
        <v>1024</v>
      </c>
      <c r="TWB25" s="106"/>
      <c r="TWC25" s="106"/>
      <c r="TWD25" s="106" t="s">
        <v>1027</v>
      </c>
      <c r="TWE25" s="106"/>
      <c r="TWF25" s="106"/>
      <c r="TWQ25" s="106" t="s">
        <v>1024</v>
      </c>
      <c r="TWR25" s="106"/>
      <c r="TWS25" s="106"/>
      <c r="TWT25" s="106" t="s">
        <v>1027</v>
      </c>
      <c r="TWU25" s="106"/>
      <c r="TWV25" s="106"/>
      <c r="TXG25" s="106" t="s">
        <v>1024</v>
      </c>
      <c r="TXH25" s="106"/>
      <c r="TXI25" s="106"/>
      <c r="TXJ25" s="106" t="s">
        <v>1027</v>
      </c>
      <c r="TXK25" s="106"/>
      <c r="TXL25" s="106"/>
      <c r="TXW25" s="106" t="s">
        <v>1024</v>
      </c>
      <c r="TXX25" s="106"/>
      <c r="TXY25" s="106"/>
      <c r="TXZ25" s="106" t="s">
        <v>1027</v>
      </c>
      <c r="TYA25" s="106"/>
      <c r="TYB25" s="106"/>
      <c r="TYM25" s="106" t="s">
        <v>1024</v>
      </c>
      <c r="TYN25" s="106"/>
      <c r="TYO25" s="106"/>
      <c r="TYP25" s="106" t="s">
        <v>1027</v>
      </c>
      <c r="TYQ25" s="106"/>
      <c r="TYR25" s="106"/>
      <c r="TZC25" s="106" t="s">
        <v>1024</v>
      </c>
      <c r="TZD25" s="106"/>
      <c r="TZE25" s="106"/>
      <c r="TZF25" s="106" t="s">
        <v>1027</v>
      </c>
      <c r="TZG25" s="106"/>
      <c r="TZH25" s="106"/>
      <c r="TZS25" s="106" t="s">
        <v>1024</v>
      </c>
      <c r="TZT25" s="106"/>
      <c r="TZU25" s="106"/>
      <c r="TZV25" s="106" t="s">
        <v>1027</v>
      </c>
      <c r="TZW25" s="106"/>
      <c r="TZX25" s="106"/>
      <c r="UAI25" s="106" t="s">
        <v>1024</v>
      </c>
      <c r="UAJ25" s="106"/>
      <c r="UAK25" s="106"/>
      <c r="UAL25" s="106" t="s">
        <v>1027</v>
      </c>
      <c r="UAM25" s="106"/>
      <c r="UAN25" s="106"/>
      <c r="UAY25" s="106" t="s">
        <v>1024</v>
      </c>
      <c r="UAZ25" s="106"/>
      <c r="UBA25" s="106"/>
      <c r="UBB25" s="106" t="s">
        <v>1027</v>
      </c>
      <c r="UBC25" s="106"/>
      <c r="UBD25" s="106"/>
      <c r="UBO25" s="106" t="s">
        <v>1024</v>
      </c>
      <c r="UBP25" s="106"/>
      <c r="UBQ25" s="106"/>
      <c r="UBR25" s="106" t="s">
        <v>1027</v>
      </c>
      <c r="UBS25" s="106"/>
      <c r="UBT25" s="106"/>
      <c r="UCE25" s="106" t="s">
        <v>1024</v>
      </c>
      <c r="UCF25" s="106"/>
      <c r="UCG25" s="106"/>
      <c r="UCH25" s="106" t="s">
        <v>1027</v>
      </c>
      <c r="UCI25" s="106"/>
      <c r="UCJ25" s="106"/>
      <c r="UCU25" s="106" t="s">
        <v>1024</v>
      </c>
      <c r="UCV25" s="106"/>
      <c r="UCW25" s="106"/>
      <c r="UCX25" s="106" t="s">
        <v>1027</v>
      </c>
      <c r="UCY25" s="106"/>
      <c r="UCZ25" s="106"/>
      <c r="UDK25" s="106" t="s">
        <v>1024</v>
      </c>
      <c r="UDL25" s="106"/>
      <c r="UDM25" s="106"/>
      <c r="UDN25" s="106" t="s">
        <v>1027</v>
      </c>
      <c r="UDO25" s="106"/>
      <c r="UDP25" s="106"/>
      <c r="UEA25" s="106" t="s">
        <v>1024</v>
      </c>
      <c r="UEB25" s="106"/>
      <c r="UEC25" s="106"/>
      <c r="UED25" s="106" t="s">
        <v>1027</v>
      </c>
      <c r="UEE25" s="106"/>
      <c r="UEF25" s="106"/>
      <c r="UEQ25" s="106" t="s">
        <v>1024</v>
      </c>
      <c r="UER25" s="106"/>
      <c r="UES25" s="106"/>
      <c r="UET25" s="106" t="s">
        <v>1027</v>
      </c>
      <c r="UEU25" s="106"/>
      <c r="UEV25" s="106"/>
      <c r="UFG25" s="106" t="s">
        <v>1024</v>
      </c>
      <c r="UFH25" s="106"/>
      <c r="UFI25" s="106"/>
      <c r="UFJ25" s="106" t="s">
        <v>1027</v>
      </c>
      <c r="UFK25" s="106"/>
      <c r="UFL25" s="106"/>
      <c r="UFW25" s="106" t="s">
        <v>1024</v>
      </c>
      <c r="UFX25" s="106"/>
      <c r="UFY25" s="106"/>
      <c r="UFZ25" s="106" t="s">
        <v>1027</v>
      </c>
      <c r="UGA25" s="106"/>
      <c r="UGB25" s="106"/>
      <c r="UGM25" s="106" t="s">
        <v>1024</v>
      </c>
      <c r="UGN25" s="106"/>
      <c r="UGO25" s="106"/>
      <c r="UGP25" s="106" t="s">
        <v>1027</v>
      </c>
      <c r="UGQ25" s="106"/>
      <c r="UGR25" s="106"/>
      <c r="UHC25" s="106" t="s">
        <v>1024</v>
      </c>
      <c r="UHD25" s="106"/>
      <c r="UHE25" s="106"/>
      <c r="UHF25" s="106" t="s">
        <v>1027</v>
      </c>
      <c r="UHG25" s="106"/>
      <c r="UHH25" s="106"/>
      <c r="UHS25" s="106" t="s">
        <v>1024</v>
      </c>
      <c r="UHT25" s="106"/>
      <c r="UHU25" s="106"/>
      <c r="UHV25" s="106" t="s">
        <v>1027</v>
      </c>
      <c r="UHW25" s="106"/>
      <c r="UHX25" s="106"/>
      <c r="UII25" s="106" t="s">
        <v>1024</v>
      </c>
      <c r="UIJ25" s="106"/>
      <c r="UIK25" s="106"/>
      <c r="UIL25" s="106" t="s">
        <v>1027</v>
      </c>
      <c r="UIM25" s="106"/>
      <c r="UIN25" s="106"/>
      <c r="UIY25" s="106" t="s">
        <v>1024</v>
      </c>
      <c r="UIZ25" s="106"/>
      <c r="UJA25" s="106"/>
      <c r="UJB25" s="106" t="s">
        <v>1027</v>
      </c>
      <c r="UJC25" s="106"/>
      <c r="UJD25" s="106"/>
      <c r="UJO25" s="106" t="s">
        <v>1024</v>
      </c>
      <c r="UJP25" s="106"/>
      <c r="UJQ25" s="106"/>
      <c r="UJR25" s="106" t="s">
        <v>1027</v>
      </c>
      <c r="UJS25" s="106"/>
      <c r="UJT25" s="106"/>
      <c r="UKE25" s="106" t="s">
        <v>1024</v>
      </c>
      <c r="UKF25" s="106"/>
      <c r="UKG25" s="106"/>
      <c r="UKH25" s="106" t="s">
        <v>1027</v>
      </c>
      <c r="UKI25" s="106"/>
      <c r="UKJ25" s="106"/>
      <c r="UKU25" s="106" t="s">
        <v>1024</v>
      </c>
      <c r="UKV25" s="106"/>
      <c r="UKW25" s="106"/>
      <c r="UKX25" s="106" t="s">
        <v>1027</v>
      </c>
      <c r="UKY25" s="106"/>
      <c r="UKZ25" s="106"/>
      <c r="ULK25" s="106" t="s">
        <v>1024</v>
      </c>
      <c r="ULL25" s="106"/>
      <c r="ULM25" s="106"/>
      <c r="ULN25" s="106" t="s">
        <v>1027</v>
      </c>
      <c r="ULO25" s="106"/>
      <c r="ULP25" s="106"/>
      <c r="UMA25" s="106" t="s">
        <v>1024</v>
      </c>
      <c r="UMB25" s="106"/>
      <c r="UMC25" s="106"/>
      <c r="UMD25" s="106" t="s">
        <v>1027</v>
      </c>
      <c r="UME25" s="106"/>
      <c r="UMF25" s="106"/>
      <c r="UMQ25" s="106" t="s">
        <v>1024</v>
      </c>
      <c r="UMR25" s="106"/>
      <c r="UMS25" s="106"/>
      <c r="UMT25" s="106" t="s">
        <v>1027</v>
      </c>
      <c r="UMU25" s="106"/>
      <c r="UMV25" s="106"/>
      <c r="UNG25" s="106" t="s">
        <v>1024</v>
      </c>
      <c r="UNH25" s="106"/>
      <c r="UNI25" s="106"/>
      <c r="UNJ25" s="106" t="s">
        <v>1027</v>
      </c>
      <c r="UNK25" s="106"/>
      <c r="UNL25" s="106"/>
      <c r="UNW25" s="106" t="s">
        <v>1024</v>
      </c>
      <c r="UNX25" s="106"/>
      <c r="UNY25" s="106"/>
      <c r="UNZ25" s="106" t="s">
        <v>1027</v>
      </c>
      <c r="UOA25" s="106"/>
      <c r="UOB25" s="106"/>
      <c r="UOM25" s="106" t="s">
        <v>1024</v>
      </c>
      <c r="UON25" s="106"/>
      <c r="UOO25" s="106"/>
      <c r="UOP25" s="106" t="s">
        <v>1027</v>
      </c>
      <c r="UOQ25" s="106"/>
      <c r="UOR25" s="106"/>
      <c r="UPC25" s="106" t="s">
        <v>1024</v>
      </c>
      <c r="UPD25" s="106"/>
      <c r="UPE25" s="106"/>
      <c r="UPF25" s="106" t="s">
        <v>1027</v>
      </c>
      <c r="UPG25" s="106"/>
      <c r="UPH25" s="106"/>
      <c r="UPS25" s="106" t="s">
        <v>1024</v>
      </c>
      <c r="UPT25" s="106"/>
      <c r="UPU25" s="106"/>
      <c r="UPV25" s="106" t="s">
        <v>1027</v>
      </c>
      <c r="UPW25" s="106"/>
      <c r="UPX25" s="106"/>
      <c r="UQI25" s="106" t="s">
        <v>1024</v>
      </c>
      <c r="UQJ25" s="106"/>
      <c r="UQK25" s="106"/>
      <c r="UQL25" s="106" t="s">
        <v>1027</v>
      </c>
      <c r="UQM25" s="106"/>
      <c r="UQN25" s="106"/>
      <c r="UQY25" s="106" t="s">
        <v>1024</v>
      </c>
      <c r="UQZ25" s="106"/>
      <c r="URA25" s="106"/>
      <c r="URB25" s="106" t="s">
        <v>1027</v>
      </c>
      <c r="URC25" s="106"/>
      <c r="URD25" s="106"/>
      <c r="URO25" s="106" t="s">
        <v>1024</v>
      </c>
      <c r="URP25" s="106"/>
      <c r="URQ25" s="106"/>
      <c r="URR25" s="106" t="s">
        <v>1027</v>
      </c>
      <c r="URS25" s="106"/>
      <c r="URT25" s="106"/>
      <c r="USE25" s="106" t="s">
        <v>1024</v>
      </c>
      <c r="USF25" s="106"/>
      <c r="USG25" s="106"/>
      <c r="USH25" s="106" t="s">
        <v>1027</v>
      </c>
      <c r="USI25" s="106"/>
      <c r="USJ25" s="106"/>
      <c r="USU25" s="106" t="s">
        <v>1024</v>
      </c>
      <c r="USV25" s="106"/>
      <c r="USW25" s="106"/>
      <c r="USX25" s="106" t="s">
        <v>1027</v>
      </c>
      <c r="USY25" s="106"/>
      <c r="USZ25" s="106"/>
      <c r="UTK25" s="106" t="s">
        <v>1024</v>
      </c>
      <c r="UTL25" s="106"/>
      <c r="UTM25" s="106"/>
      <c r="UTN25" s="106" t="s">
        <v>1027</v>
      </c>
      <c r="UTO25" s="106"/>
      <c r="UTP25" s="106"/>
      <c r="UUA25" s="106" t="s">
        <v>1024</v>
      </c>
      <c r="UUB25" s="106"/>
      <c r="UUC25" s="106"/>
      <c r="UUD25" s="106" t="s">
        <v>1027</v>
      </c>
      <c r="UUE25" s="106"/>
      <c r="UUF25" s="106"/>
      <c r="UUQ25" s="106" t="s">
        <v>1024</v>
      </c>
      <c r="UUR25" s="106"/>
      <c r="UUS25" s="106"/>
      <c r="UUT25" s="106" t="s">
        <v>1027</v>
      </c>
      <c r="UUU25" s="106"/>
      <c r="UUV25" s="106"/>
      <c r="UVG25" s="106" t="s">
        <v>1024</v>
      </c>
      <c r="UVH25" s="106"/>
      <c r="UVI25" s="106"/>
      <c r="UVJ25" s="106" t="s">
        <v>1027</v>
      </c>
      <c r="UVK25" s="106"/>
      <c r="UVL25" s="106"/>
      <c r="UVW25" s="106" t="s">
        <v>1024</v>
      </c>
      <c r="UVX25" s="106"/>
      <c r="UVY25" s="106"/>
      <c r="UVZ25" s="106" t="s">
        <v>1027</v>
      </c>
      <c r="UWA25" s="106"/>
      <c r="UWB25" s="106"/>
      <c r="UWM25" s="106" t="s">
        <v>1024</v>
      </c>
      <c r="UWN25" s="106"/>
      <c r="UWO25" s="106"/>
      <c r="UWP25" s="106" t="s">
        <v>1027</v>
      </c>
      <c r="UWQ25" s="106"/>
      <c r="UWR25" s="106"/>
      <c r="UXC25" s="106" t="s">
        <v>1024</v>
      </c>
      <c r="UXD25" s="106"/>
      <c r="UXE25" s="106"/>
      <c r="UXF25" s="106" t="s">
        <v>1027</v>
      </c>
      <c r="UXG25" s="106"/>
      <c r="UXH25" s="106"/>
      <c r="UXS25" s="106" t="s">
        <v>1024</v>
      </c>
      <c r="UXT25" s="106"/>
      <c r="UXU25" s="106"/>
      <c r="UXV25" s="106" t="s">
        <v>1027</v>
      </c>
      <c r="UXW25" s="106"/>
      <c r="UXX25" s="106"/>
      <c r="UYI25" s="106" t="s">
        <v>1024</v>
      </c>
      <c r="UYJ25" s="106"/>
      <c r="UYK25" s="106"/>
      <c r="UYL25" s="106" t="s">
        <v>1027</v>
      </c>
      <c r="UYM25" s="106"/>
      <c r="UYN25" s="106"/>
      <c r="UYY25" s="106" t="s">
        <v>1024</v>
      </c>
      <c r="UYZ25" s="106"/>
      <c r="UZA25" s="106"/>
      <c r="UZB25" s="106" t="s">
        <v>1027</v>
      </c>
      <c r="UZC25" s="106"/>
      <c r="UZD25" s="106"/>
      <c r="UZO25" s="106" t="s">
        <v>1024</v>
      </c>
      <c r="UZP25" s="106"/>
      <c r="UZQ25" s="106"/>
      <c r="UZR25" s="106" t="s">
        <v>1027</v>
      </c>
      <c r="UZS25" s="106"/>
      <c r="UZT25" s="106"/>
      <c r="VAE25" s="106" t="s">
        <v>1024</v>
      </c>
      <c r="VAF25" s="106"/>
      <c r="VAG25" s="106"/>
      <c r="VAH25" s="106" t="s">
        <v>1027</v>
      </c>
      <c r="VAI25" s="106"/>
      <c r="VAJ25" s="106"/>
      <c r="VAU25" s="106" t="s">
        <v>1024</v>
      </c>
      <c r="VAV25" s="106"/>
      <c r="VAW25" s="106"/>
      <c r="VAX25" s="106" t="s">
        <v>1027</v>
      </c>
      <c r="VAY25" s="106"/>
      <c r="VAZ25" s="106"/>
      <c r="VBK25" s="106" t="s">
        <v>1024</v>
      </c>
      <c r="VBL25" s="106"/>
      <c r="VBM25" s="106"/>
      <c r="VBN25" s="106" t="s">
        <v>1027</v>
      </c>
      <c r="VBO25" s="106"/>
      <c r="VBP25" s="106"/>
      <c r="VCA25" s="106" t="s">
        <v>1024</v>
      </c>
      <c r="VCB25" s="106"/>
      <c r="VCC25" s="106"/>
      <c r="VCD25" s="106" t="s">
        <v>1027</v>
      </c>
      <c r="VCE25" s="106"/>
      <c r="VCF25" s="106"/>
      <c r="VCQ25" s="106" t="s">
        <v>1024</v>
      </c>
      <c r="VCR25" s="106"/>
      <c r="VCS25" s="106"/>
      <c r="VCT25" s="106" t="s">
        <v>1027</v>
      </c>
      <c r="VCU25" s="106"/>
      <c r="VCV25" s="106"/>
      <c r="VDG25" s="106" t="s">
        <v>1024</v>
      </c>
      <c r="VDH25" s="106"/>
      <c r="VDI25" s="106"/>
      <c r="VDJ25" s="106" t="s">
        <v>1027</v>
      </c>
      <c r="VDK25" s="106"/>
      <c r="VDL25" s="106"/>
      <c r="VDW25" s="106" t="s">
        <v>1024</v>
      </c>
      <c r="VDX25" s="106"/>
      <c r="VDY25" s="106"/>
      <c r="VDZ25" s="106" t="s">
        <v>1027</v>
      </c>
      <c r="VEA25" s="106"/>
      <c r="VEB25" s="106"/>
      <c r="VEM25" s="106" t="s">
        <v>1024</v>
      </c>
      <c r="VEN25" s="106"/>
      <c r="VEO25" s="106"/>
      <c r="VEP25" s="106" t="s">
        <v>1027</v>
      </c>
      <c r="VEQ25" s="106"/>
      <c r="VER25" s="106"/>
      <c r="VFC25" s="106" t="s">
        <v>1024</v>
      </c>
      <c r="VFD25" s="106"/>
      <c r="VFE25" s="106"/>
      <c r="VFF25" s="106" t="s">
        <v>1027</v>
      </c>
      <c r="VFG25" s="106"/>
      <c r="VFH25" s="106"/>
      <c r="VFS25" s="106" t="s">
        <v>1024</v>
      </c>
      <c r="VFT25" s="106"/>
      <c r="VFU25" s="106"/>
      <c r="VFV25" s="106" t="s">
        <v>1027</v>
      </c>
      <c r="VFW25" s="106"/>
      <c r="VFX25" s="106"/>
      <c r="VGI25" s="106" t="s">
        <v>1024</v>
      </c>
      <c r="VGJ25" s="106"/>
      <c r="VGK25" s="106"/>
      <c r="VGL25" s="106" t="s">
        <v>1027</v>
      </c>
      <c r="VGM25" s="106"/>
      <c r="VGN25" s="106"/>
      <c r="VGY25" s="106" t="s">
        <v>1024</v>
      </c>
      <c r="VGZ25" s="106"/>
      <c r="VHA25" s="106"/>
      <c r="VHB25" s="106" t="s">
        <v>1027</v>
      </c>
      <c r="VHC25" s="106"/>
      <c r="VHD25" s="106"/>
      <c r="VHO25" s="106" t="s">
        <v>1024</v>
      </c>
      <c r="VHP25" s="106"/>
      <c r="VHQ25" s="106"/>
      <c r="VHR25" s="106" t="s">
        <v>1027</v>
      </c>
      <c r="VHS25" s="106"/>
      <c r="VHT25" s="106"/>
      <c r="VIE25" s="106" t="s">
        <v>1024</v>
      </c>
      <c r="VIF25" s="106"/>
      <c r="VIG25" s="106"/>
      <c r="VIH25" s="106" t="s">
        <v>1027</v>
      </c>
      <c r="VII25" s="106"/>
      <c r="VIJ25" s="106"/>
      <c r="VIU25" s="106" t="s">
        <v>1024</v>
      </c>
      <c r="VIV25" s="106"/>
      <c r="VIW25" s="106"/>
      <c r="VIX25" s="106" t="s">
        <v>1027</v>
      </c>
      <c r="VIY25" s="106"/>
      <c r="VIZ25" s="106"/>
      <c r="VJK25" s="106" t="s">
        <v>1024</v>
      </c>
      <c r="VJL25" s="106"/>
      <c r="VJM25" s="106"/>
      <c r="VJN25" s="106" t="s">
        <v>1027</v>
      </c>
      <c r="VJO25" s="106"/>
      <c r="VJP25" s="106"/>
      <c r="VKA25" s="106" t="s">
        <v>1024</v>
      </c>
      <c r="VKB25" s="106"/>
      <c r="VKC25" s="106"/>
      <c r="VKD25" s="106" t="s">
        <v>1027</v>
      </c>
      <c r="VKE25" s="106"/>
      <c r="VKF25" s="106"/>
      <c r="VKQ25" s="106" t="s">
        <v>1024</v>
      </c>
      <c r="VKR25" s="106"/>
      <c r="VKS25" s="106"/>
      <c r="VKT25" s="106" t="s">
        <v>1027</v>
      </c>
      <c r="VKU25" s="106"/>
      <c r="VKV25" s="106"/>
      <c r="VLG25" s="106" t="s">
        <v>1024</v>
      </c>
      <c r="VLH25" s="106"/>
      <c r="VLI25" s="106"/>
      <c r="VLJ25" s="106" t="s">
        <v>1027</v>
      </c>
      <c r="VLK25" s="106"/>
      <c r="VLL25" s="106"/>
      <c r="VLW25" s="106" t="s">
        <v>1024</v>
      </c>
      <c r="VLX25" s="106"/>
      <c r="VLY25" s="106"/>
      <c r="VLZ25" s="106" t="s">
        <v>1027</v>
      </c>
      <c r="VMA25" s="106"/>
      <c r="VMB25" s="106"/>
      <c r="VMM25" s="106" t="s">
        <v>1024</v>
      </c>
      <c r="VMN25" s="106"/>
      <c r="VMO25" s="106"/>
      <c r="VMP25" s="106" t="s">
        <v>1027</v>
      </c>
      <c r="VMQ25" s="106"/>
      <c r="VMR25" s="106"/>
      <c r="VNC25" s="106" t="s">
        <v>1024</v>
      </c>
      <c r="VND25" s="106"/>
      <c r="VNE25" s="106"/>
      <c r="VNF25" s="106" t="s">
        <v>1027</v>
      </c>
      <c r="VNG25" s="106"/>
      <c r="VNH25" s="106"/>
      <c r="VNS25" s="106" t="s">
        <v>1024</v>
      </c>
      <c r="VNT25" s="106"/>
      <c r="VNU25" s="106"/>
      <c r="VNV25" s="106" t="s">
        <v>1027</v>
      </c>
      <c r="VNW25" s="106"/>
      <c r="VNX25" s="106"/>
      <c r="VOI25" s="106" t="s">
        <v>1024</v>
      </c>
      <c r="VOJ25" s="106"/>
      <c r="VOK25" s="106"/>
      <c r="VOL25" s="106" t="s">
        <v>1027</v>
      </c>
      <c r="VOM25" s="106"/>
      <c r="VON25" s="106"/>
      <c r="VOY25" s="106" t="s">
        <v>1024</v>
      </c>
      <c r="VOZ25" s="106"/>
      <c r="VPA25" s="106"/>
      <c r="VPB25" s="106" t="s">
        <v>1027</v>
      </c>
      <c r="VPC25" s="106"/>
      <c r="VPD25" s="106"/>
      <c r="VPO25" s="106" t="s">
        <v>1024</v>
      </c>
      <c r="VPP25" s="106"/>
      <c r="VPQ25" s="106"/>
      <c r="VPR25" s="106" t="s">
        <v>1027</v>
      </c>
      <c r="VPS25" s="106"/>
      <c r="VPT25" s="106"/>
      <c r="VQE25" s="106" t="s">
        <v>1024</v>
      </c>
      <c r="VQF25" s="106"/>
      <c r="VQG25" s="106"/>
      <c r="VQH25" s="106" t="s">
        <v>1027</v>
      </c>
      <c r="VQI25" s="106"/>
      <c r="VQJ25" s="106"/>
      <c r="VQU25" s="106" t="s">
        <v>1024</v>
      </c>
      <c r="VQV25" s="106"/>
      <c r="VQW25" s="106"/>
      <c r="VQX25" s="106" t="s">
        <v>1027</v>
      </c>
      <c r="VQY25" s="106"/>
      <c r="VQZ25" s="106"/>
      <c r="VRK25" s="106" t="s">
        <v>1024</v>
      </c>
      <c r="VRL25" s="106"/>
      <c r="VRM25" s="106"/>
      <c r="VRN25" s="106" t="s">
        <v>1027</v>
      </c>
      <c r="VRO25" s="106"/>
      <c r="VRP25" s="106"/>
      <c r="VSA25" s="106" t="s">
        <v>1024</v>
      </c>
      <c r="VSB25" s="106"/>
      <c r="VSC25" s="106"/>
      <c r="VSD25" s="106" t="s">
        <v>1027</v>
      </c>
      <c r="VSE25" s="106"/>
      <c r="VSF25" s="106"/>
      <c r="VSQ25" s="106" t="s">
        <v>1024</v>
      </c>
      <c r="VSR25" s="106"/>
      <c r="VSS25" s="106"/>
      <c r="VST25" s="106" t="s">
        <v>1027</v>
      </c>
      <c r="VSU25" s="106"/>
      <c r="VSV25" s="106"/>
      <c r="VTG25" s="106" t="s">
        <v>1024</v>
      </c>
      <c r="VTH25" s="106"/>
      <c r="VTI25" s="106"/>
      <c r="VTJ25" s="106" t="s">
        <v>1027</v>
      </c>
      <c r="VTK25" s="106"/>
      <c r="VTL25" s="106"/>
      <c r="VTW25" s="106" t="s">
        <v>1024</v>
      </c>
      <c r="VTX25" s="106"/>
      <c r="VTY25" s="106"/>
      <c r="VTZ25" s="106" t="s">
        <v>1027</v>
      </c>
      <c r="VUA25" s="106"/>
      <c r="VUB25" s="106"/>
      <c r="VUM25" s="106" t="s">
        <v>1024</v>
      </c>
      <c r="VUN25" s="106"/>
      <c r="VUO25" s="106"/>
      <c r="VUP25" s="106" t="s">
        <v>1027</v>
      </c>
      <c r="VUQ25" s="106"/>
      <c r="VUR25" s="106"/>
      <c r="VVC25" s="106" t="s">
        <v>1024</v>
      </c>
      <c r="VVD25" s="106"/>
      <c r="VVE25" s="106"/>
      <c r="VVF25" s="106" t="s">
        <v>1027</v>
      </c>
      <c r="VVG25" s="106"/>
      <c r="VVH25" s="106"/>
      <c r="VVS25" s="106" t="s">
        <v>1024</v>
      </c>
      <c r="VVT25" s="106"/>
      <c r="VVU25" s="106"/>
      <c r="VVV25" s="106" t="s">
        <v>1027</v>
      </c>
      <c r="VVW25" s="106"/>
      <c r="VVX25" s="106"/>
      <c r="VWI25" s="106" t="s">
        <v>1024</v>
      </c>
      <c r="VWJ25" s="106"/>
      <c r="VWK25" s="106"/>
      <c r="VWL25" s="106" t="s">
        <v>1027</v>
      </c>
      <c r="VWM25" s="106"/>
      <c r="VWN25" s="106"/>
      <c r="VWY25" s="106" t="s">
        <v>1024</v>
      </c>
      <c r="VWZ25" s="106"/>
      <c r="VXA25" s="106"/>
      <c r="VXB25" s="106" t="s">
        <v>1027</v>
      </c>
      <c r="VXC25" s="106"/>
      <c r="VXD25" s="106"/>
      <c r="VXO25" s="106" t="s">
        <v>1024</v>
      </c>
      <c r="VXP25" s="106"/>
      <c r="VXQ25" s="106"/>
      <c r="VXR25" s="106" t="s">
        <v>1027</v>
      </c>
      <c r="VXS25" s="106"/>
      <c r="VXT25" s="106"/>
      <c r="VYE25" s="106" t="s">
        <v>1024</v>
      </c>
      <c r="VYF25" s="106"/>
      <c r="VYG25" s="106"/>
      <c r="VYH25" s="106" t="s">
        <v>1027</v>
      </c>
      <c r="VYI25" s="106"/>
      <c r="VYJ25" s="106"/>
      <c r="VYU25" s="106" t="s">
        <v>1024</v>
      </c>
      <c r="VYV25" s="106"/>
      <c r="VYW25" s="106"/>
      <c r="VYX25" s="106" t="s">
        <v>1027</v>
      </c>
      <c r="VYY25" s="106"/>
      <c r="VYZ25" s="106"/>
      <c r="VZK25" s="106" t="s">
        <v>1024</v>
      </c>
      <c r="VZL25" s="106"/>
      <c r="VZM25" s="106"/>
      <c r="VZN25" s="106" t="s">
        <v>1027</v>
      </c>
      <c r="VZO25" s="106"/>
      <c r="VZP25" s="106"/>
      <c r="WAA25" s="106" t="s">
        <v>1024</v>
      </c>
      <c r="WAB25" s="106"/>
      <c r="WAC25" s="106"/>
      <c r="WAD25" s="106" t="s">
        <v>1027</v>
      </c>
      <c r="WAE25" s="106"/>
      <c r="WAF25" s="106"/>
      <c r="WAQ25" s="106" t="s">
        <v>1024</v>
      </c>
      <c r="WAR25" s="106"/>
      <c r="WAS25" s="106"/>
      <c r="WAT25" s="106" t="s">
        <v>1027</v>
      </c>
      <c r="WAU25" s="106"/>
      <c r="WAV25" s="106"/>
      <c r="WBG25" s="106" t="s">
        <v>1024</v>
      </c>
      <c r="WBH25" s="106"/>
      <c r="WBI25" s="106"/>
      <c r="WBJ25" s="106" t="s">
        <v>1027</v>
      </c>
      <c r="WBK25" s="106"/>
      <c r="WBL25" s="106"/>
      <c r="WBW25" s="106" t="s">
        <v>1024</v>
      </c>
      <c r="WBX25" s="106"/>
      <c r="WBY25" s="106"/>
      <c r="WBZ25" s="106" t="s">
        <v>1027</v>
      </c>
      <c r="WCA25" s="106"/>
      <c r="WCB25" s="106"/>
      <c r="WCM25" s="106" t="s">
        <v>1024</v>
      </c>
      <c r="WCN25" s="106"/>
      <c r="WCO25" s="106"/>
      <c r="WCP25" s="106" t="s">
        <v>1027</v>
      </c>
      <c r="WCQ25" s="106"/>
      <c r="WCR25" s="106"/>
      <c r="WDC25" s="106" t="s">
        <v>1024</v>
      </c>
      <c r="WDD25" s="106"/>
      <c r="WDE25" s="106"/>
      <c r="WDF25" s="106" t="s">
        <v>1027</v>
      </c>
      <c r="WDG25" s="106"/>
      <c r="WDH25" s="106"/>
      <c r="WDS25" s="106" t="s">
        <v>1024</v>
      </c>
      <c r="WDT25" s="106"/>
      <c r="WDU25" s="106"/>
      <c r="WDV25" s="106" t="s">
        <v>1027</v>
      </c>
      <c r="WDW25" s="106"/>
      <c r="WDX25" s="106"/>
      <c r="WEI25" s="106" t="s">
        <v>1024</v>
      </c>
      <c r="WEJ25" s="106"/>
      <c r="WEK25" s="106"/>
      <c r="WEL25" s="106" t="s">
        <v>1027</v>
      </c>
      <c r="WEM25" s="106"/>
      <c r="WEN25" s="106"/>
      <c r="WEY25" s="106" t="s">
        <v>1024</v>
      </c>
      <c r="WEZ25" s="106"/>
      <c r="WFA25" s="106"/>
      <c r="WFB25" s="106" t="s">
        <v>1027</v>
      </c>
      <c r="WFC25" s="106"/>
      <c r="WFD25" s="106"/>
      <c r="WFO25" s="106" t="s">
        <v>1024</v>
      </c>
      <c r="WFP25" s="106"/>
      <c r="WFQ25" s="106"/>
      <c r="WFR25" s="106" t="s">
        <v>1027</v>
      </c>
      <c r="WFS25" s="106"/>
      <c r="WFT25" s="106"/>
      <c r="WGE25" s="106" t="s">
        <v>1024</v>
      </c>
      <c r="WGF25" s="106"/>
      <c r="WGG25" s="106"/>
      <c r="WGH25" s="106" t="s">
        <v>1027</v>
      </c>
      <c r="WGI25" s="106"/>
      <c r="WGJ25" s="106"/>
      <c r="WGU25" s="106" t="s">
        <v>1024</v>
      </c>
      <c r="WGV25" s="106"/>
      <c r="WGW25" s="106"/>
      <c r="WGX25" s="106" t="s">
        <v>1027</v>
      </c>
      <c r="WGY25" s="106"/>
      <c r="WGZ25" s="106"/>
      <c r="WHK25" s="106" t="s">
        <v>1024</v>
      </c>
      <c r="WHL25" s="106"/>
      <c r="WHM25" s="106"/>
      <c r="WHN25" s="106" t="s">
        <v>1027</v>
      </c>
      <c r="WHO25" s="106"/>
      <c r="WHP25" s="106"/>
      <c r="WIA25" s="106" t="s">
        <v>1024</v>
      </c>
      <c r="WIB25" s="106"/>
      <c r="WIC25" s="106"/>
      <c r="WID25" s="106" t="s">
        <v>1027</v>
      </c>
      <c r="WIE25" s="106"/>
      <c r="WIF25" s="106"/>
      <c r="WIQ25" s="106" t="s">
        <v>1024</v>
      </c>
      <c r="WIR25" s="106"/>
      <c r="WIS25" s="106"/>
      <c r="WIT25" s="106" t="s">
        <v>1027</v>
      </c>
      <c r="WIU25" s="106"/>
      <c r="WIV25" s="106"/>
      <c r="WJG25" s="106" t="s">
        <v>1024</v>
      </c>
      <c r="WJH25" s="106"/>
      <c r="WJI25" s="106"/>
      <c r="WJJ25" s="106" t="s">
        <v>1027</v>
      </c>
      <c r="WJK25" s="106"/>
      <c r="WJL25" s="106"/>
      <c r="WJW25" s="106" t="s">
        <v>1024</v>
      </c>
      <c r="WJX25" s="106"/>
      <c r="WJY25" s="106"/>
      <c r="WJZ25" s="106" t="s">
        <v>1027</v>
      </c>
      <c r="WKA25" s="106"/>
      <c r="WKB25" s="106"/>
      <c r="WKM25" s="106" t="s">
        <v>1024</v>
      </c>
      <c r="WKN25" s="106"/>
      <c r="WKO25" s="106"/>
      <c r="WKP25" s="106" t="s">
        <v>1027</v>
      </c>
      <c r="WKQ25" s="106"/>
      <c r="WKR25" s="106"/>
      <c r="WLC25" s="106" t="s">
        <v>1024</v>
      </c>
      <c r="WLD25" s="106"/>
      <c r="WLE25" s="106"/>
      <c r="WLF25" s="106" t="s">
        <v>1027</v>
      </c>
      <c r="WLG25" s="106"/>
      <c r="WLH25" s="106"/>
      <c r="WLS25" s="106" t="s">
        <v>1024</v>
      </c>
      <c r="WLT25" s="106"/>
      <c r="WLU25" s="106"/>
      <c r="WLV25" s="106" t="s">
        <v>1027</v>
      </c>
      <c r="WLW25" s="106"/>
      <c r="WLX25" s="106"/>
      <c r="WMI25" s="106" t="s">
        <v>1024</v>
      </c>
      <c r="WMJ25" s="106"/>
      <c r="WMK25" s="106"/>
      <c r="WML25" s="106" t="s">
        <v>1027</v>
      </c>
      <c r="WMM25" s="106"/>
      <c r="WMN25" s="106"/>
      <c r="WMY25" s="106" t="s">
        <v>1024</v>
      </c>
      <c r="WMZ25" s="106"/>
      <c r="WNA25" s="106"/>
      <c r="WNB25" s="106" t="s">
        <v>1027</v>
      </c>
      <c r="WNC25" s="106"/>
      <c r="WND25" s="106"/>
      <c r="WNO25" s="106" t="s">
        <v>1024</v>
      </c>
      <c r="WNP25" s="106"/>
      <c r="WNQ25" s="106"/>
      <c r="WNR25" s="106" t="s">
        <v>1027</v>
      </c>
      <c r="WNS25" s="106"/>
      <c r="WNT25" s="106"/>
      <c r="WOE25" s="106" t="s">
        <v>1024</v>
      </c>
      <c r="WOF25" s="106"/>
      <c r="WOG25" s="106"/>
      <c r="WOH25" s="106" t="s">
        <v>1027</v>
      </c>
      <c r="WOI25" s="106"/>
      <c r="WOJ25" s="106"/>
      <c r="WOU25" s="106" t="s">
        <v>1024</v>
      </c>
      <c r="WOV25" s="106"/>
      <c r="WOW25" s="106"/>
      <c r="WOX25" s="106" t="s">
        <v>1027</v>
      </c>
      <c r="WOY25" s="106"/>
      <c r="WOZ25" s="106"/>
      <c r="WPK25" s="106" t="s">
        <v>1024</v>
      </c>
      <c r="WPL25" s="106"/>
      <c r="WPM25" s="106"/>
      <c r="WPN25" s="106" t="s">
        <v>1027</v>
      </c>
      <c r="WPO25" s="106"/>
      <c r="WPP25" s="106"/>
      <c r="WQA25" s="106" t="s">
        <v>1024</v>
      </c>
      <c r="WQB25" s="106"/>
      <c r="WQC25" s="106"/>
      <c r="WQD25" s="106" t="s">
        <v>1027</v>
      </c>
      <c r="WQE25" s="106"/>
      <c r="WQF25" s="106"/>
      <c r="WQQ25" s="106" t="s">
        <v>1024</v>
      </c>
      <c r="WQR25" s="106"/>
      <c r="WQS25" s="106"/>
      <c r="WQT25" s="106" t="s">
        <v>1027</v>
      </c>
      <c r="WQU25" s="106"/>
      <c r="WQV25" s="106"/>
      <c r="WRG25" s="106" t="s">
        <v>1024</v>
      </c>
      <c r="WRH25" s="106"/>
      <c r="WRI25" s="106"/>
      <c r="WRJ25" s="106" t="s">
        <v>1027</v>
      </c>
      <c r="WRK25" s="106"/>
      <c r="WRL25" s="106"/>
      <c r="WRW25" s="106" t="s">
        <v>1024</v>
      </c>
      <c r="WRX25" s="106"/>
      <c r="WRY25" s="106"/>
      <c r="WRZ25" s="106" t="s">
        <v>1027</v>
      </c>
      <c r="WSA25" s="106"/>
      <c r="WSB25" s="106"/>
      <c r="WSM25" s="106" t="s">
        <v>1024</v>
      </c>
      <c r="WSN25" s="106"/>
      <c r="WSO25" s="106"/>
      <c r="WSP25" s="106" t="s">
        <v>1027</v>
      </c>
      <c r="WSQ25" s="106"/>
      <c r="WSR25" s="106"/>
      <c r="WTC25" s="106" t="s">
        <v>1024</v>
      </c>
      <c r="WTD25" s="106"/>
      <c r="WTE25" s="106"/>
      <c r="WTF25" s="106" t="s">
        <v>1027</v>
      </c>
      <c r="WTG25" s="106"/>
      <c r="WTH25" s="106"/>
      <c r="WTS25" s="106" t="s">
        <v>1024</v>
      </c>
      <c r="WTT25" s="106"/>
      <c r="WTU25" s="106"/>
      <c r="WTV25" s="106" t="s">
        <v>1027</v>
      </c>
      <c r="WTW25" s="106"/>
      <c r="WTX25" s="106"/>
      <c r="WUI25" s="106" t="s">
        <v>1024</v>
      </c>
      <c r="WUJ25" s="106"/>
      <c r="WUK25" s="106"/>
      <c r="WUL25" s="106" t="s">
        <v>1027</v>
      </c>
      <c r="WUM25" s="106"/>
      <c r="WUN25" s="106"/>
      <c r="WUY25" s="106" t="s">
        <v>1024</v>
      </c>
      <c r="WUZ25" s="106"/>
      <c r="WVA25" s="106"/>
      <c r="WVB25" s="106" t="s">
        <v>1027</v>
      </c>
      <c r="WVC25" s="106"/>
      <c r="WVD25" s="106"/>
      <c r="WVO25" s="106" t="s">
        <v>1024</v>
      </c>
      <c r="WVP25" s="106"/>
      <c r="WVQ25" s="106"/>
      <c r="WVR25" s="106" t="s">
        <v>1027</v>
      </c>
      <c r="WVS25" s="106"/>
      <c r="WVT25" s="106"/>
      <c r="WWE25" s="106" t="s">
        <v>1024</v>
      </c>
      <c r="WWF25" s="106"/>
      <c r="WWG25" s="106"/>
      <c r="WWH25" s="106" t="s">
        <v>1027</v>
      </c>
      <c r="WWI25" s="106"/>
      <c r="WWJ25" s="106"/>
      <c r="WWU25" s="106" t="s">
        <v>1024</v>
      </c>
      <c r="WWV25" s="106"/>
      <c r="WWW25" s="106"/>
      <c r="WWX25" s="106" t="s">
        <v>1027</v>
      </c>
      <c r="WWY25" s="106"/>
      <c r="WWZ25" s="106"/>
      <c r="WXK25" s="106" t="s">
        <v>1024</v>
      </c>
      <c r="WXL25" s="106"/>
      <c r="WXM25" s="106"/>
      <c r="WXN25" s="106" t="s">
        <v>1027</v>
      </c>
      <c r="WXO25" s="106"/>
      <c r="WXP25" s="106"/>
      <c r="WYA25" s="106" t="s">
        <v>1024</v>
      </c>
      <c r="WYB25" s="106"/>
      <c r="WYC25" s="106"/>
      <c r="WYD25" s="106" t="s">
        <v>1027</v>
      </c>
      <c r="WYE25" s="106"/>
      <c r="WYF25" s="106"/>
      <c r="WYQ25" s="106" t="s">
        <v>1024</v>
      </c>
      <c r="WYR25" s="106"/>
      <c r="WYS25" s="106"/>
      <c r="WYT25" s="106" t="s">
        <v>1027</v>
      </c>
      <c r="WYU25" s="106"/>
      <c r="WYV25" s="106"/>
      <c r="WZG25" s="106" t="s">
        <v>1024</v>
      </c>
      <c r="WZH25" s="106"/>
      <c r="WZI25" s="106"/>
      <c r="WZJ25" s="106" t="s">
        <v>1027</v>
      </c>
      <c r="WZK25" s="106"/>
      <c r="WZL25" s="106"/>
      <c r="WZW25" s="106" t="s">
        <v>1024</v>
      </c>
      <c r="WZX25" s="106"/>
      <c r="WZY25" s="106"/>
      <c r="WZZ25" s="106" t="s">
        <v>1027</v>
      </c>
      <c r="XAA25" s="106"/>
      <c r="XAB25" s="106"/>
      <c r="XAM25" s="106" t="s">
        <v>1024</v>
      </c>
      <c r="XAN25" s="106"/>
      <c r="XAO25" s="106"/>
      <c r="XAP25" s="106" t="s">
        <v>1027</v>
      </c>
      <c r="XAQ25" s="106"/>
      <c r="XAR25" s="106"/>
      <c r="XBC25" s="106" t="s">
        <v>1024</v>
      </c>
      <c r="XBD25" s="106"/>
      <c r="XBE25" s="106"/>
      <c r="XBF25" s="106" t="s">
        <v>1027</v>
      </c>
      <c r="XBG25" s="106"/>
      <c r="XBH25" s="106"/>
      <c r="XBS25" s="106" t="s">
        <v>1024</v>
      </c>
      <c r="XBT25" s="106"/>
      <c r="XBU25" s="106"/>
      <c r="XBV25" s="106" t="s">
        <v>1027</v>
      </c>
      <c r="XBW25" s="106"/>
      <c r="XBX25" s="106"/>
      <c r="XCI25" s="106" t="s">
        <v>1024</v>
      </c>
      <c r="XCJ25" s="106"/>
      <c r="XCK25" s="106"/>
      <c r="XCL25" s="106" t="s">
        <v>1027</v>
      </c>
      <c r="XCM25" s="106"/>
      <c r="XCN25" s="106"/>
      <c r="XCY25" s="106" t="s">
        <v>1024</v>
      </c>
      <c r="XCZ25" s="106"/>
      <c r="XDA25" s="106"/>
      <c r="XDB25" s="106" t="s">
        <v>1027</v>
      </c>
      <c r="XDC25" s="106"/>
      <c r="XDD25" s="106"/>
      <c r="XDO25" s="106" t="s">
        <v>1024</v>
      </c>
      <c r="XDP25" s="106"/>
      <c r="XDQ25" s="106"/>
      <c r="XDR25" s="106" t="s">
        <v>1027</v>
      </c>
      <c r="XDS25" s="106"/>
      <c r="XDT25" s="106"/>
      <c r="XEE25" s="106" t="s">
        <v>1024</v>
      </c>
      <c r="XEF25" s="106"/>
      <c r="XEG25" s="106"/>
      <c r="XEH25" s="106" t="s">
        <v>1027</v>
      </c>
      <c r="XEI25" s="106"/>
      <c r="XEJ25" s="106"/>
      <c r="XEU25" s="106" t="s">
        <v>1024</v>
      </c>
      <c r="XEV25" s="106"/>
      <c r="XEW25" s="106"/>
      <c r="XEX25" s="106" t="s">
        <v>1027</v>
      </c>
      <c r="XEY25" s="106"/>
      <c r="XEZ25" s="106"/>
    </row>
    <row r="26" spans="1:16380">
      <c r="A26" s="107" t="s">
        <v>654</v>
      </c>
      <c r="B26" s="108" t="s">
        <v>458</v>
      </c>
      <c r="C26" s="131" t="s">
        <v>457</v>
      </c>
      <c r="D26" s="110" t="s">
        <v>1345</v>
      </c>
      <c r="E26" s="111">
        <v>44743</v>
      </c>
      <c r="F26" s="112">
        <v>44652</v>
      </c>
      <c r="G26" s="113">
        <v>44562</v>
      </c>
      <c r="H26" s="114" t="s">
        <v>55</v>
      </c>
      <c r="I26" s="115" t="s">
        <v>53</v>
      </c>
      <c r="J26" s="107" t="s">
        <v>653</v>
      </c>
      <c r="K26" s="268" t="s">
        <v>1080</v>
      </c>
      <c r="L26" s="269"/>
      <c r="M26" s="159">
        <v>0.62</v>
      </c>
      <c r="N26" s="268" t="s">
        <v>1081</v>
      </c>
      <c r="O26" s="269"/>
      <c r="P26" s="159">
        <v>0.64</v>
      </c>
      <c r="Q26" s="107"/>
      <c r="R26" s="108"/>
      <c r="S26" s="131"/>
      <c r="T26" s="110"/>
      <c r="U26" s="111"/>
      <c r="V26" s="112"/>
      <c r="W26" s="113"/>
      <c r="X26" s="114"/>
      <c r="Y26" s="115"/>
      <c r="Z26" s="107"/>
      <c r="AA26" s="268"/>
      <c r="AB26" s="269"/>
      <c r="AC26" s="159"/>
      <c r="AD26" s="268"/>
      <c r="AE26" s="269" t="s">
        <v>457</v>
      </c>
      <c r="AF26" s="159">
        <v>44927</v>
      </c>
      <c r="AG26" s="132">
        <v>44743</v>
      </c>
      <c r="AH26" s="133">
        <v>44652</v>
      </c>
      <c r="AI26" s="132">
        <v>44562</v>
      </c>
      <c r="AJ26" s="109" t="s">
        <v>55</v>
      </c>
      <c r="AK26" s="131" t="s">
        <v>53</v>
      </c>
      <c r="AL26" s="114" t="s">
        <v>653</v>
      </c>
      <c r="AM26" s="108" t="s">
        <v>1025</v>
      </c>
      <c r="AN26" s="108"/>
      <c r="AO26" s="116">
        <v>0.62</v>
      </c>
      <c r="AP26" s="266" t="s">
        <v>1026</v>
      </c>
      <c r="AQ26" s="267"/>
      <c r="AR26" s="117">
        <v>0.64</v>
      </c>
      <c r="AS26" s="107" t="s">
        <v>654</v>
      </c>
      <c r="AT26" s="108" t="s">
        <v>458</v>
      </c>
      <c r="AU26" s="109" t="s">
        <v>457</v>
      </c>
      <c r="AV26" s="132">
        <v>44927</v>
      </c>
      <c r="AW26" s="132">
        <v>44743</v>
      </c>
      <c r="AX26" s="133">
        <v>44652</v>
      </c>
      <c r="AY26" s="132">
        <v>44562</v>
      </c>
      <c r="AZ26" s="109" t="s">
        <v>55</v>
      </c>
      <c r="BA26" s="131" t="s">
        <v>53</v>
      </c>
      <c r="BB26" s="114" t="s">
        <v>653</v>
      </c>
      <c r="BC26" s="108" t="s">
        <v>1025</v>
      </c>
      <c r="BD26" s="108"/>
      <c r="BE26" s="116">
        <v>0.62</v>
      </c>
      <c r="BF26" s="266" t="s">
        <v>1026</v>
      </c>
      <c r="BG26" s="267"/>
      <c r="BH26" s="117">
        <v>0.64</v>
      </c>
      <c r="BI26" s="107" t="s">
        <v>654</v>
      </c>
      <c r="BJ26" s="108" t="s">
        <v>458</v>
      </c>
      <c r="BK26" s="109" t="s">
        <v>457</v>
      </c>
      <c r="BL26" s="132">
        <v>44927</v>
      </c>
      <c r="BM26" s="132">
        <v>44743</v>
      </c>
      <c r="BN26" s="133">
        <v>44652</v>
      </c>
      <c r="BO26" s="132">
        <v>44562</v>
      </c>
      <c r="BP26" s="109" t="s">
        <v>55</v>
      </c>
      <c r="BQ26" s="131" t="s">
        <v>53</v>
      </c>
      <c r="BR26" s="114" t="s">
        <v>653</v>
      </c>
      <c r="BS26" s="108" t="s">
        <v>1025</v>
      </c>
      <c r="BT26" s="108"/>
      <c r="BU26" s="116">
        <v>0.62</v>
      </c>
      <c r="BV26" s="266" t="s">
        <v>1026</v>
      </c>
      <c r="BW26" s="267"/>
      <c r="BX26" s="117">
        <v>0.64</v>
      </c>
      <c r="BY26" s="107" t="s">
        <v>654</v>
      </c>
      <c r="BZ26" s="108" t="s">
        <v>458</v>
      </c>
      <c r="CA26" s="109" t="s">
        <v>457</v>
      </c>
      <c r="CB26" s="132">
        <v>44927</v>
      </c>
      <c r="CC26" s="132">
        <v>44743</v>
      </c>
      <c r="CD26" s="133">
        <v>44652</v>
      </c>
      <c r="CE26" s="132">
        <v>44562</v>
      </c>
      <c r="CF26" s="109" t="s">
        <v>55</v>
      </c>
      <c r="CG26" s="131" t="s">
        <v>53</v>
      </c>
      <c r="CH26" s="114" t="s">
        <v>653</v>
      </c>
      <c r="CI26" s="108" t="s">
        <v>1025</v>
      </c>
      <c r="CJ26" s="108"/>
      <c r="CK26" s="116">
        <v>0.62</v>
      </c>
      <c r="CL26" s="266" t="s">
        <v>1026</v>
      </c>
      <c r="CM26" s="267"/>
      <c r="CN26" s="117">
        <v>0.64</v>
      </c>
      <c r="CO26" s="107" t="s">
        <v>654</v>
      </c>
      <c r="CP26" s="108" t="s">
        <v>458</v>
      </c>
      <c r="CQ26" s="109" t="s">
        <v>457</v>
      </c>
      <c r="CR26" s="132">
        <v>44927</v>
      </c>
      <c r="CS26" s="132">
        <v>44743</v>
      </c>
      <c r="CT26" s="133">
        <v>44652</v>
      </c>
      <c r="CU26" s="132">
        <v>44562</v>
      </c>
      <c r="CV26" s="109" t="s">
        <v>55</v>
      </c>
      <c r="CW26" s="131" t="s">
        <v>53</v>
      </c>
      <c r="CX26" s="114" t="s">
        <v>653</v>
      </c>
      <c r="CY26" s="108" t="s">
        <v>1025</v>
      </c>
      <c r="CZ26" s="108"/>
      <c r="DA26" s="116">
        <v>0.62</v>
      </c>
      <c r="DB26" s="266" t="s">
        <v>1026</v>
      </c>
      <c r="DC26" s="267"/>
      <c r="DD26" s="117">
        <v>0.64</v>
      </c>
      <c r="DE26" s="107" t="s">
        <v>654</v>
      </c>
      <c r="DF26" s="108" t="s">
        <v>458</v>
      </c>
      <c r="DG26" s="109" t="s">
        <v>457</v>
      </c>
      <c r="DH26" s="132">
        <v>44927</v>
      </c>
      <c r="DI26" s="132">
        <v>44743</v>
      </c>
      <c r="DJ26" s="133">
        <v>44652</v>
      </c>
      <c r="DK26" s="132">
        <v>44562</v>
      </c>
      <c r="DL26" s="109" t="s">
        <v>55</v>
      </c>
      <c r="DM26" s="131" t="s">
        <v>53</v>
      </c>
      <c r="DN26" s="114" t="s">
        <v>653</v>
      </c>
      <c r="DO26" s="108" t="s">
        <v>1025</v>
      </c>
      <c r="DP26" s="108"/>
      <c r="DQ26" s="116">
        <v>0.62</v>
      </c>
      <c r="DR26" s="266" t="s">
        <v>1026</v>
      </c>
      <c r="DS26" s="267"/>
      <c r="DT26" s="117">
        <v>0.64</v>
      </c>
      <c r="DU26" s="107" t="s">
        <v>654</v>
      </c>
      <c r="DV26" s="108" t="s">
        <v>458</v>
      </c>
      <c r="DW26" s="109" t="s">
        <v>457</v>
      </c>
      <c r="DX26" s="132">
        <v>44927</v>
      </c>
      <c r="DY26" s="132">
        <v>44743</v>
      </c>
      <c r="DZ26" s="133">
        <v>44652</v>
      </c>
      <c r="EA26" s="132">
        <v>44562</v>
      </c>
      <c r="EB26" s="109" t="s">
        <v>55</v>
      </c>
      <c r="EC26" s="131" t="s">
        <v>53</v>
      </c>
      <c r="ED26" s="114" t="s">
        <v>653</v>
      </c>
      <c r="EE26" s="108" t="s">
        <v>1025</v>
      </c>
      <c r="EF26" s="108"/>
      <c r="EG26" s="116">
        <v>0.62</v>
      </c>
      <c r="EH26" s="266" t="s">
        <v>1026</v>
      </c>
      <c r="EI26" s="267"/>
      <c r="EJ26" s="117">
        <v>0.64</v>
      </c>
      <c r="EK26" s="107" t="s">
        <v>654</v>
      </c>
      <c r="EL26" s="108" t="s">
        <v>458</v>
      </c>
      <c r="EM26" s="109" t="s">
        <v>457</v>
      </c>
      <c r="EN26" s="132">
        <v>44927</v>
      </c>
      <c r="EO26" s="132">
        <v>44743</v>
      </c>
      <c r="EP26" s="133">
        <v>44652</v>
      </c>
      <c r="EQ26" s="132">
        <v>44562</v>
      </c>
      <c r="ER26" s="109" t="s">
        <v>55</v>
      </c>
      <c r="ES26" s="131" t="s">
        <v>53</v>
      </c>
      <c r="ET26" s="114" t="s">
        <v>653</v>
      </c>
      <c r="EU26" s="108" t="s">
        <v>1025</v>
      </c>
      <c r="EV26" s="108"/>
      <c r="EW26" s="116">
        <v>0.62</v>
      </c>
      <c r="EX26" s="266" t="s">
        <v>1026</v>
      </c>
      <c r="EY26" s="267"/>
      <c r="EZ26" s="117">
        <v>0.64</v>
      </c>
      <c r="FA26" s="107" t="s">
        <v>654</v>
      </c>
      <c r="FB26" s="108" t="s">
        <v>458</v>
      </c>
      <c r="FC26" s="109" t="s">
        <v>457</v>
      </c>
      <c r="FD26" s="132">
        <v>44927</v>
      </c>
      <c r="FE26" s="132">
        <v>44743</v>
      </c>
      <c r="FF26" s="133">
        <v>44652</v>
      </c>
      <c r="FG26" s="132">
        <v>44562</v>
      </c>
      <c r="FH26" s="109" t="s">
        <v>55</v>
      </c>
      <c r="FI26" s="131" t="s">
        <v>53</v>
      </c>
      <c r="FJ26" s="114" t="s">
        <v>653</v>
      </c>
      <c r="FK26" s="108" t="s">
        <v>1025</v>
      </c>
      <c r="FL26" s="108"/>
      <c r="FM26" s="116">
        <v>0.62</v>
      </c>
      <c r="FN26" s="266" t="s">
        <v>1026</v>
      </c>
      <c r="FO26" s="267"/>
      <c r="FP26" s="117">
        <v>0.64</v>
      </c>
      <c r="FQ26" s="107" t="s">
        <v>654</v>
      </c>
      <c r="FR26" s="108" t="s">
        <v>458</v>
      </c>
      <c r="FS26" s="109" t="s">
        <v>457</v>
      </c>
      <c r="FT26" s="132">
        <v>44927</v>
      </c>
      <c r="FU26" s="132">
        <v>44743</v>
      </c>
      <c r="FV26" s="133">
        <v>44652</v>
      </c>
      <c r="FW26" s="132">
        <v>44562</v>
      </c>
      <c r="FX26" s="109" t="s">
        <v>55</v>
      </c>
      <c r="FY26" s="131" t="s">
        <v>53</v>
      </c>
      <c r="FZ26" s="114" t="s">
        <v>653</v>
      </c>
      <c r="GA26" s="108" t="s">
        <v>1025</v>
      </c>
      <c r="GB26" s="108"/>
      <c r="GC26" s="116">
        <v>0.62</v>
      </c>
      <c r="GD26" s="266" t="s">
        <v>1026</v>
      </c>
      <c r="GE26" s="267"/>
      <c r="GF26" s="117">
        <v>0.64</v>
      </c>
      <c r="GG26" s="107" t="s">
        <v>654</v>
      </c>
      <c r="GH26" s="108" t="s">
        <v>458</v>
      </c>
      <c r="GI26" s="109" t="s">
        <v>457</v>
      </c>
      <c r="GJ26" s="132">
        <v>44927</v>
      </c>
      <c r="GK26" s="132">
        <v>44743</v>
      </c>
      <c r="GL26" s="133">
        <v>44652</v>
      </c>
      <c r="GM26" s="132">
        <v>44562</v>
      </c>
      <c r="GN26" s="109" t="s">
        <v>55</v>
      </c>
      <c r="GO26" s="131" t="s">
        <v>53</v>
      </c>
      <c r="GP26" s="114" t="s">
        <v>653</v>
      </c>
      <c r="GQ26" s="108" t="s">
        <v>1025</v>
      </c>
      <c r="GR26" s="108"/>
      <c r="GS26" s="116">
        <v>0.62</v>
      </c>
      <c r="GT26" s="266" t="s">
        <v>1026</v>
      </c>
      <c r="GU26" s="267"/>
      <c r="GV26" s="117">
        <v>0.64</v>
      </c>
      <c r="GW26" s="107" t="s">
        <v>654</v>
      </c>
      <c r="GX26" s="108" t="s">
        <v>458</v>
      </c>
      <c r="GY26" s="109" t="s">
        <v>457</v>
      </c>
      <c r="GZ26" s="132">
        <v>44927</v>
      </c>
      <c r="HA26" s="132">
        <v>44743</v>
      </c>
      <c r="HB26" s="133">
        <v>44652</v>
      </c>
      <c r="HC26" s="132">
        <v>44562</v>
      </c>
      <c r="HD26" s="109" t="s">
        <v>55</v>
      </c>
      <c r="HE26" s="131" t="s">
        <v>53</v>
      </c>
      <c r="HF26" s="114" t="s">
        <v>653</v>
      </c>
      <c r="HG26" s="108" t="s">
        <v>1025</v>
      </c>
      <c r="HH26" s="108"/>
      <c r="HI26" s="116">
        <v>0.62</v>
      </c>
      <c r="HJ26" s="266" t="s">
        <v>1026</v>
      </c>
      <c r="HK26" s="267"/>
      <c r="HL26" s="117">
        <v>0.64</v>
      </c>
      <c r="HM26" s="107" t="s">
        <v>654</v>
      </c>
      <c r="HN26" s="108" t="s">
        <v>458</v>
      </c>
      <c r="HO26" s="109" t="s">
        <v>457</v>
      </c>
      <c r="HP26" s="132">
        <v>44927</v>
      </c>
      <c r="HQ26" s="132">
        <v>44743</v>
      </c>
      <c r="HR26" s="133">
        <v>44652</v>
      </c>
      <c r="HS26" s="132">
        <v>44562</v>
      </c>
      <c r="HT26" s="109" t="s">
        <v>55</v>
      </c>
      <c r="HU26" s="131" t="s">
        <v>53</v>
      </c>
      <c r="HV26" s="114" t="s">
        <v>653</v>
      </c>
      <c r="HW26" s="108" t="s">
        <v>1025</v>
      </c>
      <c r="HX26" s="108"/>
      <c r="HY26" s="116">
        <v>0.62</v>
      </c>
      <c r="HZ26" s="266" t="s">
        <v>1026</v>
      </c>
      <c r="IA26" s="267"/>
      <c r="IB26" s="117">
        <v>0.64</v>
      </c>
      <c r="IC26" s="107" t="s">
        <v>654</v>
      </c>
      <c r="ID26" s="108" t="s">
        <v>458</v>
      </c>
      <c r="IE26" s="109" t="s">
        <v>457</v>
      </c>
      <c r="IF26" s="132">
        <v>44927</v>
      </c>
      <c r="IG26" s="132">
        <v>44743</v>
      </c>
      <c r="IH26" s="133">
        <v>44652</v>
      </c>
      <c r="II26" s="132">
        <v>44562</v>
      </c>
      <c r="IJ26" s="109" t="s">
        <v>55</v>
      </c>
      <c r="IK26" s="131" t="s">
        <v>53</v>
      </c>
      <c r="IL26" s="114" t="s">
        <v>653</v>
      </c>
      <c r="IM26" s="108" t="s">
        <v>1025</v>
      </c>
      <c r="IN26" s="108"/>
      <c r="IO26" s="116">
        <v>0.62</v>
      </c>
      <c r="IP26" s="266" t="s">
        <v>1026</v>
      </c>
      <c r="IQ26" s="267"/>
      <c r="IR26" s="117">
        <v>0.64</v>
      </c>
      <c r="IS26" s="107" t="s">
        <v>654</v>
      </c>
      <c r="IT26" s="108" t="s">
        <v>458</v>
      </c>
      <c r="IU26" s="109" t="s">
        <v>457</v>
      </c>
      <c r="IV26" s="132">
        <v>44927</v>
      </c>
      <c r="IW26" s="132">
        <v>44743</v>
      </c>
      <c r="IX26" s="133">
        <v>44652</v>
      </c>
      <c r="IY26" s="132">
        <v>44562</v>
      </c>
      <c r="IZ26" s="109" t="s">
        <v>55</v>
      </c>
      <c r="JA26" s="131" t="s">
        <v>53</v>
      </c>
      <c r="JB26" s="114" t="s">
        <v>653</v>
      </c>
      <c r="JC26" s="108" t="s">
        <v>1025</v>
      </c>
      <c r="JD26" s="108"/>
      <c r="JE26" s="116">
        <v>0.62</v>
      </c>
      <c r="JF26" s="266" t="s">
        <v>1026</v>
      </c>
      <c r="JG26" s="267"/>
      <c r="JH26" s="117">
        <v>0.64</v>
      </c>
      <c r="JI26" s="107" t="s">
        <v>654</v>
      </c>
      <c r="JJ26" s="108" t="s">
        <v>458</v>
      </c>
      <c r="JK26" s="109" t="s">
        <v>457</v>
      </c>
      <c r="JL26" s="132">
        <v>44927</v>
      </c>
      <c r="JM26" s="132">
        <v>44743</v>
      </c>
      <c r="JN26" s="133">
        <v>44652</v>
      </c>
      <c r="JO26" s="132">
        <v>44562</v>
      </c>
      <c r="JP26" s="109" t="s">
        <v>55</v>
      </c>
      <c r="JQ26" s="131" t="s">
        <v>53</v>
      </c>
      <c r="JR26" s="114" t="s">
        <v>653</v>
      </c>
      <c r="JS26" s="108" t="s">
        <v>1025</v>
      </c>
      <c r="JT26" s="108"/>
      <c r="JU26" s="116">
        <v>0.62</v>
      </c>
      <c r="JV26" s="266" t="s">
        <v>1026</v>
      </c>
      <c r="JW26" s="267"/>
      <c r="JX26" s="117">
        <v>0.64</v>
      </c>
      <c r="JY26" s="107" t="s">
        <v>654</v>
      </c>
      <c r="JZ26" s="108" t="s">
        <v>458</v>
      </c>
      <c r="KA26" s="109" t="s">
        <v>457</v>
      </c>
      <c r="KB26" s="132">
        <v>44927</v>
      </c>
      <c r="KC26" s="132">
        <v>44743</v>
      </c>
      <c r="KD26" s="133">
        <v>44652</v>
      </c>
      <c r="KE26" s="132">
        <v>44562</v>
      </c>
      <c r="KF26" s="109" t="s">
        <v>55</v>
      </c>
      <c r="KG26" s="131" t="s">
        <v>53</v>
      </c>
      <c r="KH26" s="114" t="s">
        <v>653</v>
      </c>
      <c r="KI26" s="108" t="s">
        <v>1025</v>
      </c>
      <c r="KJ26" s="108"/>
      <c r="KK26" s="116">
        <v>0.62</v>
      </c>
      <c r="KL26" s="266" t="s">
        <v>1026</v>
      </c>
      <c r="KM26" s="267"/>
      <c r="KN26" s="117">
        <v>0.64</v>
      </c>
      <c r="KO26" s="107" t="s">
        <v>654</v>
      </c>
      <c r="KP26" s="108" t="s">
        <v>458</v>
      </c>
      <c r="KQ26" s="109" t="s">
        <v>457</v>
      </c>
      <c r="KR26" s="132">
        <v>44927</v>
      </c>
      <c r="KS26" s="132">
        <v>44743</v>
      </c>
      <c r="KT26" s="133">
        <v>44652</v>
      </c>
      <c r="KU26" s="132">
        <v>44562</v>
      </c>
      <c r="KV26" s="109" t="s">
        <v>55</v>
      </c>
      <c r="KW26" s="131" t="s">
        <v>53</v>
      </c>
      <c r="KX26" s="114" t="s">
        <v>653</v>
      </c>
      <c r="KY26" s="108" t="s">
        <v>1025</v>
      </c>
      <c r="KZ26" s="108"/>
      <c r="LA26" s="116">
        <v>0.62</v>
      </c>
      <c r="LB26" s="266" t="s">
        <v>1026</v>
      </c>
      <c r="LC26" s="267"/>
      <c r="LD26" s="117">
        <v>0.64</v>
      </c>
      <c r="LE26" s="107" t="s">
        <v>654</v>
      </c>
      <c r="LF26" s="108" t="s">
        <v>458</v>
      </c>
      <c r="LG26" s="109" t="s">
        <v>457</v>
      </c>
      <c r="LH26" s="132">
        <v>44927</v>
      </c>
      <c r="LI26" s="132">
        <v>44743</v>
      </c>
      <c r="LJ26" s="133">
        <v>44652</v>
      </c>
      <c r="LK26" s="132">
        <v>44562</v>
      </c>
      <c r="LL26" s="109" t="s">
        <v>55</v>
      </c>
      <c r="LM26" s="131" t="s">
        <v>53</v>
      </c>
      <c r="LN26" s="114" t="s">
        <v>653</v>
      </c>
      <c r="LO26" s="108" t="s">
        <v>1025</v>
      </c>
      <c r="LP26" s="108"/>
      <c r="LQ26" s="116">
        <v>0.62</v>
      </c>
      <c r="LR26" s="266" t="s">
        <v>1026</v>
      </c>
      <c r="LS26" s="267"/>
      <c r="LT26" s="117">
        <v>0.64</v>
      </c>
      <c r="LU26" s="107" t="s">
        <v>654</v>
      </c>
      <c r="LV26" s="108" t="s">
        <v>458</v>
      </c>
      <c r="LW26" s="109" t="s">
        <v>457</v>
      </c>
      <c r="LX26" s="132">
        <v>44927</v>
      </c>
      <c r="LY26" s="132">
        <v>44743</v>
      </c>
      <c r="LZ26" s="133">
        <v>44652</v>
      </c>
      <c r="MA26" s="132">
        <v>44562</v>
      </c>
      <c r="MB26" s="109" t="s">
        <v>55</v>
      </c>
      <c r="MC26" s="131" t="s">
        <v>53</v>
      </c>
      <c r="MD26" s="114" t="s">
        <v>653</v>
      </c>
      <c r="ME26" s="108" t="s">
        <v>1025</v>
      </c>
      <c r="MF26" s="108"/>
      <c r="MG26" s="116">
        <v>0.62</v>
      </c>
      <c r="MH26" s="266" t="s">
        <v>1026</v>
      </c>
      <c r="MI26" s="267"/>
      <c r="MJ26" s="117">
        <v>0.64</v>
      </c>
      <c r="MK26" s="107" t="s">
        <v>654</v>
      </c>
      <c r="ML26" s="108" t="s">
        <v>458</v>
      </c>
      <c r="MM26" s="109" t="s">
        <v>457</v>
      </c>
      <c r="MN26" s="132">
        <v>44927</v>
      </c>
      <c r="MO26" s="132">
        <v>44743</v>
      </c>
      <c r="MP26" s="133">
        <v>44652</v>
      </c>
      <c r="MQ26" s="132">
        <v>44562</v>
      </c>
      <c r="MR26" s="109" t="s">
        <v>55</v>
      </c>
      <c r="MS26" s="131" t="s">
        <v>53</v>
      </c>
      <c r="MT26" s="114" t="s">
        <v>653</v>
      </c>
      <c r="MU26" s="108" t="s">
        <v>1025</v>
      </c>
      <c r="MV26" s="108"/>
      <c r="MW26" s="116">
        <v>0.62</v>
      </c>
      <c r="MX26" s="266" t="s">
        <v>1026</v>
      </c>
      <c r="MY26" s="267"/>
      <c r="MZ26" s="117">
        <v>0.64</v>
      </c>
      <c r="NA26" s="107" t="s">
        <v>654</v>
      </c>
      <c r="NB26" s="108" t="s">
        <v>458</v>
      </c>
      <c r="NC26" s="109" t="s">
        <v>457</v>
      </c>
      <c r="ND26" s="132">
        <v>44927</v>
      </c>
      <c r="NE26" s="132">
        <v>44743</v>
      </c>
      <c r="NF26" s="133">
        <v>44652</v>
      </c>
      <c r="NG26" s="132">
        <v>44562</v>
      </c>
      <c r="NH26" s="109" t="s">
        <v>55</v>
      </c>
      <c r="NI26" s="131" t="s">
        <v>53</v>
      </c>
      <c r="NJ26" s="114" t="s">
        <v>653</v>
      </c>
      <c r="NK26" s="108" t="s">
        <v>1025</v>
      </c>
      <c r="NL26" s="108"/>
      <c r="NM26" s="116">
        <v>0.62</v>
      </c>
      <c r="NN26" s="266" t="s">
        <v>1026</v>
      </c>
      <c r="NO26" s="267"/>
      <c r="NP26" s="117">
        <v>0.64</v>
      </c>
      <c r="NQ26" s="107" t="s">
        <v>654</v>
      </c>
      <c r="NR26" s="108" t="s">
        <v>458</v>
      </c>
      <c r="NS26" s="109" t="s">
        <v>457</v>
      </c>
      <c r="NT26" s="132">
        <v>44927</v>
      </c>
      <c r="NU26" s="132">
        <v>44743</v>
      </c>
      <c r="NV26" s="133">
        <v>44652</v>
      </c>
      <c r="NW26" s="132">
        <v>44562</v>
      </c>
      <c r="NX26" s="109" t="s">
        <v>55</v>
      </c>
      <c r="NY26" s="131" t="s">
        <v>53</v>
      </c>
      <c r="NZ26" s="114" t="s">
        <v>653</v>
      </c>
      <c r="OA26" s="108" t="s">
        <v>1025</v>
      </c>
      <c r="OB26" s="108"/>
      <c r="OC26" s="116">
        <v>0.62</v>
      </c>
      <c r="OD26" s="266" t="s">
        <v>1026</v>
      </c>
      <c r="OE26" s="267"/>
      <c r="OF26" s="117">
        <v>0.64</v>
      </c>
      <c r="OG26" s="107" t="s">
        <v>654</v>
      </c>
      <c r="OH26" s="108" t="s">
        <v>458</v>
      </c>
      <c r="OI26" s="109" t="s">
        <v>457</v>
      </c>
      <c r="OJ26" s="132">
        <v>44927</v>
      </c>
      <c r="OK26" s="132">
        <v>44743</v>
      </c>
      <c r="OL26" s="133">
        <v>44652</v>
      </c>
      <c r="OM26" s="132">
        <v>44562</v>
      </c>
      <c r="ON26" s="109" t="s">
        <v>55</v>
      </c>
      <c r="OO26" s="131" t="s">
        <v>53</v>
      </c>
      <c r="OP26" s="114" t="s">
        <v>653</v>
      </c>
      <c r="OQ26" s="108" t="s">
        <v>1025</v>
      </c>
      <c r="OR26" s="108"/>
      <c r="OS26" s="116">
        <v>0.62</v>
      </c>
      <c r="OT26" s="266" t="s">
        <v>1026</v>
      </c>
      <c r="OU26" s="267"/>
      <c r="OV26" s="117">
        <v>0.64</v>
      </c>
      <c r="OW26" s="107" t="s">
        <v>654</v>
      </c>
      <c r="OX26" s="108" t="s">
        <v>458</v>
      </c>
      <c r="OY26" s="109" t="s">
        <v>457</v>
      </c>
      <c r="OZ26" s="132">
        <v>44927</v>
      </c>
      <c r="PA26" s="132">
        <v>44743</v>
      </c>
      <c r="PB26" s="133">
        <v>44652</v>
      </c>
      <c r="PC26" s="132">
        <v>44562</v>
      </c>
      <c r="PD26" s="109" t="s">
        <v>55</v>
      </c>
      <c r="PE26" s="131" t="s">
        <v>53</v>
      </c>
      <c r="PF26" s="114" t="s">
        <v>653</v>
      </c>
      <c r="PG26" s="108" t="s">
        <v>1025</v>
      </c>
      <c r="PH26" s="108"/>
      <c r="PI26" s="116">
        <v>0.62</v>
      </c>
      <c r="PJ26" s="266" t="s">
        <v>1026</v>
      </c>
      <c r="PK26" s="267"/>
      <c r="PL26" s="117">
        <v>0.64</v>
      </c>
      <c r="PM26" s="107" t="s">
        <v>654</v>
      </c>
      <c r="PN26" s="108" t="s">
        <v>458</v>
      </c>
      <c r="PO26" s="109" t="s">
        <v>457</v>
      </c>
      <c r="PP26" s="132">
        <v>44927</v>
      </c>
      <c r="PQ26" s="132">
        <v>44743</v>
      </c>
      <c r="PR26" s="133">
        <v>44652</v>
      </c>
      <c r="PS26" s="132">
        <v>44562</v>
      </c>
      <c r="PT26" s="109" t="s">
        <v>55</v>
      </c>
      <c r="PU26" s="131" t="s">
        <v>53</v>
      </c>
      <c r="PV26" s="114" t="s">
        <v>653</v>
      </c>
      <c r="PW26" s="108" t="s">
        <v>1025</v>
      </c>
      <c r="PX26" s="108"/>
      <c r="PY26" s="116">
        <v>0.62</v>
      </c>
      <c r="PZ26" s="266" t="s">
        <v>1026</v>
      </c>
      <c r="QA26" s="267"/>
      <c r="QB26" s="117">
        <v>0.64</v>
      </c>
      <c r="QC26" s="107" t="s">
        <v>654</v>
      </c>
      <c r="QD26" s="108" t="s">
        <v>458</v>
      </c>
      <c r="QE26" s="109" t="s">
        <v>457</v>
      </c>
      <c r="QF26" s="132">
        <v>44927</v>
      </c>
      <c r="QG26" s="132">
        <v>44743</v>
      </c>
      <c r="QH26" s="133">
        <v>44652</v>
      </c>
      <c r="QI26" s="132">
        <v>44562</v>
      </c>
      <c r="QJ26" s="109" t="s">
        <v>55</v>
      </c>
      <c r="QK26" s="131" t="s">
        <v>53</v>
      </c>
      <c r="QL26" s="114" t="s">
        <v>653</v>
      </c>
      <c r="QM26" s="108" t="s">
        <v>1025</v>
      </c>
      <c r="QN26" s="108"/>
      <c r="QO26" s="116">
        <v>0.62</v>
      </c>
      <c r="QP26" s="266" t="s">
        <v>1026</v>
      </c>
      <c r="QQ26" s="267"/>
      <c r="QR26" s="117">
        <v>0.64</v>
      </c>
      <c r="QS26" s="107" t="s">
        <v>654</v>
      </c>
      <c r="QT26" s="108" t="s">
        <v>458</v>
      </c>
      <c r="QU26" s="109" t="s">
        <v>457</v>
      </c>
      <c r="QV26" s="132">
        <v>44927</v>
      </c>
      <c r="QW26" s="132">
        <v>44743</v>
      </c>
      <c r="QX26" s="133">
        <v>44652</v>
      </c>
      <c r="QY26" s="132">
        <v>44562</v>
      </c>
      <c r="QZ26" s="109" t="s">
        <v>55</v>
      </c>
      <c r="RA26" s="131" t="s">
        <v>53</v>
      </c>
      <c r="RB26" s="114" t="s">
        <v>653</v>
      </c>
      <c r="RC26" s="108" t="s">
        <v>1025</v>
      </c>
      <c r="RD26" s="108"/>
      <c r="RE26" s="116">
        <v>0.62</v>
      </c>
      <c r="RF26" s="266" t="s">
        <v>1026</v>
      </c>
      <c r="RG26" s="267"/>
      <c r="RH26" s="117">
        <v>0.64</v>
      </c>
      <c r="RI26" s="107" t="s">
        <v>654</v>
      </c>
      <c r="RJ26" s="108" t="s">
        <v>458</v>
      </c>
      <c r="RK26" s="109" t="s">
        <v>457</v>
      </c>
      <c r="RL26" s="132">
        <v>44927</v>
      </c>
      <c r="RM26" s="132">
        <v>44743</v>
      </c>
      <c r="RN26" s="133">
        <v>44652</v>
      </c>
      <c r="RO26" s="132">
        <v>44562</v>
      </c>
      <c r="RP26" s="109" t="s">
        <v>55</v>
      </c>
      <c r="RQ26" s="131" t="s">
        <v>53</v>
      </c>
      <c r="RR26" s="114" t="s">
        <v>653</v>
      </c>
      <c r="RS26" s="108" t="s">
        <v>1025</v>
      </c>
      <c r="RT26" s="108"/>
      <c r="RU26" s="116">
        <v>0.62</v>
      </c>
      <c r="RV26" s="266" t="s">
        <v>1026</v>
      </c>
      <c r="RW26" s="267"/>
      <c r="RX26" s="117">
        <v>0.64</v>
      </c>
      <c r="RY26" s="107" t="s">
        <v>654</v>
      </c>
      <c r="RZ26" s="108" t="s">
        <v>458</v>
      </c>
      <c r="SA26" s="109" t="s">
        <v>457</v>
      </c>
      <c r="SB26" s="132">
        <v>44927</v>
      </c>
      <c r="SC26" s="132">
        <v>44743</v>
      </c>
      <c r="SD26" s="133">
        <v>44652</v>
      </c>
      <c r="SE26" s="132">
        <v>44562</v>
      </c>
      <c r="SF26" s="109" t="s">
        <v>55</v>
      </c>
      <c r="SG26" s="131" t="s">
        <v>53</v>
      </c>
      <c r="SH26" s="114" t="s">
        <v>653</v>
      </c>
      <c r="SI26" s="108" t="s">
        <v>1025</v>
      </c>
      <c r="SJ26" s="108"/>
      <c r="SK26" s="116">
        <v>0.62</v>
      </c>
      <c r="SL26" s="266" t="s">
        <v>1026</v>
      </c>
      <c r="SM26" s="267"/>
      <c r="SN26" s="117">
        <v>0.64</v>
      </c>
      <c r="SO26" s="107" t="s">
        <v>654</v>
      </c>
      <c r="SP26" s="108" t="s">
        <v>458</v>
      </c>
      <c r="SQ26" s="109" t="s">
        <v>457</v>
      </c>
      <c r="SR26" s="132">
        <v>44927</v>
      </c>
      <c r="SS26" s="132">
        <v>44743</v>
      </c>
      <c r="ST26" s="133">
        <v>44652</v>
      </c>
      <c r="SU26" s="132">
        <v>44562</v>
      </c>
      <c r="SV26" s="109" t="s">
        <v>55</v>
      </c>
      <c r="SW26" s="131" t="s">
        <v>53</v>
      </c>
      <c r="SX26" s="114" t="s">
        <v>653</v>
      </c>
      <c r="SY26" s="108" t="s">
        <v>1025</v>
      </c>
      <c r="SZ26" s="108"/>
      <c r="TA26" s="116">
        <v>0.62</v>
      </c>
      <c r="TB26" s="266" t="s">
        <v>1026</v>
      </c>
      <c r="TC26" s="267"/>
      <c r="TD26" s="117">
        <v>0.64</v>
      </c>
      <c r="TE26" s="107" t="s">
        <v>654</v>
      </c>
      <c r="TF26" s="108" t="s">
        <v>458</v>
      </c>
      <c r="TG26" s="109" t="s">
        <v>457</v>
      </c>
      <c r="TH26" s="132">
        <v>44927</v>
      </c>
      <c r="TI26" s="132">
        <v>44743</v>
      </c>
      <c r="TJ26" s="133">
        <v>44652</v>
      </c>
      <c r="TK26" s="132">
        <v>44562</v>
      </c>
      <c r="TL26" s="109" t="s">
        <v>55</v>
      </c>
      <c r="TM26" s="131" t="s">
        <v>53</v>
      </c>
      <c r="TN26" s="114" t="s">
        <v>653</v>
      </c>
      <c r="TO26" s="108" t="s">
        <v>1025</v>
      </c>
      <c r="TP26" s="108"/>
      <c r="TQ26" s="116">
        <v>0.62</v>
      </c>
      <c r="TR26" s="266" t="s">
        <v>1026</v>
      </c>
      <c r="TS26" s="267"/>
      <c r="TT26" s="117">
        <v>0.64</v>
      </c>
      <c r="TU26" s="107" t="s">
        <v>654</v>
      </c>
      <c r="TV26" s="108" t="s">
        <v>458</v>
      </c>
      <c r="TW26" s="109" t="s">
        <v>457</v>
      </c>
      <c r="TX26" s="132">
        <v>44927</v>
      </c>
      <c r="TY26" s="132">
        <v>44743</v>
      </c>
      <c r="TZ26" s="133">
        <v>44652</v>
      </c>
      <c r="UA26" s="132">
        <v>44562</v>
      </c>
      <c r="UB26" s="109" t="s">
        <v>55</v>
      </c>
      <c r="UC26" s="131" t="s">
        <v>53</v>
      </c>
      <c r="UD26" s="114" t="s">
        <v>653</v>
      </c>
      <c r="UE26" s="108" t="s">
        <v>1025</v>
      </c>
      <c r="UF26" s="108"/>
      <c r="UG26" s="116">
        <v>0.62</v>
      </c>
      <c r="UH26" s="266" t="s">
        <v>1026</v>
      </c>
      <c r="UI26" s="267"/>
      <c r="UJ26" s="117">
        <v>0.64</v>
      </c>
      <c r="UK26" s="107" t="s">
        <v>654</v>
      </c>
      <c r="UL26" s="108" t="s">
        <v>458</v>
      </c>
      <c r="UM26" s="109" t="s">
        <v>457</v>
      </c>
      <c r="UN26" s="132">
        <v>44927</v>
      </c>
      <c r="UO26" s="132">
        <v>44743</v>
      </c>
      <c r="UP26" s="133">
        <v>44652</v>
      </c>
      <c r="UQ26" s="132">
        <v>44562</v>
      </c>
      <c r="UR26" s="109" t="s">
        <v>55</v>
      </c>
      <c r="US26" s="131" t="s">
        <v>53</v>
      </c>
      <c r="UT26" s="114" t="s">
        <v>653</v>
      </c>
      <c r="UU26" s="108" t="s">
        <v>1025</v>
      </c>
      <c r="UV26" s="108"/>
      <c r="UW26" s="116">
        <v>0.62</v>
      </c>
      <c r="UX26" s="266" t="s">
        <v>1026</v>
      </c>
      <c r="UY26" s="267"/>
      <c r="UZ26" s="117">
        <v>0.64</v>
      </c>
      <c r="VA26" s="107" t="s">
        <v>654</v>
      </c>
      <c r="VB26" s="108" t="s">
        <v>458</v>
      </c>
      <c r="VC26" s="109" t="s">
        <v>457</v>
      </c>
      <c r="VD26" s="132">
        <v>44927</v>
      </c>
      <c r="VE26" s="132">
        <v>44743</v>
      </c>
      <c r="VF26" s="133">
        <v>44652</v>
      </c>
      <c r="VG26" s="132">
        <v>44562</v>
      </c>
      <c r="VH26" s="109" t="s">
        <v>55</v>
      </c>
      <c r="VI26" s="131" t="s">
        <v>53</v>
      </c>
      <c r="VJ26" s="114" t="s">
        <v>653</v>
      </c>
      <c r="VK26" s="108" t="s">
        <v>1025</v>
      </c>
      <c r="VL26" s="108"/>
      <c r="VM26" s="116">
        <v>0.62</v>
      </c>
      <c r="VN26" s="266" t="s">
        <v>1026</v>
      </c>
      <c r="VO26" s="267"/>
      <c r="VP26" s="117">
        <v>0.64</v>
      </c>
      <c r="VQ26" s="107" t="s">
        <v>654</v>
      </c>
      <c r="VR26" s="108" t="s">
        <v>458</v>
      </c>
      <c r="VS26" s="109" t="s">
        <v>457</v>
      </c>
      <c r="VT26" s="132">
        <v>44927</v>
      </c>
      <c r="VU26" s="132">
        <v>44743</v>
      </c>
      <c r="VV26" s="133">
        <v>44652</v>
      </c>
      <c r="VW26" s="132">
        <v>44562</v>
      </c>
      <c r="VX26" s="109" t="s">
        <v>55</v>
      </c>
      <c r="VY26" s="131" t="s">
        <v>53</v>
      </c>
      <c r="VZ26" s="114" t="s">
        <v>653</v>
      </c>
      <c r="WA26" s="108" t="s">
        <v>1025</v>
      </c>
      <c r="WB26" s="108"/>
      <c r="WC26" s="116">
        <v>0.62</v>
      </c>
      <c r="WD26" s="266" t="s">
        <v>1026</v>
      </c>
      <c r="WE26" s="267"/>
      <c r="WF26" s="117">
        <v>0.64</v>
      </c>
      <c r="WG26" s="107" t="s">
        <v>654</v>
      </c>
      <c r="WH26" s="108" t="s">
        <v>458</v>
      </c>
      <c r="WI26" s="109" t="s">
        <v>457</v>
      </c>
      <c r="WJ26" s="132">
        <v>44927</v>
      </c>
      <c r="WK26" s="132">
        <v>44743</v>
      </c>
      <c r="WL26" s="133">
        <v>44652</v>
      </c>
      <c r="WM26" s="132">
        <v>44562</v>
      </c>
      <c r="WN26" s="109" t="s">
        <v>55</v>
      </c>
      <c r="WO26" s="131" t="s">
        <v>53</v>
      </c>
      <c r="WP26" s="114" t="s">
        <v>653</v>
      </c>
      <c r="WQ26" s="108" t="s">
        <v>1025</v>
      </c>
      <c r="WR26" s="108"/>
      <c r="WS26" s="116">
        <v>0.62</v>
      </c>
      <c r="WT26" s="266" t="s">
        <v>1026</v>
      </c>
      <c r="WU26" s="267"/>
      <c r="WV26" s="117">
        <v>0.64</v>
      </c>
      <c r="WW26" s="107" t="s">
        <v>654</v>
      </c>
      <c r="WX26" s="108" t="s">
        <v>458</v>
      </c>
      <c r="WY26" s="109" t="s">
        <v>457</v>
      </c>
      <c r="WZ26" s="132">
        <v>44927</v>
      </c>
      <c r="XA26" s="132">
        <v>44743</v>
      </c>
      <c r="XB26" s="133">
        <v>44652</v>
      </c>
      <c r="XC26" s="132">
        <v>44562</v>
      </c>
      <c r="XD26" s="109" t="s">
        <v>55</v>
      </c>
      <c r="XE26" s="131" t="s">
        <v>53</v>
      </c>
      <c r="XF26" s="114" t="s">
        <v>653</v>
      </c>
      <c r="XG26" s="108" t="s">
        <v>1025</v>
      </c>
      <c r="XH26" s="108"/>
      <c r="XI26" s="116">
        <v>0.62</v>
      </c>
      <c r="XJ26" s="266" t="s">
        <v>1026</v>
      </c>
      <c r="XK26" s="267"/>
      <c r="XL26" s="117">
        <v>0.64</v>
      </c>
      <c r="XM26" s="107" t="s">
        <v>654</v>
      </c>
      <c r="XN26" s="108" t="s">
        <v>458</v>
      </c>
      <c r="XO26" s="109" t="s">
        <v>457</v>
      </c>
      <c r="XP26" s="132">
        <v>44927</v>
      </c>
      <c r="XQ26" s="132">
        <v>44743</v>
      </c>
      <c r="XR26" s="133">
        <v>44652</v>
      </c>
      <c r="XS26" s="132">
        <v>44562</v>
      </c>
      <c r="XT26" s="109" t="s">
        <v>55</v>
      </c>
      <c r="XU26" s="131" t="s">
        <v>53</v>
      </c>
      <c r="XV26" s="114" t="s">
        <v>653</v>
      </c>
      <c r="XW26" s="108" t="s">
        <v>1025</v>
      </c>
      <c r="XX26" s="108"/>
      <c r="XY26" s="116">
        <v>0.62</v>
      </c>
      <c r="XZ26" s="266" t="s">
        <v>1026</v>
      </c>
      <c r="YA26" s="267"/>
      <c r="YB26" s="117">
        <v>0.64</v>
      </c>
      <c r="YC26" s="107" t="s">
        <v>654</v>
      </c>
      <c r="YD26" s="108" t="s">
        <v>458</v>
      </c>
      <c r="YE26" s="109" t="s">
        <v>457</v>
      </c>
      <c r="YF26" s="132">
        <v>44927</v>
      </c>
      <c r="YG26" s="132">
        <v>44743</v>
      </c>
      <c r="YH26" s="133">
        <v>44652</v>
      </c>
      <c r="YI26" s="132">
        <v>44562</v>
      </c>
      <c r="YJ26" s="109" t="s">
        <v>55</v>
      </c>
      <c r="YK26" s="131" t="s">
        <v>53</v>
      </c>
      <c r="YL26" s="114" t="s">
        <v>653</v>
      </c>
      <c r="YM26" s="108" t="s">
        <v>1025</v>
      </c>
      <c r="YN26" s="108"/>
      <c r="YO26" s="116">
        <v>0.62</v>
      </c>
      <c r="YP26" s="266" t="s">
        <v>1026</v>
      </c>
      <c r="YQ26" s="267"/>
      <c r="YR26" s="117">
        <v>0.64</v>
      </c>
      <c r="YS26" s="107" t="s">
        <v>654</v>
      </c>
      <c r="YT26" s="108" t="s">
        <v>458</v>
      </c>
      <c r="YU26" s="109" t="s">
        <v>457</v>
      </c>
      <c r="YV26" s="132">
        <v>44927</v>
      </c>
      <c r="YW26" s="132">
        <v>44743</v>
      </c>
      <c r="YX26" s="133">
        <v>44652</v>
      </c>
      <c r="YY26" s="132">
        <v>44562</v>
      </c>
      <c r="YZ26" s="109" t="s">
        <v>55</v>
      </c>
      <c r="ZA26" s="131" t="s">
        <v>53</v>
      </c>
      <c r="ZB26" s="114" t="s">
        <v>653</v>
      </c>
      <c r="ZC26" s="108" t="s">
        <v>1025</v>
      </c>
      <c r="ZD26" s="108"/>
      <c r="ZE26" s="116">
        <v>0.62</v>
      </c>
      <c r="ZF26" s="266" t="s">
        <v>1026</v>
      </c>
      <c r="ZG26" s="267"/>
      <c r="ZH26" s="117">
        <v>0.64</v>
      </c>
      <c r="ZI26" s="107" t="s">
        <v>654</v>
      </c>
      <c r="ZJ26" s="108" t="s">
        <v>458</v>
      </c>
      <c r="ZK26" s="109" t="s">
        <v>457</v>
      </c>
      <c r="ZL26" s="132">
        <v>44927</v>
      </c>
      <c r="ZM26" s="132">
        <v>44743</v>
      </c>
      <c r="ZN26" s="133">
        <v>44652</v>
      </c>
      <c r="ZO26" s="132">
        <v>44562</v>
      </c>
      <c r="ZP26" s="109" t="s">
        <v>55</v>
      </c>
      <c r="ZQ26" s="131" t="s">
        <v>53</v>
      </c>
      <c r="ZR26" s="114" t="s">
        <v>653</v>
      </c>
      <c r="ZS26" s="108" t="s">
        <v>1025</v>
      </c>
      <c r="ZT26" s="108"/>
      <c r="ZU26" s="116">
        <v>0.62</v>
      </c>
      <c r="ZV26" s="266" t="s">
        <v>1026</v>
      </c>
      <c r="ZW26" s="267"/>
      <c r="ZX26" s="117">
        <v>0.64</v>
      </c>
      <c r="ZY26" s="107" t="s">
        <v>654</v>
      </c>
      <c r="ZZ26" s="108" t="s">
        <v>458</v>
      </c>
      <c r="AAA26" s="109" t="s">
        <v>457</v>
      </c>
      <c r="AAB26" s="132">
        <v>44927</v>
      </c>
      <c r="AAC26" s="132">
        <v>44743</v>
      </c>
      <c r="AAD26" s="133">
        <v>44652</v>
      </c>
      <c r="AAE26" s="132">
        <v>44562</v>
      </c>
      <c r="AAF26" s="109" t="s">
        <v>55</v>
      </c>
      <c r="AAG26" s="131" t="s">
        <v>53</v>
      </c>
      <c r="AAH26" s="114" t="s">
        <v>653</v>
      </c>
      <c r="AAI26" s="108" t="s">
        <v>1025</v>
      </c>
      <c r="AAJ26" s="108"/>
      <c r="AAK26" s="116">
        <v>0.62</v>
      </c>
      <c r="AAL26" s="266" t="s">
        <v>1026</v>
      </c>
      <c r="AAM26" s="267"/>
      <c r="AAN26" s="117">
        <v>0.64</v>
      </c>
      <c r="AAO26" s="107" t="s">
        <v>654</v>
      </c>
      <c r="AAP26" s="108" t="s">
        <v>458</v>
      </c>
      <c r="AAQ26" s="109" t="s">
        <v>457</v>
      </c>
      <c r="AAR26" s="132">
        <v>44927</v>
      </c>
      <c r="AAS26" s="132">
        <v>44743</v>
      </c>
      <c r="AAT26" s="133">
        <v>44652</v>
      </c>
      <c r="AAU26" s="132">
        <v>44562</v>
      </c>
      <c r="AAV26" s="109" t="s">
        <v>55</v>
      </c>
      <c r="AAW26" s="131" t="s">
        <v>53</v>
      </c>
      <c r="AAX26" s="114" t="s">
        <v>653</v>
      </c>
      <c r="AAY26" s="108" t="s">
        <v>1025</v>
      </c>
      <c r="AAZ26" s="108"/>
      <c r="ABA26" s="116">
        <v>0.62</v>
      </c>
      <c r="ABB26" s="266" t="s">
        <v>1026</v>
      </c>
      <c r="ABC26" s="267"/>
      <c r="ABD26" s="117">
        <v>0.64</v>
      </c>
      <c r="ABE26" s="107" t="s">
        <v>654</v>
      </c>
      <c r="ABF26" s="108" t="s">
        <v>458</v>
      </c>
      <c r="ABG26" s="109" t="s">
        <v>457</v>
      </c>
      <c r="ABH26" s="132">
        <v>44927</v>
      </c>
      <c r="ABI26" s="132">
        <v>44743</v>
      </c>
      <c r="ABJ26" s="133">
        <v>44652</v>
      </c>
      <c r="ABK26" s="132">
        <v>44562</v>
      </c>
      <c r="ABL26" s="109" t="s">
        <v>55</v>
      </c>
      <c r="ABM26" s="131" t="s">
        <v>53</v>
      </c>
      <c r="ABN26" s="114" t="s">
        <v>653</v>
      </c>
      <c r="ABO26" s="108" t="s">
        <v>1025</v>
      </c>
      <c r="ABP26" s="108"/>
      <c r="ABQ26" s="116">
        <v>0.62</v>
      </c>
      <c r="ABR26" s="266" t="s">
        <v>1026</v>
      </c>
      <c r="ABS26" s="267"/>
      <c r="ABT26" s="117">
        <v>0.64</v>
      </c>
      <c r="ABU26" s="107" t="s">
        <v>654</v>
      </c>
      <c r="ABV26" s="108" t="s">
        <v>458</v>
      </c>
      <c r="ABW26" s="109" t="s">
        <v>457</v>
      </c>
      <c r="ABX26" s="132">
        <v>44927</v>
      </c>
      <c r="ABY26" s="132">
        <v>44743</v>
      </c>
      <c r="ABZ26" s="133">
        <v>44652</v>
      </c>
      <c r="ACA26" s="132">
        <v>44562</v>
      </c>
      <c r="ACB26" s="109" t="s">
        <v>55</v>
      </c>
      <c r="ACC26" s="131" t="s">
        <v>53</v>
      </c>
      <c r="ACD26" s="114" t="s">
        <v>653</v>
      </c>
      <c r="ACE26" s="108" t="s">
        <v>1025</v>
      </c>
      <c r="ACF26" s="108"/>
      <c r="ACG26" s="116">
        <v>0.62</v>
      </c>
      <c r="ACH26" s="266" t="s">
        <v>1026</v>
      </c>
      <c r="ACI26" s="267"/>
      <c r="ACJ26" s="117">
        <v>0.64</v>
      </c>
      <c r="ACK26" s="107" t="s">
        <v>654</v>
      </c>
      <c r="ACL26" s="108" t="s">
        <v>458</v>
      </c>
      <c r="ACM26" s="109" t="s">
        <v>457</v>
      </c>
      <c r="ACN26" s="132">
        <v>44927</v>
      </c>
      <c r="ACO26" s="132">
        <v>44743</v>
      </c>
      <c r="ACP26" s="133">
        <v>44652</v>
      </c>
      <c r="ACQ26" s="132">
        <v>44562</v>
      </c>
      <c r="ACR26" s="109" t="s">
        <v>55</v>
      </c>
      <c r="ACS26" s="131" t="s">
        <v>53</v>
      </c>
      <c r="ACT26" s="114" t="s">
        <v>653</v>
      </c>
      <c r="ACU26" s="108" t="s">
        <v>1025</v>
      </c>
      <c r="ACV26" s="108"/>
      <c r="ACW26" s="116">
        <v>0.62</v>
      </c>
      <c r="ACX26" s="266" t="s">
        <v>1026</v>
      </c>
      <c r="ACY26" s="267"/>
      <c r="ACZ26" s="117">
        <v>0.64</v>
      </c>
      <c r="ADA26" s="107" t="s">
        <v>654</v>
      </c>
      <c r="ADB26" s="108" t="s">
        <v>458</v>
      </c>
      <c r="ADC26" s="109" t="s">
        <v>457</v>
      </c>
      <c r="ADD26" s="132">
        <v>44927</v>
      </c>
      <c r="ADE26" s="132">
        <v>44743</v>
      </c>
      <c r="ADF26" s="133">
        <v>44652</v>
      </c>
      <c r="ADG26" s="132">
        <v>44562</v>
      </c>
      <c r="ADH26" s="109" t="s">
        <v>55</v>
      </c>
      <c r="ADI26" s="131" t="s">
        <v>53</v>
      </c>
      <c r="ADJ26" s="114" t="s">
        <v>653</v>
      </c>
      <c r="ADK26" s="108" t="s">
        <v>1025</v>
      </c>
      <c r="ADL26" s="108"/>
      <c r="ADM26" s="116">
        <v>0.62</v>
      </c>
      <c r="ADN26" s="266" t="s">
        <v>1026</v>
      </c>
      <c r="ADO26" s="267"/>
      <c r="ADP26" s="117">
        <v>0.64</v>
      </c>
      <c r="ADQ26" s="107" t="s">
        <v>654</v>
      </c>
      <c r="ADR26" s="108" t="s">
        <v>458</v>
      </c>
      <c r="ADS26" s="109" t="s">
        <v>457</v>
      </c>
      <c r="ADT26" s="132">
        <v>44927</v>
      </c>
      <c r="ADU26" s="132">
        <v>44743</v>
      </c>
      <c r="ADV26" s="133">
        <v>44652</v>
      </c>
      <c r="ADW26" s="132">
        <v>44562</v>
      </c>
      <c r="ADX26" s="109" t="s">
        <v>55</v>
      </c>
      <c r="ADY26" s="131" t="s">
        <v>53</v>
      </c>
      <c r="ADZ26" s="114" t="s">
        <v>653</v>
      </c>
      <c r="AEA26" s="108" t="s">
        <v>1025</v>
      </c>
      <c r="AEB26" s="108"/>
      <c r="AEC26" s="116">
        <v>0.62</v>
      </c>
      <c r="AED26" s="266" t="s">
        <v>1026</v>
      </c>
      <c r="AEE26" s="267"/>
      <c r="AEF26" s="117">
        <v>0.64</v>
      </c>
      <c r="AEG26" s="107" t="s">
        <v>654</v>
      </c>
      <c r="AEH26" s="108" t="s">
        <v>458</v>
      </c>
      <c r="AEI26" s="109" t="s">
        <v>457</v>
      </c>
      <c r="AEJ26" s="132">
        <v>44927</v>
      </c>
      <c r="AEK26" s="132">
        <v>44743</v>
      </c>
      <c r="AEL26" s="133">
        <v>44652</v>
      </c>
      <c r="AEM26" s="132">
        <v>44562</v>
      </c>
      <c r="AEN26" s="109" t="s">
        <v>55</v>
      </c>
      <c r="AEO26" s="131" t="s">
        <v>53</v>
      </c>
      <c r="AEP26" s="114" t="s">
        <v>653</v>
      </c>
      <c r="AEQ26" s="108" t="s">
        <v>1025</v>
      </c>
      <c r="AER26" s="108"/>
      <c r="AES26" s="116">
        <v>0.62</v>
      </c>
      <c r="AET26" s="266" t="s">
        <v>1026</v>
      </c>
      <c r="AEU26" s="267"/>
      <c r="AEV26" s="117">
        <v>0.64</v>
      </c>
      <c r="AEW26" s="107" t="s">
        <v>654</v>
      </c>
      <c r="AEX26" s="108" t="s">
        <v>458</v>
      </c>
      <c r="AEY26" s="109" t="s">
        <v>457</v>
      </c>
      <c r="AEZ26" s="132">
        <v>44927</v>
      </c>
      <c r="AFA26" s="132">
        <v>44743</v>
      </c>
      <c r="AFB26" s="133">
        <v>44652</v>
      </c>
      <c r="AFC26" s="132">
        <v>44562</v>
      </c>
      <c r="AFD26" s="109" t="s">
        <v>55</v>
      </c>
      <c r="AFE26" s="131" t="s">
        <v>53</v>
      </c>
      <c r="AFF26" s="114" t="s">
        <v>653</v>
      </c>
      <c r="AFG26" s="108" t="s">
        <v>1025</v>
      </c>
      <c r="AFH26" s="108"/>
      <c r="AFI26" s="116">
        <v>0.62</v>
      </c>
      <c r="AFJ26" s="266" t="s">
        <v>1026</v>
      </c>
      <c r="AFK26" s="267"/>
      <c r="AFL26" s="117">
        <v>0.64</v>
      </c>
      <c r="AFM26" s="107" t="s">
        <v>654</v>
      </c>
      <c r="AFN26" s="108" t="s">
        <v>458</v>
      </c>
      <c r="AFO26" s="109" t="s">
        <v>457</v>
      </c>
      <c r="AFP26" s="132">
        <v>44927</v>
      </c>
      <c r="AFQ26" s="132">
        <v>44743</v>
      </c>
      <c r="AFR26" s="133">
        <v>44652</v>
      </c>
      <c r="AFS26" s="132">
        <v>44562</v>
      </c>
      <c r="AFT26" s="109" t="s">
        <v>55</v>
      </c>
      <c r="AFU26" s="131" t="s">
        <v>53</v>
      </c>
      <c r="AFV26" s="114" t="s">
        <v>653</v>
      </c>
      <c r="AFW26" s="108" t="s">
        <v>1025</v>
      </c>
      <c r="AFX26" s="108"/>
      <c r="AFY26" s="116">
        <v>0.62</v>
      </c>
      <c r="AFZ26" s="266" t="s">
        <v>1026</v>
      </c>
      <c r="AGA26" s="267"/>
      <c r="AGB26" s="117">
        <v>0.64</v>
      </c>
      <c r="AGC26" s="107" t="s">
        <v>654</v>
      </c>
      <c r="AGD26" s="108" t="s">
        <v>458</v>
      </c>
      <c r="AGE26" s="109" t="s">
        <v>457</v>
      </c>
      <c r="AGF26" s="132">
        <v>44927</v>
      </c>
      <c r="AGG26" s="132">
        <v>44743</v>
      </c>
      <c r="AGH26" s="133">
        <v>44652</v>
      </c>
      <c r="AGI26" s="132">
        <v>44562</v>
      </c>
      <c r="AGJ26" s="109" t="s">
        <v>55</v>
      </c>
      <c r="AGK26" s="131" t="s">
        <v>53</v>
      </c>
      <c r="AGL26" s="114" t="s">
        <v>653</v>
      </c>
      <c r="AGM26" s="108" t="s">
        <v>1025</v>
      </c>
      <c r="AGN26" s="108"/>
      <c r="AGO26" s="116">
        <v>0.62</v>
      </c>
      <c r="AGP26" s="266" t="s">
        <v>1026</v>
      </c>
      <c r="AGQ26" s="267"/>
      <c r="AGR26" s="117">
        <v>0.64</v>
      </c>
      <c r="AGS26" s="107" t="s">
        <v>654</v>
      </c>
      <c r="AGT26" s="108" t="s">
        <v>458</v>
      </c>
      <c r="AGU26" s="109" t="s">
        <v>457</v>
      </c>
      <c r="AGV26" s="132">
        <v>44927</v>
      </c>
      <c r="AGW26" s="132">
        <v>44743</v>
      </c>
      <c r="AGX26" s="133">
        <v>44652</v>
      </c>
      <c r="AGY26" s="132">
        <v>44562</v>
      </c>
      <c r="AGZ26" s="109" t="s">
        <v>55</v>
      </c>
      <c r="AHA26" s="131" t="s">
        <v>53</v>
      </c>
      <c r="AHB26" s="114" t="s">
        <v>653</v>
      </c>
      <c r="AHC26" s="108" t="s">
        <v>1025</v>
      </c>
      <c r="AHD26" s="108"/>
      <c r="AHE26" s="116">
        <v>0.62</v>
      </c>
      <c r="AHF26" s="266" t="s">
        <v>1026</v>
      </c>
      <c r="AHG26" s="267"/>
      <c r="AHH26" s="117">
        <v>0.64</v>
      </c>
      <c r="AHI26" s="107" t="s">
        <v>654</v>
      </c>
      <c r="AHJ26" s="108" t="s">
        <v>458</v>
      </c>
      <c r="AHK26" s="109" t="s">
        <v>457</v>
      </c>
      <c r="AHL26" s="132">
        <v>44927</v>
      </c>
      <c r="AHM26" s="132">
        <v>44743</v>
      </c>
      <c r="AHN26" s="133">
        <v>44652</v>
      </c>
      <c r="AHO26" s="132">
        <v>44562</v>
      </c>
      <c r="AHP26" s="109" t="s">
        <v>55</v>
      </c>
      <c r="AHQ26" s="131" t="s">
        <v>53</v>
      </c>
      <c r="AHR26" s="114" t="s">
        <v>653</v>
      </c>
      <c r="AHS26" s="108" t="s">
        <v>1025</v>
      </c>
      <c r="AHT26" s="108"/>
      <c r="AHU26" s="116">
        <v>0.62</v>
      </c>
      <c r="AHV26" s="266" t="s">
        <v>1026</v>
      </c>
      <c r="AHW26" s="267"/>
      <c r="AHX26" s="117">
        <v>0.64</v>
      </c>
      <c r="AHY26" s="107" t="s">
        <v>654</v>
      </c>
      <c r="AHZ26" s="108" t="s">
        <v>458</v>
      </c>
      <c r="AIA26" s="109" t="s">
        <v>457</v>
      </c>
      <c r="AIB26" s="132">
        <v>44927</v>
      </c>
      <c r="AIC26" s="132">
        <v>44743</v>
      </c>
      <c r="AID26" s="133">
        <v>44652</v>
      </c>
      <c r="AIE26" s="132">
        <v>44562</v>
      </c>
      <c r="AIF26" s="109" t="s">
        <v>55</v>
      </c>
      <c r="AIG26" s="131" t="s">
        <v>53</v>
      </c>
      <c r="AIH26" s="114" t="s">
        <v>653</v>
      </c>
      <c r="AII26" s="108" t="s">
        <v>1025</v>
      </c>
      <c r="AIJ26" s="108"/>
      <c r="AIK26" s="116">
        <v>0.62</v>
      </c>
      <c r="AIL26" s="266" t="s">
        <v>1026</v>
      </c>
      <c r="AIM26" s="267"/>
      <c r="AIN26" s="117">
        <v>0.64</v>
      </c>
      <c r="AIO26" s="107" t="s">
        <v>654</v>
      </c>
      <c r="AIP26" s="108" t="s">
        <v>458</v>
      </c>
      <c r="AIQ26" s="109" t="s">
        <v>457</v>
      </c>
      <c r="AIR26" s="132">
        <v>44927</v>
      </c>
      <c r="AIS26" s="132">
        <v>44743</v>
      </c>
      <c r="AIT26" s="133">
        <v>44652</v>
      </c>
      <c r="AIU26" s="132">
        <v>44562</v>
      </c>
      <c r="AIV26" s="109" t="s">
        <v>55</v>
      </c>
      <c r="AIW26" s="131" t="s">
        <v>53</v>
      </c>
      <c r="AIX26" s="114" t="s">
        <v>653</v>
      </c>
      <c r="AIY26" s="108" t="s">
        <v>1025</v>
      </c>
      <c r="AIZ26" s="108"/>
      <c r="AJA26" s="116">
        <v>0.62</v>
      </c>
      <c r="AJB26" s="266" t="s">
        <v>1026</v>
      </c>
      <c r="AJC26" s="267"/>
      <c r="AJD26" s="117">
        <v>0.64</v>
      </c>
      <c r="AJE26" s="107" t="s">
        <v>654</v>
      </c>
      <c r="AJF26" s="108" t="s">
        <v>458</v>
      </c>
      <c r="AJG26" s="109" t="s">
        <v>457</v>
      </c>
      <c r="AJH26" s="132">
        <v>44927</v>
      </c>
      <c r="AJI26" s="132">
        <v>44743</v>
      </c>
      <c r="AJJ26" s="133">
        <v>44652</v>
      </c>
      <c r="AJK26" s="132">
        <v>44562</v>
      </c>
      <c r="AJL26" s="109" t="s">
        <v>55</v>
      </c>
      <c r="AJM26" s="131" t="s">
        <v>53</v>
      </c>
      <c r="AJN26" s="114" t="s">
        <v>653</v>
      </c>
      <c r="AJO26" s="108" t="s">
        <v>1025</v>
      </c>
      <c r="AJP26" s="108"/>
      <c r="AJQ26" s="116">
        <v>0.62</v>
      </c>
      <c r="AJR26" s="266" t="s">
        <v>1026</v>
      </c>
      <c r="AJS26" s="267"/>
      <c r="AJT26" s="117">
        <v>0.64</v>
      </c>
      <c r="AJU26" s="107" t="s">
        <v>654</v>
      </c>
      <c r="AJV26" s="108" t="s">
        <v>458</v>
      </c>
      <c r="AJW26" s="109" t="s">
        <v>457</v>
      </c>
      <c r="AJX26" s="132">
        <v>44927</v>
      </c>
      <c r="AJY26" s="132">
        <v>44743</v>
      </c>
      <c r="AJZ26" s="133">
        <v>44652</v>
      </c>
      <c r="AKA26" s="132">
        <v>44562</v>
      </c>
      <c r="AKB26" s="109" t="s">
        <v>55</v>
      </c>
      <c r="AKC26" s="131" t="s">
        <v>53</v>
      </c>
      <c r="AKD26" s="114" t="s">
        <v>653</v>
      </c>
      <c r="AKE26" s="108" t="s">
        <v>1025</v>
      </c>
      <c r="AKF26" s="108"/>
      <c r="AKG26" s="116">
        <v>0.62</v>
      </c>
      <c r="AKH26" s="266" t="s">
        <v>1026</v>
      </c>
      <c r="AKI26" s="267"/>
      <c r="AKJ26" s="117">
        <v>0.64</v>
      </c>
      <c r="AKK26" s="107" t="s">
        <v>654</v>
      </c>
      <c r="AKL26" s="108" t="s">
        <v>458</v>
      </c>
      <c r="AKM26" s="109" t="s">
        <v>457</v>
      </c>
      <c r="AKN26" s="132">
        <v>44927</v>
      </c>
      <c r="AKO26" s="132">
        <v>44743</v>
      </c>
      <c r="AKP26" s="133">
        <v>44652</v>
      </c>
      <c r="AKQ26" s="132">
        <v>44562</v>
      </c>
      <c r="AKR26" s="109" t="s">
        <v>55</v>
      </c>
      <c r="AKS26" s="131" t="s">
        <v>53</v>
      </c>
      <c r="AKT26" s="114" t="s">
        <v>653</v>
      </c>
      <c r="AKU26" s="108" t="s">
        <v>1025</v>
      </c>
      <c r="AKV26" s="108"/>
      <c r="AKW26" s="116">
        <v>0.62</v>
      </c>
      <c r="AKX26" s="266" t="s">
        <v>1026</v>
      </c>
      <c r="AKY26" s="267"/>
      <c r="AKZ26" s="117">
        <v>0.64</v>
      </c>
      <c r="ALA26" s="107" t="s">
        <v>654</v>
      </c>
      <c r="ALB26" s="108" t="s">
        <v>458</v>
      </c>
      <c r="ALC26" s="109" t="s">
        <v>457</v>
      </c>
      <c r="ALD26" s="132">
        <v>44927</v>
      </c>
      <c r="ALE26" s="132">
        <v>44743</v>
      </c>
      <c r="ALF26" s="133">
        <v>44652</v>
      </c>
      <c r="ALG26" s="132">
        <v>44562</v>
      </c>
      <c r="ALH26" s="109" t="s">
        <v>55</v>
      </c>
      <c r="ALI26" s="131" t="s">
        <v>53</v>
      </c>
      <c r="ALJ26" s="114" t="s">
        <v>653</v>
      </c>
      <c r="ALK26" s="108" t="s">
        <v>1025</v>
      </c>
      <c r="ALL26" s="108"/>
      <c r="ALM26" s="116">
        <v>0.62</v>
      </c>
      <c r="ALN26" s="266" t="s">
        <v>1026</v>
      </c>
      <c r="ALO26" s="267"/>
      <c r="ALP26" s="117">
        <v>0.64</v>
      </c>
      <c r="ALQ26" s="107" t="s">
        <v>654</v>
      </c>
      <c r="ALR26" s="108" t="s">
        <v>458</v>
      </c>
      <c r="ALS26" s="109" t="s">
        <v>457</v>
      </c>
      <c r="ALT26" s="132">
        <v>44927</v>
      </c>
      <c r="ALU26" s="132">
        <v>44743</v>
      </c>
      <c r="ALV26" s="133">
        <v>44652</v>
      </c>
      <c r="ALW26" s="132">
        <v>44562</v>
      </c>
      <c r="ALX26" s="109" t="s">
        <v>55</v>
      </c>
      <c r="ALY26" s="131" t="s">
        <v>53</v>
      </c>
      <c r="ALZ26" s="114" t="s">
        <v>653</v>
      </c>
      <c r="AMA26" s="108" t="s">
        <v>1025</v>
      </c>
      <c r="AMB26" s="108"/>
      <c r="AMC26" s="116">
        <v>0.62</v>
      </c>
      <c r="AMD26" s="266" t="s">
        <v>1026</v>
      </c>
      <c r="AME26" s="267"/>
      <c r="AMF26" s="117">
        <v>0.64</v>
      </c>
      <c r="AMG26" s="107" t="s">
        <v>654</v>
      </c>
      <c r="AMH26" s="108" t="s">
        <v>458</v>
      </c>
      <c r="AMI26" s="109" t="s">
        <v>457</v>
      </c>
      <c r="AMJ26" s="132">
        <v>44927</v>
      </c>
      <c r="AMK26" s="132">
        <v>44743</v>
      </c>
      <c r="AML26" s="133">
        <v>44652</v>
      </c>
      <c r="AMM26" s="132">
        <v>44562</v>
      </c>
      <c r="AMN26" s="109" t="s">
        <v>55</v>
      </c>
      <c r="AMO26" s="131" t="s">
        <v>53</v>
      </c>
      <c r="AMP26" s="114" t="s">
        <v>653</v>
      </c>
      <c r="AMQ26" s="108" t="s">
        <v>1025</v>
      </c>
      <c r="AMR26" s="108"/>
      <c r="AMS26" s="116">
        <v>0.62</v>
      </c>
      <c r="AMT26" s="266" t="s">
        <v>1026</v>
      </c>
      <c r="AMU26" s="267"/>
      <c r="AMV26" s="117">
        <v>0.64</v>
      </c>
      <c r="AMW26" s="107" t="s">
        <v>654</v>
      </c>
      <c r="AMX26" s="108" t="s">
        <v>458</v>
      </c>
      <c r="AMY26" s="109" t="s">
        <v>457</v>
      </c>
      <c r="AMZ26" s="132">
        <v>44927</v>
      </c>
      <c r="ANA26" s="132">
        <v>44743</v>
      </c>
      <c r="ANB26" s="133">
        <v>44652</v>
      </c>
      <c r="ANC26" s="132">
        <v>44562</v>
      </c>
      <c r="AND26" s="109" t="s">
        <v>55</v>
      </c>
      <c r="ANE26" s="131" t="s">
        <v>53</v>
      </c>
      <c r="ANF26" s="114" t="s">
        <v>653</v>
      </c>
      <c r="ANG26" s="108" t="s">
        <v>1025</v>
      </c>
      <c r="ANH26" s="108"/>
      <c r="ANI26" s="116">
        <v>0.62</v>
      </c>
      <c r="ANJ26" s="266" t="s">
        <v>1026</v>
      </c>
      <c r="ANK26" s="267"/>
      <c r="ANL26" s="117">
        <v>0.64</v>
      </c>
      <c r="ANM26" s="107" t="s">
        <v>654</v>
      </c>
      <c r="ANN26" s="108" t="s">
        <v>458</v>
      </c>
      <c r="ANO26" s="109" t="s">
        <v>457</v>
      </c>
      <c r="ANP26" s="132">
        <v>44927</v>
      </c>
      <c r="ANQ26" s="132">
        <v>44743</v>
      </c>
      <c r="ANR26" s="133">
        <v>44652</v>
      </c>
      <c r="ANS26" s="132">
        <v>44562</v>
      </c>
      <c r="ANT26" s="109" t="s">
        <v>55</v>
      </c>
      <c r="ANU26" s="131" t="s">
        <v>53</v>
      </c>
      <c r="ANV26" s="114" t="s">
        <v>653</v>
      </c>
      <c r="ANW26" s="108" t="s">
        <v>1025</v>
      </c>
      <c r="ANX26" s="108"/>
      <c r="ANY26" s="116">
        <v>0.62</v>
      </c>
      <c r="ANZ26" s="266" t="s">
        <v>1026</v>
      </c>
      <c r="AOA26" s="267"/>
      <c r="AOB26" s="117">
        <v>0.64</v>
      </c>
      <c r="AOC26" s="107" t="s">
        <v>654</v>
      </c>
      <c r="AOD26" s="108" t="s">
        <v>458</v>
      </c>
      <c r="AOE26" s="109" t="s">
        <v>457</v>
      </c>
      <c r="AOF26" s="132">
        <v>44927</v>
      </c>
      <c r="AOG26" s="132">
        <v>44743</v>
      </c>
      <c r="AOH26" s="133">
        <v>44652</v>
      </c>
      <c r="AOI26" s="132">
        <v>44562</v>
      </c>
      <c r="AOJ26" s="109" t="s">
        <v>55</v>
      </c>
      <c r="AOK26" s="131" t="s">
        <v>53</v>
      </c>
      <c r="AOL26" s="114" t="s">
        <v>653</v>
      </c>
      <c r="AOM26" s="108" t="s">
        <v>1025</v>
      </c>
      <c r="AON26" s="108"/>
      <c r="AOO26" s="116">
        <v>0.62</v>
      </c>
      <c r="AOP26" s="266" t="s">
        <v>1026</v>
      </c>
      <c r="AOQ26" s="267"/>
      <c r="AOR26" s="117">
        <v>0.64</v>
      </c>
      <c r="AOS26" s="107" t="s">
        <v>654</v>
      </c>
      <c r="AOT26" s="108" t="s">
        <v>458</v>
      </c>
      <c r="AOU26" s="109" t="s">
        <v>457</v>
      </c>
      <c r="AOV26" s="132">
        <v>44927</v>
      </c>
      <c r="AOW26" s="132">
        <v>44743</v>
      </c>
      <c r="AOX26" s="133">
        <v>44652</v>
      </c>
      <c r="AOY26" s="132">
        <v>44562</v>
      </c>
      <c r="AOZ26" s="109" t="s">
        <v>55</v>
      </c>
      <c r="APA26" s="131" t="s">
        <v>53</v>
      </c>
      <c r="APB26" s="114" t="s">
        <v>653</v>
      </c>
      <c r="APC26" s="108" t="s">
        <v>1025</v>
      </c>
      <c r="APD26" s="108"/>
      <c r="APE26" s="116">
        <v>0.62</v>
      </c>
      <c r="APF26" s="266" t="s">
        <v>1026</v>
      </c>
      <c r="APG26" s="267"/>
      <c r="APH26" s="117">
        <v>0.64</v>
      </c>
      <c r="API26" s="107" t="s">
        <v>654</v>
      </c>
      <c r="APJ26" s="108" t="s">
        <v>458</v>
      </c>
      <c r="APK26" s="109" t="s">
        <v>457</v>
      </c>
      <c r="APL26" s="132">
        <v>44927</v>
      </c>
      <c r="APM26" s="132">
        <v>44743</v>
      </c>
      <c r="APN26" s="133">
        <v>44652</v>
      </c>
      <c r="APO26" s="132">
        <v>44562</v>
      </c>
      <c r="APP26" s="109" t="s">
        <v>55</v>
      </c>
      <c r="APQ26" s="131" t="s">
        <v>53</v>
      </c>
      <c r="APR26" s="114" t="s">
        <v>653</v>
      </c>
      <c r="APS26" s="108" t="s">
        <v>1025</v>
      </c>
      <c r="APT26" s="108"/>
      <c r="APU26" s="116">
        <v>0.62</v>
      </c>
      <c r="APV26" s="266" t="s">
        <v>1026</v>
      </c>
      <c r="APW26" s="267"/>
      <c r="APX26" s="117">
        <v>0.64</v>
      </c>
      <c r="APY26" s="107" t="s">
        <v>654</v>
      </c>
      <c r="APZ26" s="108" t="s">
        <v>458</v>
      </c>
      <c r="AQA26" s="109" t="s">
        <v>457</v>
      </c>
      <c r="AQB26" s="132">
        <v>44927</v>
      </c>
      <c r="AQC26" s="132">
        <v>44743</v>
      </c>
      <c r="AQD26" s="133">
        <v>44652</v>
      </c>
      <c r="AQE26" s="132">
        <v>44562</v>
      </c>
      <c r="AQF26" s="109" t="s">
        <v>55</v>
      </c>
      <c r="AQG26" s="131" t="s">
        <v>53</v>
      </c>
      <c r="AQH26" s="114" t="s">
        <v>653</v>
      </c>
      <c r="AQI26" s="108" t="s">
        <v>1025</v>
      </c>
      <c r="AQJ26" s="108"/>
      <c r="AQK26" s="116">
        <v>0.62</v>
      </c>
      <c r="AQL26" s="266" t="s">
        <v>1026</v>
      </c>
      <c r="AQM26" s="267"/>
      <c r="AQN26" s="117">
        <v>0.64</v>
      </c>
      <c r="AQO26" s="107" t="s">
        <v>654</v>
      </c>
      <c r="AQP26" s="108" t="s">
        <v>458</v>
      </c>
      <c r="AQQ26" s="109" t="s">
        <v>457</v>
      </c>
      <c r="AQR26" s="132">
        <v>44927</v>
      </c>
      <c r="AQS26" s="132">
        <v>44743</v>
      </c>
      <c r="AQT26" s="133">
        <v>44652</v>
      </c>
      <c r="AQU26" s="132">
        <v>44562</v>
      </c>
      <c r="AQV26" s="109" t="s">
        <v>55</v>
      </c>
      <c r="AQW26" s="131" t="s">
        <v>53</v>
      </c>
      <c r="AQX26" s="114" t="s">
        <v>653</v>
      </c>
      <c r="AQY26" s="108" t="s">
        <v>1025</v>
      </c>
      <c r="AQZ26" s="108"/>
      <c r="ARA26" s="116">
        <v>0.62</v>
      </c>
      <c r="ARB26" s="266" t="s">
        <v>1026</v>
      </c>
      <c r="ARC26" s="267"/>
      <c r="ARD26" s="117">
        <v>0.64</v>
      </c>
      <c r="ARE26" s="107" t="s">
        <v>654</v>
      </c>
      <c r="ARF26" s="108" t="s">
        <v>458</v>
      </c>
      <c r="ARG26" s="109" t="s">
        <v>457</v>
      </c>
      <c r="ARH26" s="132">
        <v>44927</v>
      </c>
      <c r="ARI26" s="132">
        <v>44743</v>
      </c>
      <c r="ARJ26" s="133">
        <v>44652</v>
      </c>
      <c r="ARK26" s="132">
        <v>44562</v>
      </c>
      <c r="ARL26" s="109" t="s">
        <v>55</v>
      </c>
      <c r="ARM26" s="131" t="s">
        <v>53</v>
      </c>
      <c r="ARN26" s="114" t="s">
        <v>653</v>
      </c>
      <c r="ARO26" s="108" t="s">
        <v>1025</v>
      </c>
      <c r="ARP26" s="108"/>
      <c r="ARQ26" s="116">
        <v>0.62</v>
      </c>
      <c r="ARR26" s="266" t="s">
        <v>1026</v>
      </c>
      <c r="ARS26" s="267"/>
      <c r="ART26" s="117">
        <v>0.64</v>
      </c>
      <c r="ARU26" s="107" t="s">
        <v>654</v>
      </c>
      <c r="ARV26" s="108" t="s">
        <v>458</v>
      </c>
      <c r="ARW26" s="109" t="s">
        <v>457</v>
      </c>
      <c r="ARX26" s="132">
        <v>44927</v>
      </c>
      <c r="ARY26" s="132">
        <v>44743</v>
      </c>
      <c r="ARZ26" s="133">
        <v>44652</v>
      </c>
      <c r="ASA26" s="132">
        <v>44562</v>
      </c>
      <c r="ASB26" s="109" t="s">
        <v>55</v>
      </c>
      <c r="ASC26" s="131" t="s">
        <v>53</v>
      </c>
      <c r="ASD26" s="114" t="s">
        <v>653</v>
      </c>
      <c r="ASE26" s="108" t="s">
        <v>1025</v>
      </c>
      <c r="ASF26" s="108"/>
      <c r="ASG26" s="116">
        <v>0.62</v>
      </c>
      <c r="ASH26" s="266" t="s">
        <v>1026</v>
      </c>
      <c r="ASI26" s="267"/>
      <c r="ASJ26" s="117">
        <v>0.64</v>
      </c>
      <c r="ASK26" s="107" t="s">
        <v>654</v>
      </c>
      <c r="ASL26" s="108" t="s">
        <v>458</v>
      </c>
      <c r="ASM26" s="109" t="s">
        <v>457</v>
      </c>
      <c r="ASN26" s="132">
        <v>44927</v>
      </c>
      <c r="ASO26" s="132">
        <v>44743</v>
      </c>
      <c r="ASP26" s="133">
        <v>44652</v>
      </c>
      <c r="ASQ26" s="132">
        <v>44562</v>
      </c>
      <c r="ASR26" s="109" t="s">
        <v>55</v>
      </c>
      <c r="ASS26" s="131" t="s">
        <v>53</v>
      </c>
      <c r="AST26" s="114" t="s">
        <v>653</v>
      </c>
      <c r="ASU26" s="108" t="s">
        <v>1025</v>
      </c>
      <c r="ASV26" s="108"/>
      <c r="ASW26" s="116">
        <v>0.62</v>
      </c>
      <c r="ASX26" s="266" t="s">
        <v>1026</v>
      </c>
      <c r="ASY26" s="267"/>
      <c r="ASZ26" s="117">
        <v>0.64</v>
      </c>
      <c r="ATA26" s="107" t="s">
        <v>654</v>
      </c>
      <c r="ATB26" s="108" t="s">
        <v>458</v>
      </c>
      <c r="ATC26" s="109" t="s">
        <v>457</v>
      </c>
      <c r="ATD26" s="132">
        <v>44927</v>
      </c>
      <c r="ATE26" s="132">
        <v>44743</v>
      </c>
      <c r="ATF26" s="133">
        <v>44652</v>
      </c>
      <c r="ATG26" s="132">
        <v>44562</v>
      </c>
      <c r="ATH26" s="109" t="s">
        <v>55</v>
      </c>
      <c r="ATI26" s="131" t="s">
        <v>53</v>
      </c>
      <c r="ATJ26" s="114" t="s">
        <v>653</v>
      </c>
      <c r="ATK26" s="108" t="s">
        <v>1025</v>
      </c>
      <c r="ATL26" s="108"/>
      <c r="ATM26" s="116">
        <v>0.62</v>
      </c>
      <c r="ATN26" s="266" t="s">
        <v>1026</v>
      </c>
      <c r="ATO26" s="267"/>
      <c r="ATP26" s="117">
        <v>0.64</v>
      </c>
      <c r="ATQ26" s="107" t="s">
        <v>654</v>
      </c>
      <c r="ATR26" s="108" t="s">
        <v>458</v>
      </c>
      <c r="ATS26" s="109" t="s">
        <v>457</v>
      </c>
      <c r="ATT26" s="132">
        <v>44927</v>
      </c>
      <c r="ATU26" s="132">
        <v>44743</v>
      </c>
      <c r="ATV26" s="133">
        <v>44652</v>
      </c>
      <c r="ATW26" s="132">
        <v>44562</v>
      </c>
      <c r="ATX26" s="109" t="s">
        <v>55</v>
      </c>
      <c r="ATY26" s="131" t="s">
        <v>53</v>
      </c>
      <c r="ATZ26" s="114" t="s">
        <v>653</v>
      </c>
      <c r="AUA26" s="108" t="s">
        <v>1025</v>
      </c>
      <c r="AUB26" s="108"/>
      <c r="AUC26" s="116">
        <v>0.62</v>
      </c>
      <c r="AUD26" s="266" t="s">
        <v>1026</v>
      </c>
      <c r="AUE26" s="267"/>
      <c r="AUF26" s="117">
        <v>0.64</v>
      </c>
      <c r="AUG26" s="107" t="s">
        <v>654</v>
      </c>
      <c r="AUH26" s="108" t="s">
        <v>458</v>
      </c>
      <c r="AUI26" s="109" t="s">
        <v>457</v>
      </c>
      <c r="AUJ26" s="132">
        <v>44927</v>
      </c>
      <c r="AUK26" s="132">
        <v>44743</v>
      </c>
      <c r="AUL26" s="133">
        <v>44652</v>
      </c>
      <c r="AUM26" s="132">
        <v>44562</v>
      </c>
      <c r="AUN26" s="109" t="s">
        <v>55</v>
      </c>
      <c r="AUO26" s="131" t="s">
        <v>53</v>
      </c>
      <c r="AUP26" s="114" t="s">
        <v>653</v>
      </c>
      <c r="AUQ26" s="108" t="s">
        <v>1025</v>
      </c>
      <c r="AUR26" s="108"/>
      <c r="AUS26" s="116">
        <v>0.62</v>
      </c>
      <c r="AUT26" s="266" t="s">
        <v>1026</v>
      </c>
      <c r="AUU26" s="267"/>
      <c r="AUV26" s="117">
        <v>0.64</v>
      </c>
      <c r="AUW26" s="107" t="s">
        <v>654</v>
      </c>
      <c r="AUX26" s="108" t="s">
        <v>458</v>
      </c>
      <c r="AUY26" s="109" t="s">
        <v>457</v>
      </c>
      <c r="AUZ26" s="132">
        <v>44927</v>
      </c>
      <c r="AVA26" s="132">
        <v>44743</v>
      </c>
      <c r="AVB26" s="133">
        <v>44652</v>
      </c>
      <c r="AVC26" s="132">
        <v>44562</v>
      </c>
      <c r="AVD26" s="109" t="s">
        <v>55</v>
      </c>
      <c r="AVE26" s="131" t="s">
        <v>53</v>
      </c>
      <c r="AVF26" s="114" t="s">
        <v>653</v>
      </c>
      <c r="AVG26" s="108" t="s">
        <v>1025</v>
      </c>
      <c r="AVH26" s="108"/>
      <c r="AVI26" s="116">
        <v>0.62</v>
      </c>
      <c r="AVJ26" s="266" t="s">
        <v>1026</v>
      </c>
      <c r="AVK26" s="267"/>
      <c r="AVL26" s="117">
        <v>0.64</v>
      </c>
      <c r="AVM26" s="107" t="s">
        <v>654</v>
      </c>
      <c r="AVN26" s="108" t="s">
        <v>458</v>
      </c>
      <c r="AVO26" s="109" t="s">
        <v>457</v>
      </c>
      <c r="AVP26" s="132">
        <v>44927</v>
      </c>
      <c r="AVQ26" s="132">
        <v>44743</v>
      </c>
      <c r="AVR26" s="133">
        <v>44652</v>
      </c>
      <c r="AVS26" s="132">
        <v>44562</v>
      </c>
      <c r="AVT26" s="109" t="s">
        <v>55</v>
      </c>
      <c r="AVU26" s="131" t="s">
        <v>53</v>
      </c>
      <c r="AVV26" s="114" t="s">
        <v>653</v>
      </c>
      <c r="AVW26" s="108" t="s">
        <v>1025</v>
      </c>
      <c r="AVX26" s="108"/>
      <c r="AVY26" s="116">
        <v>0.62</v>
      </c>
      <c r="AVZ26" s="266" t="s">
        <v>1026</v>
      </c>
      <c r="AWA26" s="267"/>
      <c r="AWB26" s="117">
        <v>0.64</v>
      </c>
      <c r="AWC26" s="107" t="s">
        <v>654</v>
      </c>
      <c r="AWD26" s="108" t="s">
        <v>458</v>
      </c>
      <c r="AWE26" s="109" t="s">
        <v>457</v>
      </c>
      <c r="AWF26" s="132">
        <v>44927</v>
      </c>
      <c r="AWG26" s="132">
        <v>44743</v>
      </c>
      <c r="AWH26" s="133">
        <v>44652</v>
      </c>
      <c r="AWI26" s="132">
        <v>44562</v>
      </c>
      <c r="AWJ26" s="109" t="s">
        <v>55</v>
      </c>
      <c r="AWK26" s="131" t="s">
        <v>53</v>
      </c>
      <c r="AWL26" s="114" t="s">
        <v>653</v>
      </c>
      <c r="AWM26" s="108" t="s">
        <v>1025</v>
      </c>
      <c r="AWN26" s="108"/>
      <c r="AWO26" s="116">
        <v>0.62</v>
      </c>
      <c r="AWP26" s="266" t="s">
        <v>1026</v>
      </c>
      <c r="AWQ26" s="267"/>
      <c r="AWR26" s="117">
        <v>0.64</v>
      </c>
      <c r="AWS26" s="107" t="s">
        <v>654</v>
      </c>
      <c r="AWT26" s="108" t="s">
        <v>458</v>
      </c>
      <c r="AWU26" s="109" t="s">
        <v>457</v>
      </c>
      <c r="AWV26" s="132">
        <v>44927</v>
      </c>
      <c r="AWW26" s="132">
        <v>44743</v>
      </c>
      <c r="AWX26" s="133">
        <v>44652</v>
      </c>
      <c r="AWY26" s="132">
        <v>44562</v>
      </c>
      <c r="AWZ26" s="109" t="s">
        <v>55</v>
      </c>
      <c r="AXA26" s="131" t="s">
        <v>53</v>
      </c>
      <c r="AXB26" s="114" t="s">
        <v>653</v>
      </c>
      <c r="AXC26" s="108" t="s">
        <v>1025</v>
      </c>
      <c r="AXD26" s="108"/>
      <c r="AXE26" s="116">
        <v>0.62</v>
      </c>
      <c r="AXF26" s="266" t="s">
        <v>1026</v>
      </c>
      <c r="AXG26" s="267"/>
      <c r="AXH26" s="117">
        <v>0.64</v>
      </c>
      <c r="AXI26" s="107" t="s">
        <v>654</v>
      </c>
      <c r="AXJ26" s="108" t="s">
        <v>458</v>
      </c>
      <c r="AXK26" s="109" t="s">
        <v>457</v>
      </c>
      <c r="AXL26" s="132">
        <v>44927</v>
      </c>
      <c r="AXM26" s="132">
        <v>44743</v>
      </c>
      <c r="AXN26" s="133">
        <v>44652</v>
      </c>
      <c r="AXO26" s="132">
        <v>44562</v>
      </c>
      <c r="AXP26" s="109" t="s">
        <v>55</v>
      </c>
      <c r="AXQ26" s="131" t="s">
        <v>53</v>
      </c>
      <c r="AXR26" s="114" t="s">
        <v>653</v>
      </c>
      <c r="AXS26" s="108" t="s">
        <v>1025</v>
      </c>
      <c r="AXT26" s="108"/>
      <c r="AXU26" s="116">
        <v>0.62</v>
      </c>
      <c r="AXV26" s="266" t="s">
        <v>1026</v>
      </c>
      <c r="AXW26" s="267"/>
      <c r="AXX26" s="117">
        <v>0.64</v>
      </c>
      <c r="AXY26" s="107" t="s">
        <v>654</v>
      </c>
      <c r="AXZ26" s="108" t="s">
        <v>458</v>
      </c>
      <c r="AYA26" s="109" t="s">
        <v>457</v>
      </c>
      <c r="AYB26" s="132">
        <v>44927</v>
      </c>
      <c r="AYC26" s="132">
        <v>44743</v>
      </c>
      <c r="AYD26" s="133">
        <v>44652</v>
      </c>
      <c r="AYE26" s="132">
        <v>44562</v>
      </c>
      <c r="AYF26" s="109" t="s">
        <v>55</v>
      </c>
      <c r="AYG26" s="131" t="s">
        <v>53</v>
      </c>
      <c r="AYH26" s="114" t="s">
        <v>653</v>
      </c>
      <c r="AYI26" s="108" t="s">
        <v>1025</v>
      </c>
      <c r="AYJ26" s="108"/>
      <c r="AYK26" s="116">
        <v>0.62</v>
      </c>
      <c r="AYL26" s="266" t="s">
        <v>1026</v>
      </c>
      <c r="AYM26" s="267"/>
      <c r="AYN26" s="117">
        <v>0.64</v>
      </c>
      <c r="AYO26" s="107" t="s">
        <v>654</v>
      </c>
      <c r="AYP26" s="108" t="s">
        <v>458</v>
      </c>
      <c r="AYQ26" s="109" t="s">
        <v>457</v>
      </c>
      <c r="AYR26" s="132">
        <v>44927</v>
      </c>
      <c r="AYS26" s="132">
        <v>44743</v>
      </c>
      <c r="AYT26" s="133">
        <v>44652</v>
      </c>
      <c r="AYU26" s="132">
        <v>44562</v>
      </c>
      <c r="AYV26" s="109" t="s">
        <v>55</v>
      </c>
      <c r="AYW26" s="131" t="s">
        <v>53</v>
      </c>
      <c r="AYX26" s="114" t="s">
        <v>653</v>
      </c>
      <c r="AYY26" s="108" t="s">
        <v>1025</v>
      </c>
      <c r="AYZ26" s="108"/>
      <c r="AZA26" s="116">
        <v>0.62</v>
      </c>
      <c r="AZB26" s="266" t="s">
        <v>1026</v>
      </c>
      <c r="AZC26" s="267"/>
      <c r="AZD26" s="117">
        <v>0.64</v>
      </c>
      <c r="AZE26" s="107" t="s">
        <v>654</v>
      </c>
      <c r="AZF26" s="108" t="s">
        <v>458</v>
      </c>
      <c r="AZG26" s="109" t="s">
        <v>457</v>
      </c>
      <c r="AZH26" s="132">
        <v>44927</v>
      </c>
      <c r="AZI26" s="132">
        <v>44743</v>
      </c>
      <c r="AZJ26" s="133">
        <v>44652</v>
      </c>
      <c r="AZK26" s="132">
        <v>44562</v>
      </c>
      <c r="AZL26" s="109" t="s">
        <v>55</v>
      </c>
      <c r="AZM26" s="131" t="s">
        <v>53</v>
      </c>
      <c r="AZN26" s="114" t="s">
        <v>653</v>
      </c>
      <c r="AZO26" s="108" t="s">
        <v>1025</v>
      </c>
      <c r="AZP26" s="108"/>
      <c r="AZQ26" s="116">
        <v>0.62</v>
      </c>
      <c r="AZR26" s="266" t="s">
        <v>1026</v>
      </c>
      <c r="AZS26" s="267"/>
      <c r="AZT26" s="117">
        <v>0.64</v>
      </c>
      <c r="AZU26" s="107" t="s">
        <v>654</v>
      </c>
      <c r="AZV26" s="108" t="s">
        <v>458</v>
      </c>
      <c r="AZW26" s="109" t="s">
        <v>457</v>
      </c>
      <c r="AZX26" s="132">
        <v>44927</v>
      </c>
      <c r="AZY26" s="132">
        <v>44743</v>
      </c>
      <c r="AZZ26" s="133">
        <v>44652</v>
      </c>
      <c r="BAA26" s="132">
        <v>44562</v>
      </c>
      <c r="BAB26" s="109" t="s">
        <v>55</v>
      </c>
      <c r="BAC26" s="131" t="s">
        <v>53</v>
      </c>
      <c r="BAD26" s="114" t="s">
        <v>653</v>
      </c>
      <c r="BAE26" s="108" t="s">
        <v>1025</v>
      </c>
      <c r="BAF26" s="108"/>
      <c r="BAG26" s="116">
        <v>0.62</v>
      </c>
      <c r="BAH26" s="266" t="s">
        <v>1026</v>
      </c>
      <c r="BAI26" s="267"/>
      <c r="BAJ26" s="117">
        <v>0.64</v>
      </c>
      <c r="BAK26" s="107" t="s">
        <v>654</v>
      </c>
      <c r="BAL26" s="108" t="s">
        <v>458</v>
      </c>
      <c r="BAM26" s="109" t="s">
        <v>457</v>
      </c>
      <c r="BAN26" s="132">
        <v>44927</v>
      </c>
      <c r="BAO26" s="132">
        <v>44743</v>
      </c>
      <c r="BAP26" s="133">
        <v>44652</v>
      </c>
      <c r="BAQ26" s="132">
        <v>44562</v>
      </c>
      <c r="BAR26" s="109" t="s">
        <v>55</v>
      </c>
      <c r="BAS26" s="131" t="s">
        <v>53</v>
      </c>
      <c r="BAT26" s="114" t="s">
        <v>653</v>
      </c>
      <c r="BAU26" s="108" t="s">
        <v>1025</v>
      </c>
      <c r="BAV26" s="108"/>
      <c r="BAW26" s="116">
        <v>0.62</v>
      </c>
      <c r="BAX26" s="266" t="s">
        <v>1026</v>
      </c>
      <c r="BAY26" s="267"/>
      <c r="BAZ26" s="117">
        <v>0.64</v>
      </c>
      <c r="BBA26" s="107" t="s">
        <v>654</v>
      </c>
      <c r="BBB26" s="108" t="s">
        <v>458</v>
      </c>
      <c r="BBC26" s="109" t="s">
        <v>457</v>
      </c>
      <c r="BBD26" s="132">
        <v>44927</v>
      </c>
      <c r="BBE26" s="132">
        <v>44743</v>
      </c>
      <c r="BBF26" s="133">
        <v>44652</v>
      </c>
      <c r="BBG26" s="132">
        <v>44562</v>
      </c>
      <c r="BBH26" s="109" t="s">
        <v>55</v>
      </c>
      <c r="BBI26" s="131" t="s">
        <v>53</v>
      </c>
      <c r="BBJ26" s="114" t="s">
        <v>653</v>
      </c>
      <c r="BBK26" s="108" t="s">
        <v>1025</v>
      </c>
      <c r="BBL26" s="108"/>
      <c r="BBM26" s="116">
        <v>0.62</v>
      </c>
      <c r="BBN26" s="266" t="s">
        <v>1026</v>
      </c>
      <c r="BBO26" s="267"/>
      <c r="BBP26" s="117">
        <v>0.64</v>
      </c>
      <c r="BBQ26" s="107" t="s">
        <v>654</v>
      </c>
      <c r="BBR26" s="108" t="s">
        <v>458</v>
      </c>
      <c r="BBS26" s="109" t="s">
        <v>457</v>
      </c>
      <c r="BBT26" s="132">
        <v>44927</v>
      </c>
      <c r="BBU26" s="132">
        <v>44743</v>
      </c>
      <c r="BBV26" s="133">
        <v>44652</v>
      </c>
      <c r="BBW26" s="132">
        <v>44562</v>
      </c>
      <c r="BBX26" s="109" t="s">
        <v>55</v>
      </c>
      <c r="BBY26" s="131" t="s">
        <v>53</v>
      </c>
      <c r="BBZ26" s="114" t="s">
        <v>653</v>
      </c>
      <c r="BCA26" s="108" t="s">
        <v>1025</v>
      </c>
      <c r="BCB26" s="108"/>
      <c r="BCC26" s="116">
        <v>0.62</v>
      </c>
      <c r="BCD26" s="266" t="s">
        <v>1026</v>
      </c>
      <c r="BCE26" s="267"/>
      <c r="BCF26" s="117">
        <v>0.64</v>
      </c>
      <c r="BCG26" s="107" t="s">
        <v>654</v>
      </c>
      <c r="BCH26" s="108" t="s">
        <v>458</v>
      </c>
      <c r="BCI26" s="109" t="s">
        <v>457</v>
      </c>
      <c r="BCJ26" s="132">
        <v>44927</v>
      </c>
      <c r="BCK26" s="132">
        <v>44743</v>
      </c>
      <c r="BCL26" s="133">
        <v>44652</v>
      </c>
      <c r="BCM26" s="132">
        <v>44562</v>
      </c>
      <c r="BCN26" s="109" t="s">
        <v>55</v>
      </c>
      <c r="BCO26" s="131" t="s">
        <v>53</v>
      </c>
      <c r="BCP26" s="114" t="s">
        <v>653</v>
      </c>
      <c r="BCQ26" s="108" t="s">
        <v>1025</v>
      </c>
      <c r="BCR26" s="108"/>
      <c r="BCS26" s="116">
        <v>0.62</v>
      </c>
      <c r="BCT26" s="266" t="s">
        <v>1026</v>
      </c>
      <c r="BCU26" s="267"/>
      <c r="BCV26" s="117">
        <v>0.64</v>
      </c>
      <c r="BCW26" s="107" t="s">
        <v>654</v>
      </c>
      <c r="BCX26" s="108" t="s">
        <v>458</v>
      </c>
      <c r="BCY26" s="109" t="s">
        <v>457</v>
      </c>
      <c r="BCZ26" s="132">
        <v>44927</v>
      </c>
      <c r="BDA26" s="132">
        <v>44743</v>
      </c>
      <c r="BDB26" s="133">
        <v>44652</v>
      </c>
      <c r="BDC26" s="132">
        <v>44562</v>
      </c>
      <c r="BDD26" s="109" t="s">
        <v>55</v>
      </c>
      <c r="BDE26" s="131" t="s">
        <v>53</v>
      </c>
      <c r="BDF26" s="114" t="s">
        <v>653</v>
      </c>
      <c r="BDG26" s="108" t="s">
        <v>1025</v>
      </c>
      <c r="BDH26" s="108"/>
      <c r="BDI26" s="116">
        <v>0.62</v>
      </c>
      <c r="BDJ26" s="266" t="s">
        <v>1026</v>
      </c>
      <c r="BDK26" s="267"/>
      <c r="BDL26" s="117">
        <v>0.64</v>
      </c>
      <c r="BDM26" s="107" t="s">
        <v>654</v>
      </c>
      <c r="BDN26" s="108" t="s">
        <v>458</v>
      </c>
      <c r="BDO26" s="109" t="s">
        <v>457</v>
      </c>
      <c r="BDP26" s="132">
        <v>44927</v>
      </c>
      <c r="BDQ26" s="132">
        <v>44743</v>
      </c>
      <c r="BDR26" s="133">
        <v>44652</v>
      </c>
      <c r="BDS26" s="132">
        <v>44562</v>
      </c>
      <c r="BDT26" s="109" t="s">
        <v>55</v>
      </c>
      <c r="BDU26" s="131" t="s">
        <v>53</v>
      </c>
      <c r="BDV26" s="114" t="s">
        <v>653</v>
      </c>
      <c r="BDW26" s="108" t="s">
        <v>1025</v>
      </c>
      <c r="BDX26" s="108"/>
      <c r="BDY26" s="116">
        <v>0.62</v>
      </c>
      <c r="BDZ26" s="266" t="s">
        <v>1026</v>
      </c>
      <c r="BEA26" s="267"/>
      <c r="BEB26" s="117">
        <v>0.64</v>
      </c>
      <c r="BEC26" s="107" t="s">
        <v>654</v>
      </c>
      <c r="BED26" s="108" t="s">
        <v>458</v>
      </c>
      <c r="BEE26" s="109" t="s">
        <v>457</v>
      </c>
      <c r="BEF26" s="132">
        <v>44927</v>
      </c>
      <c r="BEG26" s="132">
        <v>44743</v>
      </c>
      <c r="BEH26" s="133">
        <v>44652</v>
      </c>
      <c r="BEI26" s="132">
        <v>44562</v>
      </c>
      <c r="BEJ26" s="109" t="s">
        <v>55</v>
      </c>
      <c r="BEK26" s="131" t="s">
        <v>53</v>
      </c>
      <c r="BEL26" s="114" t="s">
        <v>653</v>
      </c>
      <c r="BEM26" s="108" t="s">
        <v>1025</v>
      </c>
      <c r="BEN26" s="108"/>
      <c r="BEO26" s="116">
        <v>0.62</v>
      </c>
      <c r="BEP26" s="266" t="s">
        <v>1026</v>
      </c>
      <c r="BEQ26" s="267"/>
      <c r="BER26" s="117">
        <v>0.64</v>
      </c>
      <c r="BES26" s="107" t="s">
        <v>654</v>
      </c>
      <c r="BET26" s="108" t="s">
        <v>458</v>
      </c>
      <c r="BEU26" s="109" t="s">
        <v>457</v>
      </c>
      <c r="BEV26" s="132">
        <v>44927</v>
      </c>
      <c r="BEW26" s="132">
        <v>44743</v>
      </c>
      <c r="BEX26" s="133">
        <v>44652</v>
      </c>
      <c r="BEY26" s="132">
        <v>44562</v>
      </c>
      <c r="BEZ26" s="109" t="s">
        <v>55</v>
      </c>
      <c r="BFA26" s="131" t="s">
        <v>53</v>
      </c>
      <c r="BFB26" s="114" t="s">
        <v>653</v>
      </c>
      <c r="BFC26" s="108" t="s">
        <v>1025</v>
      </c>
      <c r="BFD26" s="108"/>
      <c r="BFE26" s="116">
        <v>0.62</v>
      </c>
      <c r="BFF26" s="266" t="s">
        <v>1026</v>
      </c>
      <c r="BFG26" s="267"/>
      <c r="BFH26" s="117">
        <v>0.64</v>
      </c>
      <c r="BFI26" s="107" t="s">
        <v>654</v>
      </c>
      <c r="BFJ26" s="108" t="s">
        <v>458</v>
      </c>
      <c r="BFK26" s="109" t="s">
        <v>457</v>
      </c>
      <c r="BFL26" s="132">
        <v>44927</v>
      </c>
      <c r="BFM26" s="132">
        <v>44743</v>
      </c>
      <c r="BFN26" s="133">
        <v>44652</v>
      </c>
      <c r="BFO26" s="132">
        <v>44562</v>
      </c>
      <c r="BFP26" s="109" t="s">
        <v>55</v>
      </c>
      <c r="BFQ26" s="131" t="s">
        <v>53</v>
      </c>
      <c r="BFR26" s="114" t="s">
        <v>653</v>
      </c>
      <c r="BFS26" s="108" t="s">
        <v>1025</v>
      </c>
      <c r="BFT26" s="108"/>
      <c r="BFU26" s="116">
        <v>0.62</v>
      </c>
      <c r="BFV26" s="266" t="s">
        <v>1026</v>
      </c>
      <c r="BFW26" s="267"/>
      <c r="BFX26" s="117">
        <v>0.64</v>
      </c>
      <c r="BFY26" s="107" t="s">
        <v>654</v>
      </c>
      <c r="BFZ26" s="108" t="s">
        <v>458</v>
      </c>
      <c r="BGA26" s="109" t="s">
        <v>457</v>
      </c>
      <c r="BGB26" s="132">
        <v>44927</v>
      </c>
      <c r="BGC26" s="132">
        <v>44743</v>
      </c>
      <c r="BGD26" s="133">
        <v>44652</v>
      </c>
      <c r="BGE26" s="132">
        <v>44562</v>
      </c>
      <c r="BGF26" s="109" t="s">
        <v>55</v>
      </c>
      <c r="BGG26" s="131" t="s">
        <v>53</v>
      </c>
      <c r="BGH26" s="114" t="s">
        <v>653</v>
      </c>
      <c r="BGI26" s="108" t="s">
        <v>1025</v>
      </c>
      <c r="BGJ26" s="108"/>
      <c r="BGK26" s="116">
        <v>0.62</v>
      </c>
      <c r="BGL26" s="266" t="s">
        <v>1026</v>
      </c>
      <c r="BGM26" s="267"/>
      <c r="BGN26" s="117">
        <v>0.64</v>
      </c>
      <c r="BGO26" s="107" t="s">
        <v>654</v>
      </c>
      <c r="BGP26" s="108" t="s">
        <v>458</v>
      </c>
      <c r="BGQ26" s="109" t="s">
        <v>457</v>
      </c>
      <c r="BGR26" s="132">
        <v>44927</v>
      </c>
      <c r="BGS26" s="132">
        <v>44743</v>
      </c>
      <c r="BGT26" s="133">
        <v>44652</v>
      </c>
      <c r="BGU26" s="132">
        <v>44562</v>
      </c>
      <c r="BGV26" s="109" t="s">
        <v>55</v>
      </c>
      <c r="BGW26" s="131" t="s">
        <v>53</v>
      </c>
      <c r="BGX26" s="114" t="s">
        <v>653</v>
      </c>
      <c r="BGY26" s="108" t="s">
        <v>1025</v>
      </c>
      <c r="BGZ26" s="108"/>
      <c r="BHA26" s="116">
        <v>0.62</v>
      </c>
      <c r="BHB26" s="266" t="s">
        <v>1026</v>
      </c>
      <c r="BHC26" s="267"/>
      <c r="BHD26" s="117">
        <v>0.64</v>
      </c>
      <c r="BHE26" s="107" t="s">
        <v>654</v>
      </c>
      <c r="BHF26" s="108" t="s">
        <v>458</v>
      </c>
      <c r="BHG26" s="109" t="s">
        <v>457</v>
      </c>
      <c r="BHH26" s="132">
        <v>44927</v>
      </c>
      <c r="BHI26" s="132">
        <v>44743</v>
      </c>
      <c r="BHJ26" s="133">
        <v>44652</v>
      </c>
      <c r="BHK26" s="132">
        <v>44562</v>
      </c>
      <c r="BHL26" s="109" t="s">
        <v>55</v>
      </c>
      <c r="BHM26" s="131" t="s">
        <v>53</v>
      </c>
      <c r="BHN26" s="114" t="s">
        <v>653</v>
      </c>
      <c r="BHO26" s="108" t="s">
        <v>1025</v>
      </c>
      <c r="BHP26" s="108"/>
      <c r="BHQ26" s="116">
        <v>0.62</v>
      </c>
      <c r="BHR26" s="266" t="s">
        <v>1026</v>
      </c>
      <c r="BHS26" s="267"/>
      <c r="BHT26" s="117">
        <v>0.64</v>
      </c>
      <c r="BHU26" s="107" t="s">
        <v>654</v>
      </c>
      <c r="BHV26" s="108" t="s">
        <v>458</v>
      </c>
      <c r="BHW26" s="109" t="s">
        <v>457</v>
      </c>
      <c r="BHX26" s="132">
        <v>44927</v>
      </c>
      <c r="BHY26" s="132">
        <v>44743</v>
      </c>
      <c r="BHZ26" s="133">
        <v>44652</v>
      </c>
      <c r="BIA26" s="132">
        <v>44562</v>
      </c>
      <c r="BIB26" s="109" t="s">
        <v>55</v>
      </c>
      <c r="BIC26" s="131" t="s">
        <v>53</v>
      </c>
      <c r="BID26" s="114" t="s">
        <v>653</v>
      </c>
      <c r="BIE26" s="108" t="s">
        <v>1025</v>
      </c>
      <c r="BIF26" s="108"/>
      <c r="BIG26" s="116">
        <v>0.62</v>
      </c>
      <c r="BIH26" s="266" t="s">
        <v>1026</v>
      </c>
      <c r="BII26" s="267"/>
      <c r="BIJ26" s="117">
        <v>0.64</v>
      </c>
      <c r="BIK26" s="107" t="s">
        <v>654</v>
      </c>
      <c r="BIL26" s="108" t="s">
        <v>458</v>
      </c>
      <c r="BIM26" s="109" t="s">
        <v>457</v>
      </c>
      <c r="BIN26" s="132">
        <v>44927</v>
      </c>
      <c r="BIO26" s="132">
        <v>44743</v>
      </c>
      <c r="BIP26" s="133">
        <v>44652</v>
      </c>
      <c r="BIQ26" s="132">
        <v>44562</v>
      </c>
      <c r="BIR26" s="109" t="s">
        <v>55</v>
      </c>
      <c r="BIS26" s="131" t="s">
        <v>53</v>
      </c>
      <c r="BIT26" s="114" t="s">
        <v>653</v>
      </c>
      <c r="BIU26" s="108" t="s">
        <v>1025</v>
      </c>
      <c r="BIV26" s="108"/>
      <c r="BIW26" s="116">
        <v>0.62</v>
      </c>
      <c r="BIX26" s="266" t="s">
        <v>1026</v>
      </c>
      <c r="BIY26" s="267"/>
      <c r="BIZ26" s="117">
        <v>0.64</v>
      </c>
      <c r="BJA26" s="107" t="s">
        <v>654</v>
      </c>
      <c r="BJB26" s="108" t="s">
        <v>458</v>
      </c>
      <c r="BJC26" s="109" t="s">
        <v>457</v>
      </c>
      <c r="BJD26" s="132">
        <v>44927</v>
      </c>
      <c r="BJE26" s="132">
        <v>44743</v>
      </c>
      <c r="BJF26" s="133">
        <v>44652</v>
      </c>
      <c r="BJG26" s="132">
        <v>44562</v>
      </c>
      <c r="BJH26" s="109" t="s">
        <v>55</v>
      </c>
      <c r="BJI26" s="131" t="s">
        <v>53</v>
      </c>
      <c r="BJJ26" s="114" t="s">
        <v>653</v>
      </c>
      <c r="BJK26" s="108" t="s">
        <v>1025</v>
      </c>
      <c r="BJL26" s="108"/>
      <c r="BJM26" s="116">
        <v>0.62</v>
      </c>
      <c r="BJN26" s="266" t="s">
        <v>1026</v>
      </c>
      <c r="BJO26" s="267"/>
      <c r="BJP26" s="117">
        <v>0.64</v>
      </c>
      <c r="BJQ26" s="107" t="s">
        <v>654</v>
      </c>
      <c r="BJR26" s="108" t="s">
        <v>458</v>
      </c>
      <c r="BJS26" s="109" t="s">
        <v>457</v>
      </c>
      <c r="BJT26" s="132">
        <v>44927</v>
      </c>
      <c r="BJU26" s="132">
        <v>44743</v>
      </c>
      <c r="BJV26" s="133">
        <v>44652</v>
      </c>
      <c r="BJW26" s="132">
        <v>44562</v>
      </c>
      <c r="BJX26" s="109" t="s">
        <v>55</v>
      </c>
      <c r="BJY26" s="131" t="s">
        <v>53</v>
      </c>
      <c r="BJZ26" s="114" t="s">
        <v>653</v>
      </c>
      <c r="BKA26" s="108" t="s">
        <v>1025</v>
      </c>
      <c r="BKB26" s="108"/>
      <c r="BKC26" s="116">
        <v>0.62</v>
      </c>
      <c r="BKD26" s="266" t="s">
        <v>1026</v>
      </c>
      <c r="BKE26" s="267"/>
      <c r="BKF26" s="117">
        <v>0.64</v>
      </c>
      <c r="BKG26" s="107" t="s">
        <v>654</v>
      </c>
      <c r="BKH26" s="108" t="s">
        <v>458</v>
      </c>
      <c r="BKI26" s="109" t="s">
        <v>457</v>
      </c>
      <c r="BKJ26" s="132">
        <v>44927</v>
      </c>
      <c r="BKK26" s="132">
        <v>44743</v>
      </c>
      <c r="BKL26" s="133">
        <v>44652</v>
      </c>
      <c r="BKM26" s="132">
        <v>44562</v>
      </c>
      <c r="BKN26" s="109" t="s">
        <v>55</v>
      </c>
      <c r="BKO26" s="131" t="s">
        <v>53</v>
      </c>
      <c r="BKP26" s="114" t="s">
        <v>653</v>
      </c>
      <c r="BKQ26" s="108" t="s">
        <v>1025</v>
      </c>
      <c r="BKR26" s="108"/>
      <c r="BKS26" s="116">
        <v>0.62</v>
      </c>
      <c r="BKT26" s="266" t="s">
        <v>1026</v>
      </c>
      <c r="BKU26" s="267"/>
      <c r="BKV26" s="117">
        <v>0.64</v>
      </c>
      <c r="BKW26" s="107" t="s">
        <v>654</v>
      </c>
      <c r="BKX26" s="108" t="s">
        <v>458</v>
      </c>
      <c r="BKY26" s="109" t="s">
        <v>457</v>
      </c>
      <c r="BKZ26" s="132">
        <v>44927</v>
      </c>
      <c r="BLA26" s="132">
        <v>44743</v>
      </c>
      <c r="BLB26" s="133">
        <v>44652</v>
      </c>
      <c r="BLC26" s="132">
        <v>44562</v>
      </c>
      <c r="BLD26" s="109" t="s">
        <v>55</v>
      </c>
      <c r="BLE26" s="131" t="s">
        <v>53</v>
      </c>
      <c r="BLF26" s="114" t="s">
        <v>653</v>
      </c>
      <c r="BLG26" s="108" t="s">
        <v>1025</v>
      </c>
      <c r="BLH26" s="108"/>
      <c r="BLI26" s="116">
        <v>0.62</v>
      </c>
      <c r="BLJ26" s="266" t="s">
        <v>1026</v>
      </c>
      <c r="BLK26" s="267"/>
      <c r="BLL26" s="117">
        <v>0.64</v>
      </c>
      <c r="BLM26" s="107" t="s">
        <v>654</v>
      </c>
      <c r="BLN26" s="108" t="s">
        <v>458</v>
      </c>
      <c r="BLO26" s="109" t="s">
        <v>457</v>
      </c>
      <c r="BLP26" s="132">
        <v>44927</v>
      </c>
      <c r="BLQ26" s="132">
        <v>44743</v>
      </c>
      <c r="BLR26" s="133">
        <v>44652</v>
      </c>
      <c r="BLS26" s="132">
        <v>44562</v>
      </c>
      <c r="BLT26" s="109" t="s">
        <v>55</v>
      </c>
      <c r="BLU26" s="131" t="s">
        <v>53</v>
      </c>
      <c r="BLV26" s="114" t="s">
        <v>653</v>
      </c>
      <c r="BLW26" s="108" t="s">
        <v>1025</v>
      </c>
      <c r="BLX26" s="108"/>
      <c r="BLY26" s="116">
        <v>0.62</v>
      </c>
      <c r="BLZ26" s="266" t="s">
        <v>1026</v>
      </c>
      <c r="BMA26" s="267"/>
      <c r="BMB26" s="117">
        <v>0.64</v>
      </c>
      <c r="BMC26" s="107" t="s">
        <v>654</v>
      </c>
      <c r="BMD26" s="108" t="s">
        <v>458</v>
      </c>
      <c r="BME26" s="109" t="s">
        <v>457</v>
      </c>
      <c r="BMF26" s="132">
        <v>44927</v>
      </c>
      <c r="BMG26" s="132">
        <v>44743</v>
      </c>
      <c r="BMH26" s="133">
        <v>44652</v>
      </c>
      <c r="BMI26" s="132">
        <v>44562</v>
      </c>
      <c r="BMJ26" s="109" t="s">
        <v>55</v>
      </c>
      <c r="BMK26" s="131" t="s">
        <v>53</v>
      </c>
      <c r="BML26" s="114" t="s">
        <v>653</v>
      </c>
      <c r="BMM26" s="108" t="s">
        <v>1025</v>
      </c>
      <c r="BMN26" s="108"/>
      <c r="BMO26" s="116">
        <v>0.62</v>
      </c>
      <c r="BMP26" s="266" t="s">
        <v>1026</v>
      </c>
      <c r="BMQ26" s="267"/>
      <c r="BMR26" s="117">
        <v>0.64</v>
      </c>
      <c r="BMS26" s="107" t="s">
        <v>654</v>
      </c>
      <c r="BMT26" s="108" t="s">
        <v>458</v>
      </c>
      <c r="BMU26" s="109" t="s">
        <v>457</v>
      </c>
      <c r="BMV26" s="132">
        <v>44927</v>
      </c>
      <c r="BMW26" s="132">
        <v>44743</v>
      </c>
      <c r="BMX26" s="133">
        <v>44652</v>
      </c>
      <c r="BMY26" s="132">
        <v>44562</v>
      </c>
      <c r="BMZ26" s="109" t="s">
        <v>55</v>
      </c>
      <c r="BNA26" s="131" t="s">
        <v>53</v>
      </c>
      <c r="BNB26" s="114" t="s">
        <v>653</v>
      </c>
      <c r="BNC26" s="108" t="s">
        <v>1025</v>
      </c>
      <c r="BND26" s="108"/>
      <c r="BNE26" s="116">
        <v>0.62</v>
      </c>
      <c r="BNF26" s="266" t="s">
        <v>1026</v>
      </c>
      <c r="BNG26" s="267"/>
      <c r="BNH26" s="117">
        <v>0.64</v>
      </c>
      <c r="BNI26" s="107" t="s">
        <v>654</v>
      </c>
      <c r="BNJ26" s="108" t="s">
        <v>458</v>
      </c>
      <c r="BNK26" s="109" t="s">
        <v>457</v>
      </c>
      <c r="BNL26" s="132">
        <v>44927</v>
      </c>
      <c r="BNM26" s="132">
        <v>44743</v>
      </c>
      <c r="BNN26" s="133">
        <v>44652</v>
      </c>
      <c r="BNO26" s="132">
        <v>44562</v>
      </c>
      <c r="BNP26" s="109" t="s">
        <v>55</v>
      </c>
      <c r="BNQ26" s="131" t="s">
        <v>53</v>
      </c>
      <c r="BNR26" s="114" t="s">
        <v>653</v>
      </c>
      <c r="BNS26" s="108" t="s">
        <v>1025</v>
      </c>
      <c r="BNT26" s="108"/>
      <c r="BNU26" s="116">
        <v>0.62</v>
      </c>
      <c r="BNV26" s="266" t="s">
        <v>1026</v>
      </c>
      <c r="BNW26" s="267"/>
      <c r="BNX26" s="117">
        <v>0.64</v>
      </c>
      <c r="BNY26" s="107" t="s">
        <v>654</v>
      </c>
      <c r="BNZ26" s="108" t="s">
        <v>458</v>
      </c>
      <c r="BOA26" s="109" t="s">
        <v>457</v>
      </c>
      <c r="BOB26" s="132">
        <v>44927</v>
      </c>
      <c r="BOC26" s="132">
        <v>44743</v>
      </c>
      <c r="BOD26" s="133">
        <v>44652</v>
      </c>
      <c r="BOE26" s="132">
        <v>44562</v>
      </c>
      <c r="BOF26" s="109" t="s">
        <v>55</v>
      </c>
      <c r="BOG26" s="131" t="s">
        <v>53</v>
      </c>
      <c r="BOH26" s="114" t="s">
        <v>653</v>
      </c>
      <c r="BOI26" s="108" t="s">
        <v>1025</v>
      </c>
      <c r="BOJ26" s="108"/>
      <c r="BOK26" s="116">
        <v>0.62</v>
      </c>
      <c r="BOL26" s="266" t="s">
        <v>1026</v>
      </c>
      <c r="BOM26" s="267"/>
      <c r="BON26" s="117">
        <v>0.64</v>
      </c>
      <c r="BOO26" s="107" t="s">
        <v>654</v>
      </c>
      <c r="BOP26" s="108" t="s">
        <v>458</v>
      </c>
      <c r="BOQ26" s="109" t="s">
        <v>457</v>
      </c>
      <c r="BOR26" s="132">
        <v>44927</v>
      </c>
      <c r="BOS26" s="132">
        <v>44743</v>
      </c>
      <c r="BOT26" s="133">
        <v>44652</v>
      </c>
      <c r="BOU26" s="132">
        <v>44562</v>
      </c>
      <c r="BOV26" s="109" t="s">
        <v>55</v>
      </c>
      <c r="BOW26" s="131" t="s">
        <v>53</v>
      </c>
      <c r="BOX26" s="114" t="s">
        <v>653</v>
      </c>
      <c r="BOY26" s="108" t="s">
        <v>1025</v>
      </c>
      <c r="BOZ26" s="108"/>
      <c r="BPA26" s="116">
        <v>0.62</v>
      </c>
      <c r="BPB26" s="266" t="s">
        <v>1026</v>
      </c>
      <c r="BPC26" s="267"/>
      <c r="BPD26" s="117">
        <v>0.64</v>
      </c>
      <c r="BPE26" s="107" t="s">
        <v>654</v>
      </c>
      <c r="BPF26" s="108" t="s">
        <v>458</v>
      </c>
      <c r="BPG26" s="109" t="s">
        <v>457</v>
      </c>
      <c r="BPH26" s="132">
        <v>44927</v>
      </c>
      <c r="BPI26" s="132">
        <v>44743</v>
      </c>
      <c r="BPJ26" s="133">
        <v>44652</v>
      </c>
      <c r="BPK26" s="132">
        <v>44562</v>
      </c>
      <c r="BPL26" s="109" t="s">
        <v>55</v>
      </c>
      <c r="BPM26" s="131" t="s">
        <v>53</v>
      </c>
      <c r="BPN26" s="114" t="s">
        <v>653</v>
      </c>
      <c r="BPO26" s="108" t="s">
        <v>1025</v>
      </c>
      <c r="BPP26" s="108"/>
      <c r="BPQ26" s="116">
        <v>0.62</v>
      </c>
      <c r="BPR26" s="266" t="s">
        <v>1026</v>
      </c>
      <c r="BPS26" s="267"/>
      <c r="BPT26" s="117">
        <v>0.64</v>
      </c>
      <c r="BPU26" s="107" t="s">
        <v>654</v>
      </c>
      <c r="BPV26" s="108" t="s">
        <v>458</v>
      </c>
      <c r="BPW26" s="109" t="s">
        <v>457</v>
      </c>
      <c r="BPX26" s="132">
        <v>44927</v>
      </c>
      <c r="BPY26" s="132">
        <v>44743</v>
      </c>
      <c r="BPZ26" s="133">
        <v>44652</v>
      </c>
      <c r="BQA26" s="132">
        <v>44562</v>
      </c>
      <c r="BQB26" s="109" t="s">
        <v>55</v>
      </c>
      <c r="BQC26" s="131" t="s">
        <v>53</v>
      </c>
      <c r="BQD26" s="114" t="s">
        <v>653</v>
      </c>
      <c r="BQE26" s="108" t="s">
        <v>1025</v>
      </c>
      <c r="BQF26" s="108"/>
      <c r="BQG26" s="116">
        <v>0.62</v>
      </c>
      <c r="BQH26" s="266" t="s">
        <v>1026</v>
      </c>
      <c r="BQI26" s="267"/>
      <c r="BQJ26" s="117">
        <v>0.64</v>
      </c>
      <c r="BQK26" s="107" t="s">
        <v>654</v>
      </c>
      <c r="BQL26" s="108" t="s">
        <v>458</v>
      </c>
      <c r="BQM26" s="109" t="s">
        <v>457</v>
      </c>
      <c r="BQN26" s="132">
        <v>44927</v>
      </c>
      <c r="BQO26" s="132">
        <v>44743</v>
      </c>
      <c r="BQP26" s="133">
        <v>44652</v>
      </c>
      <c r="BQQ26" s="132">
        <v>44562</v>
      </c>
      <c r="BQR26" s="109" t="s">
        <v>55</v>
      </c>
      <c r="BQS26" s="131" t="s">
        <v>53</v>
      </c>
      <c r="BQT26" s="114" t="s">
        <v>653</v>
      </c>
      <c r="BQU26" s="108" t="s">
        <v>1025</v>
      </c>
      <c r="BQV26" s="108"/>
      <c r="BQW26" s="116">
        <v>0.62</v>
      </c>
      <c r="BQX26" s="266" t="s">
        <v>1026</v>
      </c>
      <c r="BQY26" s="267"/>
      <c r="BQZ26" s="117">
        <v>0.64</v>
      </c>
      <c r="BRA26" s="107" t="s">
        <v>654</v>
      </c>
      <c r="BRB26" s="108" t="s">
        <v>458</v>
      </c>
      <c r="BRC26" s="109" t="s">
        <v>457</v>
      </c>
      <c r="BRD26" s="132">
        <v>44927</v>
      </c>
      <c r="BRE26" s="132">
        <v>44743</v>
      </c>
      <c r="BRF26" s="133">
        <v>44652</v>
      </c>
      <c r="BRG26" s="132">
        <v>44562</v>
      </c>
      <c r="BRH26" s="109" t="s">
        <v>55</v>
      </c>
      <c r="BRI26" s="131" t="s">
        <v>53</v>
      </c>
      <c r="BRJ26" s="114" t="s">
        <v>653</v>
      </c>
      <c r="BRK26" s="108" t="s">
        <v>1025</v>
      </c>
      <c r="BRL26" s="108"/>
      <c r="BRM26" s="116">
        <v>0.62</v>
      </c>
      <c r="BRN26" s="266" t="s">
        <v>1026</v>
      </c>
      <c r="BRO26" s="267"/>
      <c r="BRP26" s="117">
        <v>0.64</v>
      </c>
      <c r="BRQ26" s="107" t="s">
        <v>654</v>
      </c>
      <c r="BRR26" s="108" t="s">
        <v>458</v>
      </c>
      <c r="BRS26" s="109" t="s">
        <v>457</v>
      </c>
      <c r="BRT26" s="132">
        <v>44927</v>
      </c>
      <c r="BRU26" s="132">
        <v>44743</v>
      </c>
      <c r="BRV26" s="133">
        <v>44652</v>
      </c>
      <c r="BRW26" s="132">
        <v>44562</v>
      </c>
      <c r="BRX26" s="109" t="s">
        <v>55</v>
      </c>
      <c r="BRY26" s="131" t="s">
        <v>53</v>
      </c>
      <c r="BRZ26" s="114" t="s">
        <v>653</v>
      </c>
      <c r="BSA26" s="108" t="s">
        <v>1025</v>
      </c>
      <c r="BSB26" s="108"/>
      <c r="BSC26" s="116">
        <v>0.62</v>
      </c>
      <c r="BSD26" s="266" t="s">
        <v>1026</v>
      </c>
      <c r="BSE26" s="267"/>
      <c r="BSF26" s="117">
        <v>0.64</v>
      </c>
      <c r="BSG26" s="107" t="s">
        <v>654</v>
      </c>
      <c r="BSH26" s="108" t="s">
        <v>458</v>
      </c>
      <c r="BSI26" s="109" t="s">
        <v>457</v>
      </c>
      <c r="BSJ26" s="132">
        <v>44927</v>
      </c>
      <c r="BSK26" s="132">
        <v>44743</v>
      </c>
      <c r="BSL26" s="133">
        <v>44652</v>
      </c>
      <c r="BSM26" s="132">
        <v>44562</v>
      </c>
      <c r="BSN26" s="109" t="s">
        <v>55</v>
      </c>
      <c r="BSO26" s="131" t="s">
        <v>53</v>
      </c>
      <c r="BSP26" s="114" t="s">
        <v>653</v>
      </c>
      <c r="BSQ26" s="108" t="s">
        <v>1025</v>
      </c>
      <c r="BSR26" s="108"/>
      <c r="BSS26" s="116">
        <v>0.62</v>
      </c>
      <c r="BST26" s="266" t="s">
        <v>1026</v>
      </c>
      <c r="BSU26" s="267"/>
      <c r="BSV26" s="117">
        <v>0.64</v>
      </c>
      <c r="BSW26" s="107" t="s">
        <v>654</v>
      </c>
      <c r="BSX26" s="108" t="s">
        <v>458</v>
      </c>
      <c r="BSY26" s="109" t="s">
        <v>457</v>
      </c>
      <c r="BSZ26" s="132">
        <v>44927</v>
      </c>
      <c r="BTA26" s="132">
        <v>44743</v>
      </c>
      <c r="BTB26" s="133">
        <v>44652</v>
      </c>
      <c r="BTC26" s="132">
        <v>44562</v>
      </c>
      <c r="BTD26" s="109" t="s">
        <v>55</v>
      </c>
      <c r="BTE26" s="131" t="s">
        <v>53</v>
      </c>
      <c r="BTF26" s="114" t="s">
        <v>653</v>
      </c>
      <c r="BTG26" s="108" t="s">
        <v>1025</v>
      </c>
      <c r="BTH26" s="108"/>
      <c r="BTI26" s="116">
        <v>0.62</v>
      </c>
      <c r="BTJ26" s="266" t="s">
        <v>1026</v>
      </c>
      <c r="BTK26" s="267"/>
      <c r="BTL26" s="117">
        <v>0.64</v>
      </c>
      <c r="BTM26" s="107" t="s">
        <v>654</v>
      </c>
      <c r="BTN26" s="108" t="s">
        <v>458</v>
      </c>
      <c r="BTO26" s="109" t="s">
        <v>457</v>
      </c>
      <c r="BTP26" s="132">
        <v>44927</v>
      </c>
      <c r="BTQ26" s="132">
        <v>44743</v>
      </c>
      <c r="BTR26" s="133">
        <v>44652</v>
      </c>
      <c r="BTS26" s="132">
        <v>44562</v>
      </c>
      <c r="BTT26" s="109" t="s">
        <v>55</v>
      </c>
      <c r="BTU26" s="131" t="s">
        <v>53</v>
      </c>
      <c r="BTV26" s="114" t="s">
        <v>653</v>
      </c>
      <c r="BTW26" s="108" t="s">
        <v>1025</v>
      </c>
      <c r="BTX26" s="108"/>
      <c r="BTY26" s="116">
        <v>0.62</v>
      </c>
      <c r="BTZ26" s="266" t="s">
        <v>1026</v>
      </c>
      <c r="BUA26" s="267"/>
      <c r="BUB26" s="117">
        <v>0.64</v>
      </c>
      <c r="BUC26" s="107" t="s">
        <v>654</v>
      </c>
      <c r="BUD26" s="108" t="s">
        <v>458</v>
      </c>
      <c r="BUE26" s="109" t="s">
        <v>457</v>
      </c>
      <c r="BUF26" s="132">
        <v>44927</v>
      </c>
      <c r="BUG26" s="132">
        <v>44743</v>
      </c>
      <c r="BUH26" s="133">
        <v>44652</v>
      </c>
      <c r="BUI26" s="132">
        <v>44562</v>
      </c>
      <c r="BUJ26" s="109" t="s">
        <v>55</v>
      </c>
      <c r="BUK26" s="131" t="s">
        <v>53</v>
      </c>
      <c r="BUL26" s="114" t="s">
        <v>653</v>
      </c>
      <c r="BUM26" s="108" t="s">
        <v>1025</v>
      </c>
      <c r="BUN26" s="108"/>
      <c r="BUO26" s="116">
        <v>0.62</v>
      </c>
      <c r="BUP26" s="266" t="s">
        <v>1026</v>
      </c>
      <c r="BUQ26" s="267"/>
      <c r="BUR26" s="117">
        <v>0.64</v>
      </c>
      <c r="BUS26" s="107" t="s">
        <v>654</v>
      </c>
      <c r="BUT26" s="108" t="s">
        <v>458</v>
      </c>
      <c r="BUU26" s="109" t="s">
        <v>457</v>
      </c>
      <c r="BUV26" s="132">
        <v>44927</v>
      </c>
      <c r="BUW26" s="132">
        <v>44743</v>
      </c>
      <c r="BUX26" s="133">
        <v>44652</v>
      </c>
      <c r="BUY26" s="132">
        <v>44562</v>
      </c>
      <c r="BUZ26" s="109" t="s">
        <v>55</v>
      </c>
      <c r="BVA26" s="131" t="s">
        <v>53</v>
      </c>
      <c r="BVB26" s="114" t="s">
        <v>653</v>
      </c>
      <c r="BVC26" s="108" t="s">
        <v>1025</v>
      </c>
      <c r="BVD26" s="108"/>
      <c r="BVE26" s="116">
        <v>0.62</v>
      </c>
      <c r="BVF26" s="266" t="s">
        <v>1026</v>
      </c>
      <c r="BVG26" s="267"/>
      <c r="BVH26" s="117">
        <v>0.64</v>
      </c>
      <c r="BVI26" s="107" t="s">
        <v>654</v>
      </c>
      <c r="BVJ26" s="108" t="s">
        <v>458</v>
      </c>
      <c r="BVK26" s="109" t="s">
        <v>457</v>
      </c>
      <c r="BVL26" s="132">
        <v>44927</v>
      </c>
      <c r="BVM26" s="132">
        <v>44743</v>
      </c>
      <c r="BVN26" s="133">
        <v>44652</v>
      </c>
      <c r="BVO26" s="132">
        <v>44562</v>
      </c>
      <c r="BVP26" s="109" t="s">
        <v>55</v>
      </c>
      <c r="BVQ26" s="131" t="s">
        <v>53</v>
      </c>
      <c r="BVR26" s="114" t="s">
        <v>653</v>
      </c>
      <c r="BVS26" s="108" t="s">
        <v>1025</v>
      </c>
      <c r="BVT26" s="108"/>
      <c r="BVU26" s="116">
        <v>0.62</v>
      </c>
      <c r="BVV26" s="266" t="s">
        <v>1026</v>
      </c>
      <c r="BVW26" s="267"/>
      <c r="BVX26" s="117">
        <v>0.64</v>
      </c>
      <c r="BVY26" s="107" t="s">
        <v>654</v>
      </c>
      <c r="BVZ26" s="108" t="s">
        <v>458</v>
      </c>
      <c r="BWA26" s="109" t="s">
        <v>457</v>
      </c>
      <c r="BWB26" s="132">
        <v>44927</v>
      </c>
      <c r="BWC26" s="132">
        <v>44743</v>
      </c>
      <c r="BWD26" s="133">
        <v>44652</v>
      </c>
      <c r="BWE26" s="132">
        <v>44562</v>
      </c>
      <c r="BWF26" s="109" t="s">
        <v>55</v>
      </c>
      <c r="BWG26" s="131" t="s">
        <v>53</v>
      </c>
      <c r="BWH26" s="114" t="s">
        <v>653</v>
      </c>
      <c r="BWI26" s="108" t="s">
        <v>1025</v>
      </c>
      <c r="BWJ26" s="108"/>
      <c r="BWK26" s="116">
        <v>0.62</v>
      </c>
      <c r="BWL26" s="266" t="s">
        <v>1026</v>
      </c>
      <c r="BWM26" s="267"/>
      <c r="BWN26" s="117">
        <v>0.64</v>
      </c>
      <c r="BWO26" s="107" t="s">
        <v>654</v>
      </c>
      <c r="BWP26" s="108" t="s">
        <v>458</v>
      </c>
      <c r="BWQ26" s="109" t="s">
        <v>457</v>
      </c>
      <c r="BWR26" s="132">
        <v>44927</v>
      </c>
      <c r="BWS26" s="132">
        <v>44743</v>
      </c>
      <c r="BWT26" s="133">
        <v>44652</v>
      </c>
      <c r="BWU26" s="132">
        <v>44562</v>
      </c>
      <c r="BWV26" s="109" t="s">
        <v>55</v>
      </c>
      <c r="BWW26" s="131" t="s">
        <v>53</v>
      </c>
      <c r="BWX26" s="114" t="s">
        <v>653</v>
      </c>
      <c r="BWY26" s="108" t="s">
        <v>1025</v>
      </c>
      <c r="BWZ26" s="108"/>
      <c r="BXA26" s="116">
        <v>0.62</v>
      </c>
      <c r="BXB26" s="266" t="s">
        <v>1026</v>
      </c>
      <c r="BXC26" s="267"/>
      <c r="BXD26" s="117">
        <v>0.64</v>
      </c>
      <c r="BXE26" s="107" t="s">
        <v>654</v>
      </c>
      <c r="BXF26" s="108" t="s">
        <v>458</v>
      </c>
      <c r="BXG26" s="109" t="s">
        <v>457</v>
      </c>
      <c r="BXH26" s="132">
        <v>44927</v>
      </c>
      <c r="BXI26" s="132">
        <v>44743</v>
      </c>
      <c r="BXJ26" s="133">
        <v>44652</v>
      </c>
      <c r="BXK26" s="132">
        <v>44562</v>
      </c>
      <c r="BXL26" s="109" t="s">
        <v>55</v>
      </c>
      <c r="BXM26" s="131" t="s">
        <v>53</v>
      </c>
      <c r="BXN26" s="114" t="s">
        <v>653</v>
      </c>
      <c r="BXO26" s="108" t="s">
        <v>1025</v>
      </c>
      <c r="BXP26" s="108"/>
      <c r="BXQ26" s="116">
        <v>0.62</v>
      </c>
      <c r="BXR26" s="266" t="s">
        <v>1026</v>
      </c>
      <c r="BXS26" s="267"/>
      <c r="BXT26" s="117">
        <v>0.64</v>
      </c>
      <c r="BXU26" s="107" t="s">
        <v>654</v>
      </c>
      <c r="BXV26" s="108" t="s">
        <v>458</v>
      </c>
      <c r="BXW26" s="109" t="s">
        <v>457</v>
      </c>
      <c r="BXX26" s="132">
        <v>44927</v>
      </c>
      <c r="BXY26" s="132">
        <v>44743</v>
      </c>
      <c r="BXZ26" s="133">
        <v>44652</v>
      </c>
      <c r="BYA26" s="132">
        <v>44562</v>
      </c>
      <c r="BYB26" s="109" t="s">
        <v>55</v>
      </c>
      <c r="BYC26" s="131" t="s">
        <v>53</v>
      </c>
      <c r="BYD26" s="114" t="s">
        <v>653</v>
      </c>
      <c r="BYE26" s="108" t="s">
        <v>1025</v>
      </c>
      <c r="BYF26" s="108"/>
      <c r="BYG26" s="116">
        <v>0.62</v>
      </c>
      <c r="BYH26" s="266" t="s">
        <v>1026</v>
      </c>
      <c r="BYI26" s="267"/>
      <c r="BYJ26" s="117">
        <v>0.64</v>
      </c>
      <c r="BYK26" s="107" t="s">
        <v>654</v>
      </c>
      <c r="BYL26" s="108" t="s">
        <v>458</v>
      </c>
      <c r="BYM26" s="109" t="s">
        <v>457</v>
      </c>
      <c r="BYN26" s="132">
        <v>44927</v>
      </c>
      <c r="BYO26" s="132">
        <v>44743</v>
      </c>
      <c r="BYP26" s="133">
        <v>44652</v>
      </c>
      <c r="BYQ26" s="132">
        <v>44562</v>
      </c>
      <c r="BYR26" s="109" t="s">
        <v>55</v>
      </c>
      <c r="BYS26" s="131" t="s">
        <v>53</v>
      </c>
      <c r="BYT26" s="114" t="s">
        <v>653</v>
      </c>
      <c r="BYU26" s="108" t="s">
        <v>1025</v>
      </c>
      <c r="BYV26" s="108"/>
      <c r="BYW26" s="116">
        <v>0.62</v>
      </c>
      <c r="BYX26" s="266" t="s">
        <v>1026</v>
      </c>
      <c r="BYY26" s="267"/>
      <c r="BYZ26" s="117">
        <v>0.64</v>
      </c>
      <c r="BZA26" s="107" t="s">
        <v>654</v>
      </c>
      <c r="BZB26" s="108" t="s">
        <v>458</v>
      </c>
      <c r="BZC26" s="109" t="s">
        <v>457</v>
      </c>
      <c r="BZD26" s="132">
        <v>44927</v>
      </c>
      <c r="BZE26" s="132">
        <v>44743</v>
      </c>
      <c r="BZF26" s="133">
        <v>44652</v>
      </c>
      <c r="BZG26" s="132">
        <v>44562</v>
      </c>
      <c r="BZH26" s="109" t="s">
        <v>55</v>
      </c>
      <c r="BZI26" s="131" t="s">
        <v>53</v>
      </c>
      <c r="BZJ26" s="114" t="s">
        <v>653</v>
      </c>
      <c r="BZK26" s="108" t="s">
        <v>1025</v>
      </c>
      <c r="BZL26" s="108"/>
      <c r="BZM26" s="116">
        <v>0.62</v>
      </c>
      <c r="BZN26" s="266" t="s">
        <v>1026</v>
      </c>
      <c r="BZO26" s="267"/>
      <c r="BZP26" s="117">
        <v>0.64</v>
      </c>
      <c r="BZQ26" s="107" t="s">
        <v>654</v>
      </c>
      <c r="BZR26" s="108" t="s">
        <v>458</v>
      </c>
      <c r="BZS26" s="109" t="s">
        <v>457</v>
      </c>
      <c r="BZT26" s="132">
        <v>44927</v>
      </c>
      <c r="BZU26" s="132">
        <v>44743</v>
      </c>
      <c r="BZV26" s="133">
        <v>44652</v>
      </c>
      <c r="BZW26" s="132">
        <v>44562</v>
      </c>
      <c r="BZX26" s="109" t="s">
        <v>55</v>
      </c>
      <c r="BZY26" s="131" t="s">
        <v>53</v>
      </c>
      <c r="BZZ26" s="114" t="s">
        <v>653</v>
      </c>
      <c r="CAA26" s="108" t="s">
        <v>1025</v>
      </c>
      <c r="CAB26" s="108"/>
      <c r="CAC26" s="116">
        <v>0.62</v>
      </c>
      <c r="CAD26" s="266" t="s">
        <v>1026</v>
      </c>
      <c r="CAE26" s="267"/>
      <c r="CAF26" s="117">
        <v>0.64</v>
      </c>
      <c r="CAG26" s="107" t="s">
        <v>654</v>
      </c>
      <c r="CAH26" s="108" t="s">
        <v>458</v>
      </c>
      <c r="CAI26" s="109" t="s">
        <v>457</v>
      </c>
      <c r="CAJ26" s="132">
        <v>44927</v>
      </c>
      <c r="CAK26" s="132">
        <v>44743</v>
      </c>
      <c r="CAL26" s="133">
        <v>44652</v>
      </c>
      <c r="CAM26" s="132">
        <v>44562</v>
      </c>
      <c r="CAN26" s="109" t="s">
        <v>55</v>
      </c>
      <c r="CAO26" s="131" t="s">
        <v>53</v>
      </c>
      <c r="CAP26" s="114" t="s">
        <v>653</v>
      </c>
      <c r="CAQ26" s="108" t="s">
        <v>1025</v>
      </c>
      <c r="CAR26" s="108"/>
      <c r="CAS26" s="116">
        <v>0.62</v>
      </c>
      <c r="CAT26" s="266" t="s">
        <v>1026</v>
      </c>
      <c r="CAU26" s="267"/>
      <c r="CAV26" s="117">
        <v>0.64</v>
      </c>
      <c r="CAW26" s="107" t="s">
        <v>654</v>
      </c>
      <c r="CAX26" s="108" t="s">
        <v>458</v>
      </c>
      <c r="CAY26" s="109" t="s">
        <v>457</v>
      </c>
      <c r="CAZ26" s="132">
        <v>44927</v>
      </c>
      <c r="CBA26" s="132">
        <v>44743</v>
      </c>
      <c r="CBB26" s="133">
        <v>44652</v>
      </c>
      <c r="CBC26" s="132">
        <v>44562</v>
      </c>
      <c r="CBD26" s="109" t="s">
        <v>55</v>
      </c>
      <c r="CBE26" s="131" t="s">
        <v>53</v>
      </c>
      <c r="CBF26" s="114" t="s">
        <v>653</v>
      </c>
      <c r="CBG26" s="108" t="s">
        <v>1025</v>
      </c>
      <c r="CBH26" s="108"/>
      <c r="CBI26" s="116">
        <v>0.62</v>
      </c>
      <c r="CBJ26" s="266" t="s">
        <v>1026</v>
      </c>
      <c r="CBK26" s="267"/>
      <c r="CBL26" s="117">
        <v>0.64</v>
      </c>
      <c r="CBM26" s="107" t="s">
        <v>654</v>
      </c>
      <c r="CBN26" s="108" t="s">
        <v>458</v>
      </c>
      <c r="CBO26" s="109" t="s">
        <v>457</v>
      </c>
      <c r="CBP26" s="132">
        <v>44927</v>
      </c>
      <c r="CBQ26" s="132">
        <v>44743</v>
      </c>
      <c r="CBR26" s="133">
        <v>44652</v>
      </c>
      <c r="CBS26" s="132">
        <v>44562</v>
      </c>
      <c r="CBT26" s="109" t="s">
        <v>55</v>
      </c>
      <c r="CBU26" s="131" t="s">
        <v>53</v>
      </c>
      <c r="CBV26" s="114" t="s">
        <v>653</v>
      </c>
      <c r="CBW26" s="108" t="s">
        <v>1025</v>
      </c>
      <c r="CBX26" s="108"/>
      <c r="CBY26" s="116">
        <v>0.62</v>
      </c>
      <c r="CBZ26" s="266" t="s">
        <v>1026</v>
      </c>
      <c r="CCA26" s="267"/>
      <c r="CCB26" s="117">
        <v>0.64</v>
      </c>
      <c r="CCC26" s="107" t="s">
        <v>654</v>
      </c>
      <c r="CCD26" s="108" t="s">
        <v>458</v>
      </c>
      <c r="CCE26" s="109" t="s">
        <v>457</v>
      </c>
      <c r="CCF26" s="132">
        <v>44927</v>
      </c>
      <c r="CCG26" s="132">
        <v>44743</v>
      </c>
      <c r="CCH26" s="133">
        <v>44652</v>
      </c>
      <c r="CCI26" s="132">
        <v>44562</v>
      </c>
      <c r="CCJ26" s="109" t="s">
        <v>55</v>
      </c>
      <c r="CCK26" s="131" t="s">
        <v>53</v>
      </c>
      <c r="CCL26" s="114" t="s">
        <v>653</v>
      </c>
      <c r="CCM26" s="108" t="s">
        <v>1025</v>
      </c>
      <c r="CCN26" s="108"/>
      <c r="CCO26" s="116">
        <v>0.62</v>
      </c>
      <c r="CCP26" s="266" t="s">
        <v>1026</v>
      </c>
      <c r="CCQ26" s="267"/>
      <c r="CCR26" s="117">
        <v>0.64</v>
      </c>
      <c r="CCS26" s="107" t="s">
        <v>654</v>
      </c>
      <c r="CCT26" s="108" t="s">
        <v>458</v>
      </c>
      <c r="CCU26" s="109" t="s">
        <v>457</v>
      </c>
      <c r="CCV26" s="132">
        <v>44927</v>
      </c>
      <c r="CCW26" s="132">
        <v>44743</v>
      </c>
      <c r="CCX26" s="133">
        <v>44652</v>
      </c>
      <c r="CCY26" s="132">
        <v>44562</v>
      </c>
      <c r="CCZ26" s="109" t="s">
        <v>55</v>
      </c>
      <c r="CDA26" s="131" t="s">
        <v>53</v>
      </c>
      <c r="CDB26" s="114" t="s">
        <v>653</v>
      </c>
      <c r="CDC26" s="108" t="s">
        <v>1025</v>
      </c>
      <c r="CDD26" s="108"/>
      <c r="CDE26" s="116">
        <v>0.62</v>
      </c>
      <c r="CDF26" s="266" t="s">
        <v>1026</v>
      </c>
      <c r="CDG26" s="267"/>
      <c r="CDH26" s="117">
        <v>0.64</v>
      </c>
      <c r="CDI26" s="107" t="s">
        <v>654</v>
      </c>
      <c r="CDJ26" s="108" t="s">
        <v>458</v>
      </c>
      <c r="CDK26" s="109" t="s">
        <v>457</v>
      </c>
      <c r="CDL26" s="132">
        <v>44927</v>
      </c>
      <c r="CDM26" s="132">
        <v>44743</v>
      </c>
      <c r="CDN26" s="133">
        <v>44652</v>
      </c>
      <c r="CDO26" s="132">
        <v>44562</v>
      </c>
      <c r="CDP26" s="109" t="s">
        <v>55</v>
      </c>
      <c r="CDQ26" s="131" t="s">
        <v>53</v>
      </c>
      <c r="CDR26" s="114" t="s">
        <v>653</v>
      </c>
      <c r="CDS26" s="108" t="s">
        <v>1025</v>
      </c>
      <c r="CDT26" s="108"/>
      <c r="CDU26" s="116">
        <v>0.62</v>
      </c>
      <c r="CDV26" s="266" t="s">
        <v>1026</v>
      </c>
      <c r="CDW26" s="267"/>
      <c r="CDX26" s="117">
        <v>0.64</v>
      </c>
      <c r="CDY26" s="107" t="s">
        <v>654</v>
      </c>
      <c r="CDZ26" s="108" t="s">
        <v>458</v>
      </c>
      <c r="CEA26" s="109" t="s">
        <v>457</v>
      </c>
      <c r="CEB26" s="132">
        <v>44927</v>
      </c>
      <c r="CEC26" s="132">
        <v>44743</v>
      </c>
      <c r="CED26" s="133">
        <v>44652</v>
      </c>
      <c r="CEE26" s="132">
        <v>44562</v>
      </c>
      <c r="CEF26" s="109" t="s">
        <v>55</v>
      </c>
      <c r="CEG26" s="131" t="s">
        <v>53</v>
      </c>
      <c r="CEH26" s="114" t="s">
        <v>653</v>
      </c>
      <c r="CEI26" s="108" t="s">
        <v>1025</v>
      </c>
      <c r="CEJ26" s="108"/>
      <c r="CEK26" s="116">
        <v>0.62</v>
      </c>
      <c r="CEL26" s="266" t="s">
        <v>1026</v>
      </c>
      <c r="CEM26" s="267"/>
      <c r="CEN26" s="117">
        <v>0.64</v>
      </c>
      <c r="CEO26" s="107" t="s">
        <v>654</v>
      </c>
      <c r="CEP26" s="108" t="s">
        <v>458</v>
      </c>
      <c r="CEQ26" s="109" t="s">
        <v>457</v>
      </c>
      <c r="CER26" s="132">
        <v>44927</v>
      </c>
      <c r="CES26" s="132">
        <v>44743</v>
      </c>
      <c r="CET26" s="133">
        <v>44652</v>
      </c>
      <c r="CEU26" s="132">
        <v>44562</v>
      </c>
      <c r="CEV26" s="109" t="s">
        <v>55</v>
      </c>
      <c r="CEW26" s="131" t="s">
        <v>53</v>
      </c>
      <c r="CEX26" s="114" t="s">
        <v>653</v>
      </c>
      <c r="CEY26" s="108" t="s">
        <v>1025</v>
      </c>
      <c r="CEZ26" s="108"/>
      <c r="CFA26" s="116">
        <v>0.62</v>
      </c>
      <c r="CFB26" s="266" t="s">
        <v>1026</v>
      </c>
      <c r="CFC26" s="267"/>
      <c r="CFD26" s="117">
        <v>0.64</v>
      </c>
      <c r="CFE26" s="107" t="s">
        <v>654</v>
      </c>
      <c r="CFF26" s="108" t="s">
        <v>458</v>
      </c>
      <c r="CFG26" s="109" t="s">
        <v>457</v>
      </c>
      <c r="CFH26" s="132">
        <v>44927</v>
      </c>
      <c r="CFI26" s="132">
        <v>44743</v>
      </c>
      <c r="CFJ26" s="133">
        <v>44652</v>
      </c>
      <c r="CFK26" s="132">
        <v>44562</v>
      </c>
      <c r="CFL26" s="109" t="s">
        <v>55</v>
      </c>
      <c r="CFM26" s="131" t="s">
        <v>53</v>
      </c>
      <c r="CFN26" s="114" t="s">
        <v>653</v>
      </c>
      <c r="CFO26" s="108" t="s">
        <v>1025</v>
      </c>
      <c r="CFP26" s="108"/>
      <c r="CFQ26" s="116">
        <v>0.62</v>
      </c>
      <c r="CFR26" s="266" t="s">
        <v>1026</v>
      </c>
      <c r="CFS26" s="267"/>
      <c r="CFT26" s="117">
        <v>0.64</v>
      </c>
      <c r="CFU26" s="107" t="s">
        <v>654</v>
      </c>
      <c r="CFV26" s="108" t="s">
        <v>458</v>
      </c>
      <c r="CFW26" s="109" t="s">
        <v>457</v>
      </c>
      <c r="CFX26" s="132">
        <v>44927</v>
      </c>
      <c r="CFY26" s="132">
        <v>44743</v>
      </c>
      <c r="CFZ26" s="133">
        <v>44652</v>
      </c>
      <c r="CGA26" s="132">
        <v>44562</v>
      </c>
      <c r="CGB26" s="109" t="s">
        <v>55</v>
      </c>
      <c r="CGC26" s="131" t="s">
        <v>53</v>
      </c>
      <c r="CGD26" s="114" t="s">
        <v>653</v>
      </c>
      <c r="CGE26" s="108" t="s">
        <v>1025</v>
      </c>
      <c r="CGF26" s="108"/>
      <c r="CGG26" s="116">
        <v>0.62</v>
      </c>
      <c r="CGH26" s="266" t="s">
        <v>1026</v>
      </c>
      <c r="CGI26" s="267"/>
      <c r="CGJ26" s="117">
        <v>0.64</v>
      </c>
      <c r="CGK26" s="107" t="s">
        <v>654</v>
      </c>
      <c r="CGL26" s="108" t="s">
        <v>458</v>
      </c>
      <c r="CGM26" s="109" t="s">
        <v>457</v>
      </c>
      <c r="CGN26" s="132">
        <v>44927</v>
      </c>
      <c r="CGO26" s="132">
        <v>44743</v>
      </c>
      <c r="CGP26" s="133">
        <v>44652</v>
      </c>
      <c r="CGQ26" s="132">
        <v>44562</v>
      </c>
      <c r="CGR26" s="109" t="s">
        <v>55</v>
      </c>
      <c r="CGS26" s="131" t="s">
        <v>53</v>
      </c>
      <c r="CGT26" s="114" t="s">
        <v>653</v>
      </c>
      <c r="CGU26" s="108" t="s">
        <v>1025</v>
      </c>
      <c r="CGV26" s="108"/>
      <c r="CGW26" s="116">
        <v>0.62</v>
      </c>
      <c r="CGX26" s="266" t="s">
        <v>1026</v>
      </c>
      <c r="CGY26" s="267"/>
      <c r="CGZ26" s="117">
        <v>0.64</v>
      </c>
      <c r="CHA26" s="107" t="s">
        <v>654</v>
      </c>
      <c r="CHB26" s="108" t="s">
        <v>458</v>
      </c>
      <c r="CHC26" s="109" t="s">
        <v>457</v>
      </c>
      <c r="CHD26" s="132">
        <v>44927</v>
      </c>
      <c r="CHE26" s="132">
        <v>44743</v>
      </c>
      <c r="CHF26" s="133">
        <v>44652</v>
      </c>
      <c r="CHG26" s="132">
        <v>44562</v>
      </c>
      <c r="CHH26" s="109" t="s">
        <v>55</v>
      </c>
      <c r="CHI26" s="131" t="s">
        <v>53</v>
      </c>
      <c r="CHJ26" s="114" t="s">
        <v>653</v>
      </c>
      <c r="CHK26" s="108" t="s">
        <v>1025</v>
      </c>
      <c r="CHL26" s="108"/>
      <c r="CHM26" s="116">
        <v>0.62</v>
      </c>
      <c r="CHN26" s="266" t="s">
        <v>1026</v>
      </c>
      <c r="CHO26" s="267"/>
      <c r="CHP26" s="117">
        <v>0.64</v>
      </c>
      <c r="CHQ26" s="107" t="s">
        <v>654</v>
      </c>
      <c r="CHR26" s="108" t="s">
        <v>458</v>
      </c>
      <c r="CHS26" s="109" t="s">
        <v>457</v>
      </c>
      <c r="CHT26" s="132">
        <v>44927</v>
      </c>
      <c r="CHU26" s="132">
        <v>44743</v>
      </c>
      <c r="CHV26" s="133">
        <v>44652</v>
      </c>
      <c r="CHW26" s="132">
        <v>44562</v>
      </c>
      <c r="CHX26" s="109" t="s">
        <v>55</v>
      </c>
      <c r="CHY26" s="131" t="s">
        <v>53</v>
      </c>
      <c r="CHZ26" s="114" t="s">
        <v>653</v>
      </c>
      <c r="CIA26" s="108" t="s">
        <v>1025</v>
      </c>
      <c r="CIB26" s="108"/>
      <c r="CIC26" s="116">
        <v>0.62</v>
      </c>
      <c r="CID26" s="266" t="s">
        <v>1026</v>
      </c>
      <c r="CIE26" s="267"/>
      <c r="CIF26" s="117">
        <v>0.64</v>
      </c>
      <c r="CIG26" s="107" t="s">
        <v>654</v>
      </c>
      <c r="CIH26" s="108" t="s">
        <v>458</v>
      </c>
      <c r="CII26" s="109" t="s">
        <v>457</v>
      </c>
      <c r="CIJ26" s="132">
        <v>44927</v>
      </c>
      <c r="CIK26" s="132">
        <v>44743</v>
      </c>
      <c r="CIL26" s="133">
        <v>44652</v>
      </c>
      <c r="CIM26" s="132">
        <v>44562</v>
      </c>
      <c r="CIN26" s="109" t="s">
        <v>55</v>
      </c>
      <c r="CIO26" s="131" t="s">
        <v>53</v>
      </c>
      <c r="CIP26" s="114" t="s">
        <v>653</v>
      </c>
      <c r="CIQ26" s="108" t="s">
        <v>1025</v>
      </c>
      <c r="CIR26" s="108"/>
      <c r="CIS26" s="116">
        <v>0.62</v>
      </c>
      <c r="CIT26" s="266" t="s">
        <v>1026</v>
      </c>
      <c r="CIU26" s="267"/>
      <c r="CIV26" s="117">
        <v>0.64</v>
      </c>
      <c r="CIW26" s="107" t="s">
        <v>654</v>
      </c>
      <c r="CIX26" s="108" t="s">
        <v>458</v>
      </c>
      <c r="CIY26" s="109" t="s">
        <v>457</v>
      </c>
      <c r="CIZ26" s="132">
        <v>44927</v>
      </c>
      <c r="CJA26" s="132">
        <v>44743</v>
      </c>
      <c r="CJB26" s="133">
        <v>44652</v>
      </c>
      <c r="CJC26" s="132">
        <v>44562</v>
      </c>
      <c r="CJD26" s="109" t="s">
        <v>55</v>
      </c>
      <c r="CJE26" s="131" t="s">
        <v>53</v>
      </c>
      <c r="CJF26" s="114" t="s">
        <v>653</v>
      </c>
      <c r="CJG26" s="108" t="s">
        <v>1025</v>
      </c>
      <c r="CJH26" s="108"/>
      <c r="CJI26" s="116">
        <v>0.62</v>
      </c>
      <c r="CJJ26" s="266" t="s">
        <v>1026</v>
      </c>
      <c r="CJK26" s="267"/>
      <c r="CJL26" s="117">
        <v>0.64</v>
      </c>
      <c r="CJM26" s="107" t="s">
        <v>654</v>
      </c>
      <c r="CJN26" s="108" t="s">
        <v>458</v>
      </c>
      <c r="CJO26" s="109" t="s">
        <v>457</v>
      </c>
      <c r="CJP26" s="132">
        <v>44927</v>
      </c>
      <c r="CJQ26" s="132">
        <v>44743</v>
      </c>
      <c r="CJR26" s="133">
        <v>44652</v>
      </c>
      <c r="CJS26" s="132">
        <v>44562</v>
      </c>
      <c r="CJT26" s="109" t="s">
        <v>55</v>
      </c>
      <c r="CJU26" s="131" t="s">
        <v>53</v>
      </c>
      <c r="CJV26" s="114" t="s">
        <v>653</v>
      </c>
      <c r="CJW26" s="108" t="s">
        <v>1025</v>
      </c>
      <c r="CJX26" s="108"/>
      <c r="CJY26" s="116">
        <v>0.62</v>
      </c>
      <c r="CJZ26" s="266" t="s">
        <v>1026</v>
      </c>
      <c r="CKA26" s="267"/>
      <c r="CKB26" s="117">
        <v>0.64</v>
      </c>
      <c r="CKC26" s="107" t="s">
        <v>654</v>
      </c>
      <c r="CKD26" s="108" t="s">
        <v>458</v>
      </c>
      <c r="CKE26" s="109" t="s">
        <v>457</v>
      </c>
      <c r="CKF26" s="132">
        <v>44927</v>
      </c>
      <c r="CKG26" s="132">
        <v>44743</v>
      </c>
      <c r="CKH26" s="133">
        <v>44652</v>
      </c>
      <c r="CKI26" s="132">
        <v>44562</v>
      </c>
      <c r="CKJ26" s="109" t="s">
        <v>55</v>
      </c>
      <c r="CKK26" s="131" t="s">
        <v>53</v>
      </c>
      <c r="CKL26" s="114" t="s">
        <v>653</v>
      </c>
      <c r="CKM26" s="108" t="s">
        <v>1025</v>
      </c>
      <c r="CKN26" s="108"/>
      <c r="CKO26" s="116">
        <v>0.62</v>
      </c>
      <c r="CKP26" s="266" t="s">
        <v>1026</v>
      </c>
      <c r="CKQ26" s="267"/>
      <c r="CKR26" s="117">
        <v>0.64</v>
      </c>
      <c r="CKS26" s="107" t="s">
        <v>654</v>
      </c>
      <c r="CKT26" s="108" t="s">
        <v>458</v>
      </c>
      <c r="CKU26" s="109" t="s">
        <v>457</v>
      </c>
      <c r="CKV26" s="132">
        <v>44927</v>
      </c>
      <c r="CKW26" s="132">
        <v>44743</v>
      </c>
      <c r="CKX26" s="133">
        <v>44652</v>
      </c>
      <c r="CKY26" s="132">
        <v>44562</v>
      </c>
      <c r="CKZ26" s="109" t="s">
        <v>55</v>
      </c>
      <c r="CLA26" s="131" t="s">
        <v>53</v>
      </c>
      <c r="CLB26" s="114" t="s">
        <v>653</v>
      </c>
      <c r="CLC26" s="108" t="s">
        <v>1025</v>
      </c>
      <c r="CLD26" s="108"/>
      <c r="CLE26" s="116">
        <v>0.62</v>
      </c>
      <c r="CLF26" s="266" t="s">
        <v>1026</v>
      </c>
      <c r="CLG26" s="267"/>
      <c r="CLH26" s="117">
        <v>0.64</v>
      </c>
      <c r="CLI26" s="107" t="s">
        <v>654</v>
      </c>
      <c r="CLJ26" s="108" t="s">
        <v>458</v>
      </c>
      <c r="CLK26" s="109" t="s">
        <v>457</v>
      </c>
      <c r="CLL26" s="132">
        <v>44927</v>
      </c>
      <c r="CLM26" s="132">
        <v>44743</v>
      </c>
      <c r="CLN26" s="133">
        <v>44652</v>
      </c>
      <c r="CLO26" s="132">
        <v>44562</v>
      </c>
      <c r="CLP26" s="109" t="s">
        <v>55</v>
      </c>
      <c r="CLQ26" s="131" t="s">
        <v>53</v>
      </c>
      <c r="CLR26" s="114" t="s">
        <v>653</v>
      </c>
      <c r="CLS26" s="108" t="s">
        <v>1025</v>
      </c>
      <c r="CLT26" s="108"/>
      <c r="CLU26" s="116">
        <v>0.62</v>
      </c>
      <c r="CLV26" s="266" t="s">
        <v>1026</v>
      </c>
      <c r="CLW26" s="267"/>
      <c r="CLX26" s="117">
        <v>0.64</v>
      </c>
      <c r="CLY26" s="107" t="s">
        <v>654</v>
      </c>
      <c r="CLZ26" s="108" t="s">
        <v>458</v>
      </c>
      <c r="CMA26" s="109" t="s">
        <v>457</v>
      </c>
      <c r="CMB26" s="132">
        <v>44927</v>
      </c>
      <c r="CMC26" s="132">
        <v>44743</v>
      </c>
      <c r="CMD26" s="133">
        <v>44652</v>
      </c>
      <c r="CME26" s="132">
        <v>44562</v>
      </c>
      <c r="CMF26" s="109" t="s">
        <v>55</v>
      </c>
      <c r="CMG26" s="131" t="s">
        <v>53</v>
      </c>
      <c r="CMH26" s="114" t="s">
        <v>653</v>
      </c>
      <c r="CMI26" s="108" t="s">
        <v>1025</v>
      </c>
      <c r="CMJ26" s="108"/>
      <c r="CMK26" s="116">
        <v>0.62</v>
      </c>
      <c r="CML26" s="266" t="s">
        <v>1026</v>
      </c>
      <c r="CMM26" s="267"/>
      <c r="CMN26" s="117">
        <v>0.64</v>
      </c>
      <c r="CMO26" s="107" t="s">
        <v>654</v>
      </c>
      <c r="CMP26" s="108" t="s">
        <v>458</v>
      </c>
      <c r="CMQ26" s="109" t="s">
        <v>457</v>
      </c>
      <c r="CMR26" s="132">
        <v>44927</v>
      </c>
      <c r="CMS26" s="132">
        <v>44743</v>
      </c>
      <c r="CMT26" s="133">
        <v>44652</v>
      </c>
      <c r="CMU26" s="132">
        <v>44562</v>
      </c>
      <c r="CMV26" s="109" t="s">
        <v>55</v>
      </c>
      <c r="CMW26" s="131" t="s">
        <v>53</v>
      </c>
      <c r="CMX26" s="114" t="s">
        <v>653</v>
      </c>
      <c r="CMY26" s="108" t="s">
        <v>1025</v>
      </c>
      <c r="CMZ26" s="108"/>
      <c r="CNA26" s="116">
        <v>0.62</v>
      </c>
      <c r="CNB26" s="266" t="s">
        <v>1026</v>
      </c>
      <c r="CNC26" s="267"/>
      <c r="CND26" s="117">
        <v>0.64</v>
      </c>
      <c r="CNE26" s="107" t="s">
        <v>654</v>
      </c>
      <c r="CNF26" s="108" t="s">
        <v>458</v>
      </c>
      <c r="CNG26" s="109" t="s">
        <v>457</v>
      </c>
      <c r="CNH26" s="132">
        <v>44927</v>
      </c>
      <c r="CNI26" s="132">
        <v>44743</v>
      </c>
      <c r="CNJ26" s="133">
        <v>44652</v>
      </c>
      <c r="CNK26" s="132">
        <v>44562</v>
      </c>
      <c r="CNL26" s="109" t="s">
        <v>55</v>
      </c>
      <c r="CNM26" s="131" t="s">
        <v>53</v>
      </c>
      <c r="CNN26" s="114" t="s">
        <v>653</v>
      </c>
      <c r="CNO26" s="108" t="s">
        <v>1025</v>
      </c>
      <c r="CNP26" s="108"/>
      <c r="CNQ26" s="116">
        <v>0.62</v>
      </c>
      <c r="CNR26" s="266" t="s">
        <v>1026</v>
      </c>
      <c r="CNS26" s="267"/>
      <c r="CNT26" s="117">
        <v>0.64</v>
      </c>
      <c r="CNU26" s="107" t="s">
        <v>654</v>
      </c>
      <c r="CNV26" s="108" t="s">
        <v>458</v>
      </c>
      <c r="CNW26" s="109" t="s">
        <v>457</v>
      </c>
      <c r="CNX26" s="132">
        <v>44927</v>
      </c>
      <c r="CNY26" s="132">
        <v>44743</v>
      </c>
      <c r="CNZ26" s="133">
        <v>44652</v>
      </c>
      <c r="COA26" s="132">
        <v>44562</v>
      </c>
      <c r="COB26" s="109" t="s">
        <v>55</v>
      </c>
      <c r="COC26" s="131" t="s">
        <v>53</v>
      </c>
      <c r="COD26" s="114" t="s">
        <v>653</v>
      </c>
      <c r="COE26" s="108" t="s">
        <v>1025</v>
      </c>
      <c r="COF26" s="108"/>
      <c r="COG26" s="116">
        <v>0.62</v>
      </c>
      <c r="COH26" s="266" t="s">
        <v>1026</v>
      </c>
      <c r="COI26" s="267"/>
      <c r="COJ26" s="117">
        <v>0.64</v>
      </c>
      <c r="COK26" s="107" t="s">
        <v>654</v>
      </c>
      <c r="COL26" s="108" t="s">
        <v>458</v>
      </c>
      <c r="COM26" s="109" t="s">
        <v>457</v>
      </c>
      <c r="CON26" s="132">
        <v>44927</v>
      </c>
      <c r="COO26" s="132">
        <v>44743</v>
      </c>
      <c r="COP26" s="133">
        <v>44652</v>
      </c>
      <c r="COQ26" s="132">
        <v>44562</v>
      </c>
      <c r="COR26" s="109" t="s">
        <v>55</v>
      </c>
      <c r="COS26" s="131" t="s">
        <v>53</v>
      </c>
      <c r="COT26" s="114" t="s">
        <v>653</v>
      </c>
      <c r="COU26" s="108" t="s">
        <v>1025</v>
      </c>
      <c r="COV26" s="108"/>
      <c r="COW26" s="116">
        <v>0.62</v>
      </c>
      <c r="COX26" s="266" t="s">
        <v>1026</v>
      </c>
      <c r="COY26" s="267"/>
      <c r="COZ26" s="117">
        <v>0.64</v>
      </c>
      <c r="CPA26" s="107" t="s">
        <v>654</v>
      </c>
      <c r="CPB26" s="108" t="s">
        <v>458</v>
      </c>
      <c r="CPC26" s="109" t="s">
        <v>457</v>
      </c>
      <c r="CPD26" s="132">
        <v>44927</v>
      </c>
      <c r="CPE26" s="132">
        <v>44743</v>
      </c>
      <c r="CPF26" s="133">
        <v>44652</v>
      </c>
      <c r="CPG26" s="132">
        <v>44562</v>
      </c>
      <c r="CPH26" s="109" t="s">
        <v>55</v>
      </c>
      <c r="CPI26" s="131" t="s">
        <v>53</v>
      </c>
      <c r="CPJ26" s="114" t="s">
        <v>653</v>
      </c>
      <c r="CPK26" s="108" t="s">
        <v>1025</v>
      </c>
      <c r="CPL26" s="108"/>
      <c r="CPM26" s="116">
        <v>0.62</v>
      </c>
      <c r="CPN26" s="266" t="s">
        <v>1026</v>
      </c>
      <c r="CPO26" s="267"/>
      <c r="CPP26" s="117">
        <v>0.64</v>
      </c>
      <c r="CPQ26" s="107" t="s">
        <v>654</v>
      </c>
      <c r="CPR26" s="108" t="s">
        <v>458</v>
      </c>
      <c r="CPS26" s="109" t="s">
        <v>457</v>
      </c>
      <c r="CPT26" s="132">
        <v>44927</v>
      </c>
      <c r="CPU26" s="132">
        <v>44743</v>
      </c>
      <c r="CPV26" s="133">
        <v>44652</v>
      </c>
      <c r="CPW26" s="132">
        <v>44562</v>
      </c>
      <c r="CPX26" s="109" t="s">
        <v>55</v>
      </c>
      <c r="CPY26" s="131" t="s">
        <v>53</v>
      </c>
      <c r="CPZ26" s="114" t="s">
        <v>653</v>
      </c>
      <c r="CQA26" s="108" t="s">
        <v>1025</v>
      </c>
      <c r="CQB26" s="108"/>
      <c r="CQC26" s="116">
        <v>0.62</v>
      </c>
      <c r="CQD26" s="266" t="s">
        <v>1026</v>
      </c>
      <c r="CQE26" s="267"/>
      <c r="CQF26" s="117">
        <v>0.64</v>
      </c>
      <c r="CQG26" s="107" t="s">
        <v>654</v>
      </c>
      <c r="CQH26" s="108" t="s">
        <v>458</v>
      </c>
      <c r="CQI26" s="109" t="s">
        <v>457</v>
      </c>
      <c r="CQJ26" s="132">
        <v>44927</v>
      </c>
      <c r="CQK26" s="132">
        <v>44743</v>
      </c>
      <c r="CQL26" s="133">
        <v>44652</v>
      </c>
      <c r="CQM26" s="132">
        <v>44562</v>
      </c>
      <c r="CQN26" s="109" t="s">
        <v>55</v>
      </c>
      <c r="CQO26" s="131" t="s">
        <v>53</v>
      </c>
      <c r="CQP26" s="114" t="s">
        <v>653</v>
      </c>
      <c r="CQQ26" s="108" t="s">
        <v>1025</v>
      </c>
      <c r="CQR26" s="108"/>
      <c r="CQS26" s="116">
        <v>0.62</v>
      </c>
      <c r="CQT26" s="266" t="s">
        <v>1026</v>
      </c>
      <c r="CQU26" s="267"/>
      <c r="CQV26" s="117">
        <v>0.64</v>
      </c>
      <c r="CQW26" s="107" t="s">
        <v>654</v>
      </c>
      <c r="CQX26" s="108" t="s">
        <v>458</v>
      </c>
      <c r="CQY26" s="109" t="s">
        <v>457</v>
      </c>
      <c r="CQZ26" s="132">
        <v>44927</v>
      </c>
      <c r="CRA26" s="132">
        <v>44743</v>
      </c>
      <c r="CRB26" s="133">
        <v>44652</v>
      </c>
      <c r="CRC26" s="132">
        <v>44562</v>
      </c>
      <c r="CRD26" s="109" t="s">
        <v>55</v>
      </c>
      <c r="CRE26" s="131" t="s">
        <v>53</v>
      </c>
      <c r="CRF26" s="114" t="s">
        <v>653</v>
      </c>
      <c r="CRG26" s="108" t="s">
        <v>1025</v>
      </c>
      <c r="CRH26" s="108"/>
      <c r="CRI26" s="116">
        <v>0.62</v>
      </c>
      <c r="CRJ26" s="266" t="s">
        <v>1026</v>
      </c>
      <c r="CRK26" s="267"/>
      <c r="CRL26" s="117">
        <v>0.64</v>
      </c>
      <c r="CRM26" s="107" t="s">
        <v>654</v>
      </c>
      <c r="CRN26" s="108" t="s">
        <v>458</v>
      </c>
      <c r="CRO26" s="109" t="s">
        <v>457</v>
      </c>
      <c r="CRP26" s="132">
        <v>44927</v>
      </c>
      <c r="CRQ26" s="132">
        <v>44743</v>
      </c>
      <c r="CRR26" s="133">
        <v>44652</v>
      </c>
      <c r="CRS26" s="132">
        <v>44562</v>
      </c>
      <c r="CRT26" s="109" t="s">
        <v>55</v>
      </c>
      <c r="CRU26" s="131" t="s">
        <v>53</v>
      </c>
      <c r="CRV26" s="114" t="s">
        <v>653</v>
      </c>
      <c r="CRW26" s="108" t="s">
        <v>1025</v>
      </c>
      <c r="CRX26" s="108"/>
      <c r="CRY26" s="116">
        <v>0.62</v>
      </c>
      <c r="CRZ26" s="266" t="s">
        <v>1026</v>
      </c>
      <c r="CSA26" s="267"/>
      <c r="CSB26" s="117">
        <v>0.64</v>
      </c>
      <c r="CSC26" s="107" t="s">
        <v>654</v>
      </c>
      <c r="CSD26" s="108" t="s">
        <v>458</v>
      </c>
      <c r="CSE26" s="109" t="s">
        <v>457</v>
      </c>
      <c r="CSF26" s="132">
        <v>44927</v>
      </c>
      <c r="CSG26" s="132">
        <v>44743</v>
      </c>
      <c r="CSH26" s="133">
        <v>44652</v>
      </c>
      <c r="CSI26" s="132">
        <v>44562</v>
      </c>
      <c r="CSJ26" s="109" t="s">
        <v>55</v>
      </c>
      <c r="CSK26" s="131" t="s">
        <v>53</v>
      </c>
      <c r="CSL26" s="114" t="s">
        <v>653</v>
      </c>
      <c r="CSM26" s="108" t="s">
        <v>1025</v>
      </c>
      <c r="CSN26" s="108"/>
      <c r="CSO26" s="116">
        <v>0.62</v>
      </c>
      <c r="CSP26" s="266" t="s">
        <v>1026</v>
      </c>
      <c r="CSQ26" s="267"/>
      <c r="CSR26" s="117">
        <v>0.64</v>
      </c>
      <c r="CSS26" s="107" t="s">
        <v>654</v>
      </c>
      <c r="CST26" s="108" t="s">
        <v>458</v>
      </c>
      <c r="CSU26" s="109" t="s">
        <v>457</v>
      </c>
      <c r="CSV26" s="132">
        <v>44927</v>
      </c>
      <c r="CSW26" s="132">
        <v>44743</v>
      </c>
      <c r="CSX26" s="133">
        <v>44652</v>
      </c>
      <c r="CSY26" s="132">
        <v>44562</v>
      </c>
      <c r="CSZ26" s="109" t="s">
        <v>55</v>
      </c>
      <c r="CTA26" s="131" t="s">
        <v>53</v>
      </c>
      <c r="CTB26" s="114" t="s">
        <v>653</v>
      </c>
      <c r="CTC26" s="108" t="s">
        <v>1025</v>
      </c>
      <c r="CTD26" s="108"/>
      <c r="CTE26" s="116">
        <v>0.62</v>
      </c>
      <c r="CTF26" s="266" t="s">
        <v>1026</v>
      </c>
      <c r="CTG26" s="267"/>
      <c r="CTH26" s="117">
        <v>0.64</v>
      </c>
      <c r="CTI26" s="107" t="s">
        <v>654</v>
      </c>
      <c r="CTJ26" s="108" t="s">
        <v>458</v>
      </c>
      <c r="CTK26" s="109" t="s">
        <v>457</v>
      </c>
      <c r="CTL26" s="132">
        <v>44927</v>
      </c>
      <c r="CTM26" s="132">
        <v>44743</v>
      </c>
      <c r="CTN26" s="133">
        <v>44652</v>
      </c>
      <c r="CTO26" s="132">
        <v>44562</v>
      </c>
      <c r="CTP26" s="109" t="s">
        <v>55</v>
      </c>
      <c r="CTQ26" s="131" t="s">
        <v>53</v>
      </c>
      <c r="CTR26" s="114" t="s">
        <v>653</v>
      </c>
      <c r="CTS26" s="108" t="s">
        <v>1025</v>
      </c>
      <c r="CTT26" s="108"/>
      <c r="CTU26" s="116">
        <v>0.62</v>
      </c>
      <c r="CTV26" s="266" t="s">
        <v>1026</v>
      </c>
      <c r="CTW26" s="267"/>
      <c r="CTX26" s="117">
        <v>0.64</v>
      </c>
      <c r="CTY26" s="107" t="s">
        <v>654</v>
      </c>
      <c r="CTZ26" s="108" t="s">
        <v>458</v>
      </c>
      <c r="CUA26" s="109" t="s">
        <v>457</v>
      </c>
      <c r="CUB26" s="132">
        <v>44927</v>
      </c>
      <c r="CUC26" s="132">
        <v>44743</v>
      </c>
      <c r="CUD26" s="133">
        <v>44652</v>
      </c>
      <c r="CUE26" s="132">
        <v>44562</v>
      </c>
      <c r="CUF26" s="109" t="s">
        <v>55</v>
      </c>
      <c r="CUG26" s="131" t="s">
        <v>53</v>
      </c>
      <c r="CUH26" s="114" t="s">
        <v>653</v>
      </c>
      <c r="CUI26" s="108" t="s">
        <v>1025</v>
      </c>
      <c r="CUJ26" s="108"/>
      <c r="CUK26" s="116">
        <v>0.62</v>
      </c>
      <c r="CUL26" s="266" t="s">
        <v>1026</v>
      </c>
      <c r="CUM26" s="267"/>
      <c r="CUN26" s="117">
        <v>0.64</v>
      </c>
      <c r="CUO26" s="107" t="s">
        <v>654</v>
      </c>
      <c r="CUP26" s="108" t="s">
        <v>458</v>
      </c>
      <c r="CUQ26" s="109" t="s">
        <v>457</v>
      </c>
      <c r="CUR26" s="132">
        <v>44927</v>
      </c>
      <c r="CUS26" s="132">
        <v>44743</v>
      </c>
      <c r="CUT26" s="133">
        <v>44652</v>
      </c>
      <c r="CUU26" s="132">
        <v>44562</v>
      </c>
      <c r="CUV26" s="109" t="s">
        <v>55</v>
      </c>
      <c r="CUW26" s="131" t="s">
        <v>53</v>
      </c>
      <c r="CUX26" s="114" t="s">
        <v>653</v>
      </c>
      <c r="CUY26" s="108" t="s">
        <v>1025</v>
      </c>
      <c r="CUZ26" s="108"/>
      <c r="CVA26" s="116">
        <v>0.62</v>
      </c>
      <c r="CVB26" s="266" t="s">
        <v>1026</v>
      </c>
      <c r="CVC26" s="267"/>
      <c r="CVD26" s="117">
        <v>0.64</v>
      </c>
      <c r="CVE26" s="107" t="s">
        <v>654</v>
      </c>
      <c r="CVF26" s="108" t="s">
        <v>458</v>
      </c>
      <c r="CVG26" s="109" t="s">
        <v>457</v>
      </c>
      <c r="CVH26" s="132">
        <v>44927</v>
      </c>
      <c r="CVI26" s="132">
        <v>44743</v>
      </c>
      <c r="CVJ26" s="133">
        <v>44652</v>
      </c>
      <c r="CVK26" s="132">
        <v>44562</v>
      </c>
      <c r="CVL26" s="109" t="s">
        <v>55</v>
      </c>
      <c r="CVM26" s="131" t="s">
        <v>53</v>
      </c>
      <c r="CVN26" s="114" t="s">
        <v>653</v>
      </c>
      <c r="CVO26" s="108" t="s">
        <v>1025</v>
      </c>
      <c r="CVP26" s="108"/>
      <c r="CVQ26" s="116">
        <v>0.62</v>
      </c>
      <c r="CVR26" s="266" t="s">
        <v>1026</v>
      </c>
      <c r="CVS26" s="267"/>
      <c r="CVT26" s="117">
        <v>0.64</v>
      </c>
      <c r="CVU26" s="107" t="s">
        <v>654</v>
      </c>
      <c r="CVV26" s="108" t="s">
        <v>458</v>
      </c>
      <c r="CVW26" s="109" t="s">
        <v>457</v>
      </c>
      <c r="CVX26" s="132">
        <v>44927</v>
      </c>
      <c r="CVY26" s="132">
        <v>44743</v>
      </c>
      <c r="CVZ26" s="133">
        <v>44652</v>
      </c>
      <c r="CWA26" s="132">
        <v>44562</v>
      </c>
      <c r="CWB26" s="109" t="s">
        <v>55</v>
      </c>
      <c r="CWC26" s="131" t="s">
        <v>53</v>
      </c>
      <c r="CWD26" s="114" t="s">
        <v>653</v>
      </c>
      <c r="CWE26" s="108" t="s">
        <v>1025</v>
      </c>
      <c r="CWF26" s="108"/>
      <c r="CWG26" s="116">
        <v>0.62</v>
      </c>
      <c r="CWH26" s="266" t="s">
        <v>1026</v>
      </c>
      <c r="CWI26" s="267"/>
      <c r="CWJ26" s="117">
        <v>0.64</v>
      </c>
      <c r="CWK26" s="107" t="s">
        <v>654</v>
      </c>
      <c r="CWL26" s="108" t="s">
        <v>458</v>
      </c>
      <c r="CWM26" s="109" t="s">
        <v>457</v>
      </c>
      <c r="CWN26" s="132">
        <v>44927</v>
      </c>
      <c r="CWO26" s="132">
        <v>44743</v>
      </c>
      <c r="CWP26" s="133">
        <v>44652</v>
      </c>
      <c r="CWQ26" s="132">
        <v>44562</v>
      </c>
      <c r="CWR26" s="109" t="s">
        <v>55</v>
      </c>
      <c r="CWS26" s="131" t="s">
        <v>53</v>
      </c>
      <c r="CWT26" s="114" t="s">
        <v>653</v>
      </c>
      <c r="CWU26" s="108" t="s">
        <v>1025</v>
      </c>
      <c r="CWV26" s="108"/>
      <c r="CWW26" s="116">
        <v>0.62</v>
      </c>
      <c r="CWX26" s="266" t="s">
        <v>1026</v>
      </c>
      <c r="CWY26" s="267"/>
      <c r="CWZ26" s="117">
        <v>0.64</v>
      </c>
      <c r="CXA26" s="107" t="s">
        <v>654</v>
      </c>
      <c r="CXB26" s="108" t="s">
        <v>458</v>
      </c>
      <c r="CXC26" s="109" t="s">
        <v>457</v>
      </c>
      <c r="CXD26" s="132">
        <v>44927</v>
      </c>
      <c r="CXE26" s="132">
        <v>44743</v>
      </c>
      <c r="CXF26" s="133">
        <v>44652</v>
      </c>
      <c r="CXG26" s="132">
        <v>44562</v>
      </c>
      <c r="CXH26" s="109" t="s">
        <v>55</v>
      </c>
      <c r="CXI26" s="131" t="s">
        <v>53</v>
      </c>
      <c r="CXJ26" s="114" t="s">
        <v>653</v>
      </c>
      <c r="CXK26" s="108" t="s">
        <v>1025</v>
      </c>
      <c r="CXL26" s="108"/>
      <c r="CXM26" s="116">
        <v>0.62</v>
      </c>
      <c r="CXN26" s="266" t="s">
        <v>1026</v>
      </c>
      <c r="CXO26" s="267"/>
      <c r="CXP26" s="117">
        <v>0.64</v>
      </c>
      <c r="CXQ26" s="107" t="s">
        <v>654</v>
      </c>
      <c r="CXR26" s="108" t="s">
        <v>458</v>
      </c>
      <c r="CXS26" s="109" t="s">
        <v>457</v>
      </c>
      <c r="CXT26" s="132">
        <v>44927</v>
      </c>
      <c r="CXU26" s="132">
        <v>44743</v>
      </c>
      <c r="CXV26" s="133">
        <v>44652</v>
      </c>
      <c r="CXW26" s="132">
        <v>44562</v>
      </c>
      <c r="CXX26" s="109" t="s">
        <v>55</v>
      </c>
      <c r="CXY26" s="131" t="s">
        <v>53</v>
      </c>
      <c r="CXZ26" s="114" t="s">
        <v>653</v>
      </c>
      <c r="CYA26" s="108" t="s">
        <v>1025</v>
      </c>
      <c r="CYB26" s="108"/>
      <c r="CYC26" s="116">
        <v>0.62</v>
      </c>
      <c r="CYD26" s="266" t="s">
        <v>1026</v>
      </c>
      <c r="CYE26" s="267"/>
      <c r="CYF26" s="117">
        <v>0.64</v>
      </c>
      <c r="CYG26" s="107" t="s">
        <v>654</v>
      </c>
      <c r="CYH26" s="108" t="s">
        <v>458</v>
      </c>
      <c r="CYI26" s="109" t="s">
        <v>457</v>
      </c>
      <c r="CYJ26" s="132">
        <v>44927</v>
      </c>
      <c r="CYK26" s="132">
        <v>44743</v>
      </c>
      <c r="CYL26" s="133">
        <v>44652</v>
      </c>
      <c r="CYM26" s="132">
        <v>44562</v>
      </c>
      <c r="CYN26" s="109" t="s">
        <v>55</v>
      </c>
      <c r="CYO26" s="131" t="s">
        <v>53</v>
      </c>
      <c r="CYP26" s="114" t="s">
        <v>653</v>
      </c>
      <c r="CYQ26" s="108" t="s">
        <v>1025</v>
      </c>
      <c r="CYR26" s="108"/>
      <c r="CYS26" s="116">
        <v>0.62</v>
      </c>
      <c r="CYT26" s="266" t="s">
        <v>1026</v>
      </c>
      <c r="CYU26" s="267"/>
      <c r="CYV26" s="117">
        <v>0.64</v>
      </c>
      <c r="CYW26" s="107" t="s">
        <v>654</v>
      </c>
      <c r="CYX26" s="108" t="s">
        <v>458</v>
      </c>
      <c r="CYY26" s="109" t="s">
        <v>457</v>
      </c>
      <c r="CYZ26" s="132">
        <v>44927</v>
      </c>
      <c r="CZA26" s="132">
        <v>44743</v>
      </c>
      <c r="CZB26" s="133">
        <v>44652</v>
      </c>
      <c r="CZC26" s="132">
        <v>44562</v>
      </c>
      <c r="CZD26" s="109" t="s">
        <v>55</v>
      </c>
      <c r="CZE26" s="131" t="s">
        <v>53</v>
      </c>
      <c r="CZF26" s="114" t="s">
        <v>653</v>
      </c>
      <c r="CZG26" s="108" t="s">
        <v>1025</v>
      </c>
      <c r="CZH26" s="108"/>
      <c r="CZI26" s="116">
        <v>0.62</v>
      </c>
      <c r="CZJ26" s="266" t="s">
        <v>1026</v>
      </c>
      <c r="CZK26" s="267"/>
      <c r="CZL26" s="117">
        <v>0.64</v>
      </c>
      <c r="CZM26" s="107" t="s">
        <v>654</v>
      </c>
      <c r="CZN26" s="108" t="s">
        <v>458</v>
      </c>
      <c r="CZO26" s="109" t="s">
        <v>457</v>
      </c>
      <c r="CZP26" s="132">
        <v>44927</v>
      </c>
      <c r="CZQ26" s="132">
        <v>44743</v>
      </c>
      <c r="CZR26" s="133">
        <v>44652</v>
      </c>
      <c r="CZS26" s="132">
        <v>44562</v>
      </c>
      <c r="CZT26" s="109" t="s">
        <v>55</v>
      </c>
      <c r="CZU26" s="131" t="s">
        <v>53</v>
      </c>
      <c r="CZV26" s="114" t="s">
        <v>653</v>
      </c>
      <c r="CZW26" s="108" t="s">
        <v>1025</v>
      </c>
      <c r="CZX26" s="108"/>
      <c r="CZY26" s="116">
        <v>0.62</v>
      </c>
      <c r="CZZ26" s="266" t="s">
        <v>1026</v>
      </c>
      <c r="DAA26" s="267"/>
      <c r="DAB26" s="117">
        <v>0.64</v>
      </c>
      <c r="DAC26" s="107" t="s">
        <v>654</v>
      </c>
      <c r="DAD26" s="108" t="s">
        <v>458</v>
      </c>
      <c r="DAE26" s="109" t="s">
        <v>457</v>
      </c>
      <c r="DAF26" s="132">
        <v>44927</v>
      </c>
      <c r="DAG26" s="132">
        <v>44743</v>
      </c>
      <c r="DAH26" s="133">
        <v>44652</v>
      </c>
      <c r="DAI26" s="132">
        <v>44562</v>
      </c>
      <c r="DAJ26" s="109" t="s">
        <v>55</v>
      </c>
      <c r="DAK26" s="131" t="s">
        <v>53</v>
      </c>
      <c r="DAL26" s="114" t="s">
        <v>653</v>
      </c>
      <c r="DAM26" s="108" t="s">
        <v>1025</v>
      </c>
      <c r="DAN26" s="108"/>
      <c r="DAO26" s="116">
        <v>0.62</v>
      </c>
      <c r="DAP26" s="266" t="s">
        <v>1026</v>
      </c>
      <c r="DAQ26" s="267"/>
      <c r="DAR26" s="117">
        <v>0.64</v>
      </c>
      <c r="DAS26" s="107" t="s">
        <v>654</v>
      </c>
      <c r="DAT26" s="108" t="s">
        <v>458</v>
      </c>
      <c r="DAU26" s="109" t="s">
        <v>457</v>
      </c>
      <c r="DAV26" s="132">
        <v>44927</v>
      </c>
      <c r="DAW26" s="132">
        <v>44743</v>
      </c>
      <c r="DAX26" s="133">
        <v>44652</v>
      </c>
      <c r="DAY26" s="132">
        <v>44562</v>
      </c>
      <c r="DAZ26" s="109" t="s">
        <v>55</v>
      </c>
      <c r="DBA26" s="131" t="s">
        <v>53</v>
      </c>
      <c r="DBB26" s="114" t="s">
        <v>653</v>
      </c>
      <c r="DBC26" s="108" t="s">
        <v>1025</v>
      </c>
      <c r="DBD26" s="108"/>
      <c r="DBE26" s="116">
        <v>0.62</v>
      </c>
      <c r="DBF26" s="266" t="s">
        <v>1026</v>
      </c>
      <c r="DBG26" s="267"/>
      <c r="DBH26" s="117">
        <v>0.64</v>
      </c>
      <c r="DBI26" s="107" t="s">
        <v>654</v>
      </c>
      <c r="DBJ26" s="108" t="s">
        <v>458</v>
      </c>
      <c r="DBK26" s="109" t="s">
        <v>457</v>
      </c>
      <c r="DBL26" s="132">
        <v>44927</v>
      </c>
      <c r="DBM26" s="132">
        <v>44743</v>
      </c>
      <c r="DBN26" s="133">
        <v>44652</v>
      </c>
      <c r="DBO26" s="132">
        <v>44562</v>
      </c>
      <c r="DBP26" s="109" t="s">
        <v>55</v>
      </c>
      <c r="DBQ26" s="131" t="s">
        <v>53</v>
      </c>
      <c r="DBR26" s="114" t="s">
        <v>653</v>
      </c>
      <c r="DBS26" s="108" t="s">
        <v>1025</v>
      </c>
      <c r="DBT26" s="108"/>
      <c r="DBU26" s="116">
        <v>0.62</v>
      </c>
      <c r="DBV26" s="266" t="s">
        <v>1026</v>
      </c>
      <c r="DBW26" s="267"/>
      <c r="DBX26" s="117">
        <v>0.64</v>
      </c>
      <c r="DBY26" s="107" t="s">
        <v>654</v>
      </c>
      <c r="DBZ26" s="108" t="s">
        <v>458</v>
      </c>
      <c r="DCA26" s="109" t="s">
        <v>457</v>
      </c>
      <c r="DCB26" s="132">
        <v>44927</v>
      </c>
      <c r="DCC26" s="132">
        <v>44743</v>
      </c>
      <c r="DCD26" s="133">
        <v>44652</v>
      </c>
      <c r="DCE26" s="132">
        <v>44562</v>
      </c>
      <c r="DCF26" s="109" t="s">
        <v>55</v>
      </c>
      <c r="DCG26" s="131" t="s">
        <v>53</v>
      </c>
      <c r="DCH26" s="114" t="s">
        <v>653</v>
      </c>
      <c r="DCI26" s="108" t="s">
        <v>1025</v>
      </c>
      <c r="DCJ26" s="108"/>
      <c r="DCK26" s="116">
        <v>0.62</v>
      </c>
      <c r="DCL26" s="266" t="s">
        <v>1026</v>
      </c>
      <c r="DCM26" s="267"/>
      <c r="DCN26" s="117">
        <v>0.64</v>
      </c>
      <c r="DCO26" s="107" t="s">
        <v>654</v>
      </c>
      <c r="DCP26" s="108" t="s">
        <v>458</v>
      </c>
      <c r="DCQ26" s="109" t="s">
        <v>457</v>
      </c>
      <c r="DCR26" s="132">
        <v>44927</v>
      </c>
      <c r="DCS26" s="132">
        <v>44743</v>
      </c>
      <c r="DCT26" s="133">
        <v>44652</v>
      </c>
      <c r="DCU26" s="132">
        <v>44562</v>
      </c>
      <c r="DCV26" s="109" t="s">
        <v>55</v>
      </c>
      <c r="DCW26" s="131" t="s">
        <v>53</v>
      </c>
      <c r="DCX26" s="114" t="s">
        <v>653</v>
      </c>
      <c r="DCY26" s="108" t="s">
        <v>1025</v>
      </c>
      <c r="DCZ26" s="108"/>
      <c r="DDA26" s="116">
        <v>0.62</v>
      </c>
      <c r="DDB26" s="266" t="s">
        <v>1026</v>
      </c>
      <c r="DDC26" s="267"/>
      <c r="DDD26" s="117">
        <v>0.64</v>
      </c>
      <c r="DDE26" s="107" t="s">
        <v>654</v>
      </c>
      <c r="DDF26" s="108" t="s">
        <v>458</v>
      </c>
      <c r="DDG26" s="109" t="s">
        <v>457</v>
      </c>
      <c r="DDH26" s="132">
        <v>44927</v>
      </c>
      <c r="DDI26" s="132">
        <v>44743</v>
      </c>
      <c r="DDJ26" s="133">
        <v>44652</v>
      </c>
      <c r="DDK26" s="132">
        <v>44562</v>
      </c>
      <c r="DDL26" s="109" t="s">
        <v>55</v>
      </c>
      <c r="DDM26" s="131" t="s">
        <v>53</v>
      </c>
      <c r="DDN26" s="114" t="s">
        <v>653</v>
      </c>
      <c r="DDO26" s="108" t="s">
        <v>1025</v>
      </c>
      <c r="DDP26" s="108"/>
      <c r="DDQ26" s="116">
        <v>0.62</v>
      </c>
      <c r="DDR26" s="266" t="s">
        <v>1026</v>
      </c>
      <c r="DDS26" s="267"/>
      <c r="DDT26" s="117">
        <v>0.64</v>
      </c>
      <c r="DDU26" s="107" t="s">
        <v>654</v>
      </c>
      <c r="DDV26" s="108" t="s">
        <v>458</v>
      </c>
      <c r="DDW26" s="109" t="s">
        <v>457</v>
      </c>
      <c r="DDX26" s="132">
        <v>44927</v>
      </c>
      <c r="DDY26" s="132">
        <v>44743</v>
      </c>
      <c r="DDZ26" s="133">
        <v>44652</v>
      </c>
      <c r="DEA26" s="132">
        <v>44562</v>
      </c>
      <c r="DEB26" s="109" t="s">
        <v>55</v>
      </c>
      <c r="DEC26" s="131" t="s">
        <v>53</v>
      </c>
      <c r="DED26" s="114" t="s">
        <v>653</v>
      </c>
      <c r="DEE26" s="108" t="s">
        <v>1025</v>
      </c>
      <c r="DEF26" s="108"/>
      <c r="DEG26" s="116">
        <v>0.62</v>
      </c>
      <c r="DEH26" s="266" t="s">
        <v>1026</v>
      </c>
      <c r="DEI26" s="267"/>
      <c r="DEJ26" s="117">
        <v>0.64</v>
      </c>
      <c r="DEK26" s="107" t="s">
        <v>654</v>
      </c>
      <c r="DEL26" s="108" t="s">
        <v>458</v>
      </c>
      <c r="DEM26" s="109" t="s">
        <v>457</v>
      </c>
      <c r="DEN26" s="132">
        <v>44927</v>
      </c>
      <c r="DEO26" s="132">
        <v>44743</v>
      </c>
      <c r="DEP26" s="133">
        <v>44652</v>
      </c>
      <c r="DEQ26" s="132">
        <v>44562</v>
      </c>
      <c r="DER26" s="109" t="s">
        <v>55</v>
      </c>
      <c r="DES26" s="131" t="s">
        <v>53</v>
      </c>
      <c r="DET26" s="114" t="s">
        <v>653</v>
      </c>
      <c r="DEU26" s="108" t="s">
        <v>1025</v>
      </c>
      <c r="DEV26" s="108"/>
      <c r="DEW26" s="116">
        <v>0.62</v>
      </c>
      <c r="DEX26" s="266" t="s">
        <v>1026</v>
      </c>
      <c r="DEY26" s="267"/>
      <c r="DEZ26" s="117">
        <v>0.64</v>
      </c>
      <c r="DFA26" s="107" t="s">
        <v>654</v>
      </c>
      <c r="DFB26" s="108" t="s">
        <v>458</v>
      </c>
      <c r="DFC26" s="109" t="s">
        <v>457</v>
      </c>
      <c r="DFD26" s="132">
        <v>44927</v>
      </c>
      <c r="DFE26" s="132">
        <v>44743</v>
      </c>
      <c r="DFF26" s="133">
        <v>44652</v>
      </c>
      <c r="DFG26" s="132">
        <v>44562</v>
      </c>
      <c r="DFH26" s="109" t="s">
        <v>55</v>
      </c>
      <c r="DFI26" s="131" t="s">
        <v>53</v>
      </c>
      <c r="DFJ26" s="114" t="s">
        <v>653</v>
      </c>
      <c r="DFK26" s="108" t="s">
        <v>1025</v>
      </c>
      <c r="DFL26" s="108"/>
      <c r="DFM26" s="116">
        <v>0.62</v>
      </c>
      <c r="DFN26" s="266" t="s">
        <v>1026</v>
      </c>
      <c r="DFO26" s="267"/>
      <c r="DFP26" s="117">
        <v>0.64</v>
      </c>
      <c r="DFQ26" s="107" t="s">
        <v>654</v>
      </c>
      <c r="DFR26" s="108" t="s">
        <v>458</v>
      </c>
      <c r="DFS26" s="109" t="s">
        <v>457</v>
      </c>
      <c r="DFT26" s="132">
        <v>44927</v>
      </c>
      <c r="DFU26" s="132">
        <v>44743</v>
      </c>
      <c r="DFV26" s="133">
        <v>44652</v>
      </c>
      <c r="DFW26" s="132">
        <v>44562</v>
      </c>
      <c r="DFX26" s="109" t="s">
        <v>55</v>
      </c>
      <c r="DFY26" s="131" t="s">
        <v>53</v>
      </c>
      <c r="DFZ26" s="114" t="s">
        <v>653</v>
      </c>
      <c r="DGA26" s="108" t="s">
        <v>1025</v>
      </c>
      <c r="DGB26" s="108"/>
      <c r="DGC26" s="116">
        <v>0.62</v>
      </c>
      <c r="DGD26" s="266" t="s">
        <v>1026</v>
      </c>
      <c r="DGE26" s="267"/>
      <c r="DGF26" s="117">
        <v>0.64</v>
      </c>
      <c r="DGG26" s="107" t="s">
        <v>654</v>
      </c>
      <c r="DGH26" s="108" t="s">
        <v>458</v>
      </c>
      <c r="DGI26" s="109" t="s">
        <v>457</v>
      </c>
      <c r="DGJ26" s="132">
        <v>44927</v>
      </c>
      <c r="DGK26" s="132">
        <v>44743</v>
      </c>
      <c r="DGL26" s="133">
        <v>44652</v>
      </c>
      <c r="DGM26" s="132">
        <v>44562</v>
      </c>
      <c r="DGN26" s="109" t="s">
        <v>55</v>
      </c>
      <c r="DGO26" s="131" t="s">
        <v>53</v>
      </c>
      <c r="DGP26" s="114" t="s">
        <v>653</v>
      </c>
      <c r="DGQ26" s="108" t="s">
        <v>1025</v>
      </c>
      <c r="DGR26" s="108"/>
      <c r="DGS26" s="116">
        <v>0.62</v>
      </c>
      <c r="DGT26" s="266" t="s">
        <v>1026</v>
      </c>
      <c r="DGU26" s="267"/>
      <c r="DGV26" s="117">
        <v>0.64</v>
      </c>
      <c r="DGW26" s="107" t="s">
        <v>654</v>
      </c>
      <c r="DGX26" s="108" t="s">
        <v>458</v>
      </c>
      <c r="DGY26" s="109" t="s">
        <v>457</v>
      </c>
      <c r="DGZ26" s="132">
        <v>44927</v>
      </c>
      <c r="DHA26" s="132">
        <v>44743</v>
      </c>
      <c r="DHB26" s="133">
        <v>44652</v>
      </c>
      <c r="DHC26" s="132">
        <v>44562</v>
      </c>
      <c r="DHD26" s="109" t="s">
        <v>55</v>
      </c>
      <c r="DHE26" s="131" t="s">
        <v>53</v>
      </c>
      <c r="DHF26" s="114" t="s">
        <v>653</v>
      </c>
      <c r="DHG26" s="108" t="s">
        <v>1025</v>
      </c>
      <c r="DHH26" s="108"/>
      <c r="DHI26" s="116">
        <v>0.62</v>
      </c>
      <c r="DHJ26" s="266" t="s">
        <v>1026</v>
      </c>
      <c r="DHK26" s="267"/>
      <c r="DHL26" s="117">
        <v>0.64</v>
      </c>
      <c r="DHM26" s="107" t="s">
        <v>654</v>
      </c>
      <c r="DHN26" s="108" t="s">
        <v>458</v>
      </c>
      <c r="DHO26" s="109" t="s">
        <v>457</v>
      </c>
      <c r="DHP26" s="132">
        <v>44927</v>
      </c>
      <c r="DHQ26" s="132">
        <v>44743</v>
      </c>
      <c r="DHR26" s="133">
        <v>44652</v>
      </c>
      <c r="DHS26" s="132">
        <v>44562</v>
      </c>
      <c r="DHT26" s="109" t="s">
        <v>55</v>
      </c>
      <c r="DHU26" s="131" t="s">
        <v>53</v>
      </c>
      <c r="DHV26" s="114" t="s">
        <v>653</v>
      </c>
      <c r="DHW26" s="108" t="s">
        <v>1025</v>
      </c>
      <c r="DHX26" s="108"/>
      <c r="DHY26" s="116">
        <v>0.62</v>
      </c>
      <c r="DHZ26" s="266" t="s">
        <v>1026</v>
      </c>
      <c r="DIA26" s="267"/>
      <c r="DIB26" s="117">
        <v>0.64</v>
      </c>
      <c r="DIC26" s="107" t="s">
        <v>654</v>
      </c>
      <c r="DID26" s="108" t="s">
        <v>458</v>
      </c>
      <c r="DIE26" s="109" t="s">
        <v>457</v>
      </c>
      <c r="DIF26" s="132">
        <v>44927</v>
      </c>
      <c r="DIG26" s="132">
        <v>44743</v>
      </c>
      <c r="DIH26" s="133">
        <v>44652</v>
      </c>
      <c r="DII26" s="132">
        <v>44562</v>
      </c>
      <c r="DIJ26" s="109" t="s">
        <v>55</v>
      </c>
      <c r="DIK26" s="131" t="s">
        <v>53</v>
      </c>
      <c r="DIL26" s="114" t="s">
        <v>653</v>
      </c>
      <c r="DIM26" s="108" t="s">
        <v>1025</v>
      </c>
      <c r="DIN26" s="108"/>
      <c r="DIO26" s="116">
        <v>0.62</v>
      </c>
      <c r="DIP26" s="266" t="s">
        <v>1026</v>
      </c>
      <c r="DIQ26" s="267"/>
      <c r="DIR26" s="117">
        <v>0.64</v>
      </c>
      <c r="DIS26" s="107" t="s">
        <v>654</v>
      </c>
      <c r="DIT26" s="108" t="s">
        <v>458</v>
      </c>
      <c r="DIU26" s="109" t="s">
        <v>457</v>
      </c>
      <c r="DIV26" s="132">
        <v>44927</v>
      </c>
      <c r="DIW26" s="132">
        <v>44743</v>
      </c>
      <c r="DIX26" s="133">
        <v>44652</v>
      </c>
      <c r="DIY26" s="132">
        <v>44562</v>
      </c>
      <c r="DIZ26" s="109" t="s">
        <v>55</v>
      </c>
      <c r="DJA26" s="131" t="s">
        <v>53</v>
      </c>
      <c r="DJB26" s="114" t="s">
        <v>653</v>
      </c>
      <c r="DJC26" s="108" t="s">
        <v>1025</v>
      </c>
      <c r="DJD26" s="108"/>
      <c r="DJE26" s="116">
        <v>0.62</v>
      </c>
      <c r="DJF26" s="266" t="s">
        <v>1026</v>
      </c>
      <c r="DJG26" s="267"/>
      <c r="DJH26" s="117">
        <v>0.64</v>
      </c>
      <c r="DJI26" s="107" t="s">
        <v>654</v>
      </c>
      <c r="DJJ26" s="108" t="s">
        <v>458</v>
      </c>
      <c r="DJK26" s="109" t="s">
        <v>457</v>
      </c>
      <c r="DJL26" s="132">
        <v>44927</v>
      </c>
      <c r="DJM26" s="132">
        <v>44743</v>
      </c>
      <c r="DJN26" s="133">
        <v>44652</v>
      </c>
      <c r="DJO26" s="132">
        <v>44562</v>
      </c>
      <c r="DJP26" s="109" t="s">
        <v>55</v>
      </c>
      <c r="DJQ26" s="131" t="s">
        <v>53</v>
      </c>
      <c r="DJR26" s="114" t="s">
        <v>653</v>
      </c>
      <c r="DJS26" s="108" t="s">
        <v>1025</v>
      </c>
      <c r="DJT26" s="108"/>
      <c r="DJU26" s="116">
        <v>0.62</v>
      </c>
      <c r="DJV26" s="266" t="s">
        <v>1026</v>
      </c>
      <c r="DJW26" s="267"/>
      <c r="DJX26" s="117">
        <v>0.64</v>
      </c>
      <c r="DJY26" s="107" t="s">
        <v>654</v>
      </c>
      <c r="DJZ26" s="108" t="s">
        <v>458</v>
      </c>
      <c r="DKA26" s="109" t="s">
        <v>457</v>
      </c>
      <c r="DKB26" s="132">
        <v>44927</v>
      </c>
      <c r="DKC26" s="132">
        <v>44743</v>
      </c>
      <c r="DKD26" s="133">
        <v>44652</v>
      </c>
      <c r="DKE26" s="132">
        <v>44562</v>
      </c>
      <c r="DKF26" s="109" t="s">
        <v>55</v>
      </c>
      <c r="DKG26" s="131" t="s">
        <v>53</v>
      </c>
      <c r="DKH26" s="114" t="s">
        <v>653</v>
      </c>
      <c r="DKI26" s="108" t="s">
        <v>1025</v>
      </c>
      <c r="DKJ26" s="108"/>
      <c r="DKK26" s="116">
        <v>0.62</v>
      </c>
      <c r="DKL26" s="266" t="s">
        <v>1026</v>
      </c>
      <c r="DKM26" s="267"/>
      <c r="DKN26" s="117">
        <v>0.64</v>
      </c>
      <c r="DKO26" s="107" t="s">
        <v>654</v>
      </c>
      <c r="DKP26" s="108" t="s">
        <v>458</v>
      </c>
      <c r="DKQ26" s="109" t="s">
        <v>457</v>
      </c>
      <c r="DKR26" s="132">
        <v>44927</v>
      </c>
      <c r="DKS26" s="132">
        <v>44743</v>
      </c>
      <c r="DKT26" s="133">
        <v>44652</v>
      </c>
      <c r="DKU26" s="132">
        <v>44562</v>
      </c>
      <c r="DKV26" s="109" t="s">
        <v>55</v>
      </c>
      <c r="DKW26" s="131" t="s">
        <v>53</v>
      </c>
      <c r="DKX26" s="114" t="s">
        <v>653</v>
      </c>
      <c r="DKY26" s="108" t="s">
        <v>1025</v>
      </c>
      <c r="DKZ26" s="108"/>
      <c r="DLA26" s="116">
        <v>0.62</v>
      </c>
      <c r="DLB26" s="266" t="s">
        <v>1026</v>
      </c>
      <c r="DLC26" s="267"/>
      <c r="DLD26" s="117">
        <v>0.64</v>
      </c>
      <c r="DLE26" s="107" t="s">
        <v>654</v>
      </c>
      <c r="DLF26" s="108" t="s">
        <v>458</v>
      </c>
      <c r="DLG26" s="109" t="s">
        <v>457</v>
      </c>
      <c r="DLH26" s="132">
        <v>44927</v>
      </c>
      <c r="DLI26" s="132">
        <v>44743</v>
      </c>
      <c r="DLJ26" s="133">
        <v>44652</v>
      </c>
      <c r="DLK26" s="132">
        <v>44562</v>
      </c>
      <c r="DLL26" s="109" t="s">
        <v>55</v>
      </c>
      <c r="DLM26" s="131" t="s">
        <v>53</v>
      </c>
      <c r="DLN26" s="114" t="s">
        <v>653</v>
      </c>
      <c r="DLO26" s="108" t="s">
        <v>1025</v>
      </c>
      <c r="DLP26" s="108"/>
      <c r="DLQ26" s="116">
        <v>0.62</v>
      </c>
      <c r="DLR26" s="266" t="s">
        <v>1026</v>
      </c>
      <c r="DLS26" s="267"/>
      <c r="DLT26" s="117">
        <v>0.64</v>
      </c>
      <c r="DLU26" s="107" t="s">
        <v>654</v>
      </c>
      <c r="DLV26" s="108" t="s">
        <v>458</v>
      </c>
      <c r="DLW26" s="109" t="s">
        <v>457</v>
      </c>
      <c r="DLX26" s="132">
        <v>44927</v>
      </c>
      <c r="DLY26" s="132">
        <v>44743</v>
      </c>
      <c r="DLZ26" s="133">
        <v>44652</v>
      </c>
      <c r="DMA26" s="132">
        <v>44562</v>
      </c>
      <c r="DMB26" s="109" t="s">
        <v>55</v>
      </c>
      <c r="DMC26" s="131" t="s">
        <v>53</v>
      </c>
      <c r="DMD26" s="114" t="s">
        <v>653</v>
      </c>
      <c r="DME26" s="108" t="s">
        <v>1025</v>
      </c>
      <c r="DMF26" s="108"/>
      <c r="DMG26" s="116">
        <v>0.62</v>
      </c>
      <c r="DMH26" s="266" t="s">
        <v>1026</v>
      </c>
      <c r="DMI26" s="267"/>
      <c r="DMJ26" s="117">
        <v>0.64</v>
      </c>
      <c r="DMK26" s="107" t="s">
        <v>654</v>
      </c>
      <c r="DML26" s="108" t="s">
        <v>458</v>
      </c>
      <c r="DMM26" s="109" t="s">
        <v>457</v>
      </c>
      <c r="DMN26" s="132">
        <v>44927</v>
      </c>
      <c r="DMO26" s="132">
        <v>44743</v>
      </c>
      <c r="DMP26" s="133">
        <v>44652</v>
      </c>
      <c r="DMQ26" s="132">
        <v>44562</v>
      </c>
      <c r="DMR26" s="109" t="s">
        <v>55</v>
      </c>
      <c r="DMS26" s="131" t="s">
        <v>53</v>
      </c>
      <c r="DMT26" s="114" t="s">
        <v>653</v>
      </c>
      <c r="DMU26" s="108" t="s">
        <v>1025</v>
      </c>
      <c r="DMV26" s="108"/>
      <c r="DMW26" s="116">
        <v>0.62</v>
      </c>
      <c r="DMX26" s="266" t="s">
        <v>1026</v>
      </c>
      <c r="DMY26" s="267"/>
      <c r="DMZ26" s="117">
        <v>0.64</v>
      </c>
      <c r="DNA26" s="107" t="s">
        <v>654</v>
      </c>
      <c r="DNB26" s="108" t="s">
        <v>458</v>
      </c>
      <c r="DNC26" s="109" t="s">
        <v>457</v>
      </c>
      <c r="DND26" s="132">
        <v>44927</v>
      </c>
      <c r="DNE26" s="132">
        <v>44743</v>
      </c>
      <c r="DNF26" s="133">
        <v>44652</v>
      </c>
      <c r="DNG26" s="132">
        <v>44562</v>
      </c>
      <c r="DNH26" s="109" t="s">
        <v>55</v>
      </c>
      <c r="DNI26" s="131" t="s">
        <v>53</v>
      </c>
      <c r="DNJ26" s="114" t="s">
        <v>653</v>
      </c>
      <c r="DNK26" s="108" t="s">
        <v>1025</v>
      </c>
      <c r="DNL26" s="108"/>
      <c r="DNM26" s="116">
        <v>0.62</v>
      </c>
      <c r="DNN26" s="266" t="s">
        <v>1026</v>
      </c>
      <c r="DNO26" s="267"/>
      <c r="DNP26" s="117">
        <v>0.64</v>
      </c>
      <c r="DNQ26" s="107" t="s">
        <v>654</v>
      </c>
      <c r="DNR26" s="108" t="s">
        <v>458</v>
      </c>
      <c r="DNS26" s="109" t="s">
        <v>457</v>
      </c>
      <c r="DNT26" s="132">
        <v>44927</v>
      </c>
      <c r="DNU26" s="132">
        <v>44743</v>
      </c>
      <c r="DNV26" s="133">
        <v>44652</v>
      </c>
      <c r="DNW26" s="132">
        <v>44562</v>
      </c>
      <c r="DNX26" s="109" t="s">
        <v>55</v>
      </c>
      <c r="DNY26" s="131" t="s">
        <v>53</v>
      </c>
      <c r="DNZ26" s="114" t="s">
        <v>653</v>
      </c>
      <c r="DOA26" s="108" t="s">
        <v>1025</v>
      </c>
      <c r="DOB26" s="108"/>
      <c r="DOC26" s="116">
        <v>0.62</v>
      </c>
      <c r="DOD26" s="266" t="s">
        <v>1026</v>
      </c>
      <c r="DOE26" s="267"/>
      <c r="DOF26" s="117">
        <v>0.64</v>
      </c>
      <c r="DOG26" s="107" t="s">
        <v>654</v>
      </c>
      <c r="DOH26" s="108" t="s">
        <v>458</v>
      </c>
      <c r="DOI26" s="109" t="s">
        <v>457</v>
      </c>
      <c r="DOJ26" s="132">
        <v>44927</v>
      </c>
      <c r="DOK26" s="132">
        <v>44743</v>
      </c>
      <c r="DOL26" s="133">
        <v>44652</v>
      </c>
      <c r="DOM26" s="132">
        <v>44562</v>
      </c>
      <c r="DON26" s="109" t="s">
        <v>55</v>
      </c>
      <c r="DOO26" s="131" t="s">
        <v>53</v>
      </c>
      <c r="DOP26" s="114" t="s">
        <v>653</v>
      </c>
      <c r="DOQ26" s="108" t="s">
        <v>1025</v>
      </c>
      <c r="DOR26" s="108"/>
      <c r="DOS26" s="116">
        <v>0.62</v>
      </c>
      <c r="DOT26" s="266" t="s">
        <v>1026</v>
      </c>
      <c r="DOU26" s="267"/>
      <c r="DOV26" s="117">
        <v>0.64</v>
      </c>
      <c r="DOW26" s="107" t="s">
        <v>654</v>
      </c>
      <c r="DOX26" s="108" t="s">
        <v>458</v>
      </c>
      <c r="DOY26" s="109" t="s">
        <v>457</v>
      </c>
      <c r="DOZ26" s="132">
        <v>44927</v>
      </c>
      <c r="DPA26" s="132">
        <v>44743</v>
      </c>
      <c r="DPB26" s="133">
        <v>44652</v>
      </c>
      <c r="DPC26" s="132">
        <v>44562</v>
      </c>
      <c r="DPD26" s="109" t="s">
        <v>55</v>
      </c>
      <c r="DPE26" s="131" t="s">
        <v>53</v>
      </c>
      <c r="DPF26" s="114" t="s">
        <v>653</v>
      </c>
      <c r="DPG26" s="108" t="s">
        <v>1025</v>
      </c>
      <c r="DPH26" s="108"/>
      <c r="DPI26" s="116">
        <v>0.62</v>
      </c>
      <c r="DPJ26" s="266" t="s">
        <v>1026</v>
      </c>
      <c r="DPK26" s="267"/>
      <c r="DPL26" s="117">
        <v>0.64</v>
      </c>
      <c r="DPM26" s="107" t="s">
        <v>654</v>
      </c>
      <c r="DPN26" s="108" t="s">
        <v>458</v>
      </c>
      <c r="DPO26" s="109" t="s">
        <v>457</v>
      </c>
      <c r="DPP26" s="132">
        <v>44927</v>
      </c>
      <c r="DPQ26" s="132">
        <v>44743</v>
      </c>
      <c r="DPR26" s="133">
        <v>44652</v>
      </c>
      <c r="DPS26" s="132">
        <v>44562</v>
      </c>
      <c r="DPT26" s="109" t="s">
        <v>55</v>
      </c>
      <c r="DPU26" s="131" t="s">
        <v>53</v>
      </c>
      <c r="DPV26" s="114" t="s">
        <v>653</v>
      </c>
      <c r="DPW26" s="108" t="s">
        <v>1025</v>
      </c>
      <c r="DPX26" s="108"/>
      <c r="DPY26" s="116">
        <v>0.62</v>
      </c>
      <c r="DPZ26" s="266" t="s">
        <v>1026</v>
      </c>
      <c r="DQA26" s="267"/>
      <c r="DQB26" s="117">
        <v>0.64</v>
      </c>
      <c r="DQC26" s="107" t="s">
        <v>654</v>
      </c>
      <c r="DQD26" s="108" t="s">
        <v>458</v>
      </c>
      <c r="DQE26" s="109" t="s">
        <v>457</v>
      </c>
      <c r="DQF26" s="132">
        <v>44927</v>
      </c>
      <c r="DQG26" s="132">
        <v>44743</v>
      </c>
      <c r="DQH26" s="133">
        <v>44652</v>
      </c>
      <c r="DQI26" s="132">
        <v>44562</v>
      </c>
      <c r="DQJ26" s="109" t="s">
        <v>55</v>
      </c>
      <c r="DQK26" s="131" t="s">
        <v>53</v>
      </c>
      <c r="DQL26" s="114" t="s">
        <v>653</v>
      </c>
      <c r="DQM26" s="108" t="s">
        <v>1025</v>
      </c>
      <c r="DQN26" s="108"/>
      <c r="DQO26" s="116">
        <v>0.62</v>
      </c>
      <c r="DQP26" s="266" t="s">
        <v>1026</v>
      </c>
      <c r="DQQ26" s="267"/>
      <c r="DQR26" s="117">
        <v>0.64</v>
      </c>
      <c r="DQS26" s="107" t="s">
        <v>654</v>
      </c>
      <c r="DQT26" s="108" t="s">
        <v>458</v>
      </c>
      <c r="DQU26" s="109" t="s">
        <v>457</v>
      </c>
      <c r="DQV26" s="132">
        <v>44927</v>
      </c>
      <c r="DQW26" s="132">
        <v>44743</v>
      </c>
      <c r="DQX26" s="133">
        <v>44652</v>
      </c>
      <c r="DQY26" s="132">
        <v>44562</v>
      </c>
      <c r="DQZ26" s="109" t="s">
        <v>55</v>
      </c>
      <c r="DRA26" s="131" t="s">
        <v>53</v>
      </c>
      <c r="DRB26" s="114" t="s">
        <v>653</v>
      </c>
      <c r="DRC26" s="108" t="s">
        <v>1025</v>
      </c>
      <c r="DRD26" s="108"/>
      <c r="DRE26" s="116">
        <v>0.62</v>
      </c>
      <c r="DRF26" s="266" t="s">
        <v>1026</v>
      </c>
      <c r="DRG26" s="267"/>
      <c r="DRH26" s="117">
        <v>0.64</v>
      </c>
      <c r="DRI26" s="107" t="s">
        <v>654</v>
      </c>
      <c r="DRJ26" s="108" t="s">
        <v>458</v>
      </c>
      <c r="DRK26" s="109" t="s">
        <v>457</v>
      </c>
      <c r="DRL26" s="132">
        <v>44927</v>
      </c>
      <c r="DRM26" s="132">
        <v>44743</v>
      </c>
      <c r="DRN26" s="133">
        <v>44652</v>
      </c>
      <c r="DRO26" s="132">
        <v>44562</v>
      </c>
      <c r="DRP26" s="109" t="s">
        <v>55</v>
      </c>
      <c r="DRQ26" s="131" t="s">
        <v>53</v>
      </c>
      <c r="DRR26" s="114" t="s">
        <v>653</v>
      </c>
      <c r="DRS26" s="108" t="s">
        <v>1025</v>
      </c>
      <c r="DRT26" s="108"/>
      <c r="DRU26" s="116">
        <v>0.62</v>
      </c>
      <c r="DRV26" s="266" t="s">
        <v>1026</v>
      </c>
      <c r="DRW26" s="267"/>
      <c r="DRX26" s="117">
        <v>0.64</v>
      </c>
      <c r="DRY26" s="107" t="s">
        <v>654</v>
      </c>
      <c r="DRZ26" s="108" t="s">
        <v>458</v>
      </c>
      <c r="DSA26" s="109" t="s">
        <v>457</v>
      </c>
      <c r="DSB26" s="132">
        <v>44927</v>
      </c>
      <c r="DSC26" s="132">
        <v>44743</v>
      </c>
      <c r="DSD26" s="133">
        <v>44652</v>
      </c>
      <c r="DSE26" s="132">
        <v>44562</v>
      </c>
      <c r="DSF26" s="109" t="s">
        <v>55</v>
      </c>
      <c r="DSG26" s="131" t="s">
        <v>53</v>
      </c>
      <c r="DSH26" s="114" t="s">
        <v>653</v>
      </c>
      <c r="DSI26" s="108" t="s">
        <v>1025</v>
      </c>
      <c r="DSJ26" s="108"/>
      <c r="DSK26" s="116">
        <v>0.62</v>
      </c>
      <c r="DSL26" s="266" t="s">
        <v>1026</v>
      </c>
      <c r="DSM26" s="267"/>
      <c r="DSN26" s="117">
        <v>0.64</v>
      </c>
      <c r="DSO26" s="107" t="s">
        <v>654</v>
      </c>
      <c r="DSP26" s="108" t="s">
        <v>458</v>
      </c>
      <c r="DSQ26" s="109" t="s">
        <v>457</v>
      </c>
      <c r="DSR26" s="132">
        <v>44927</v>
      </c>
      <c r="DSS26" s="132">
        <v>44743</v>
      </c>
      <c r="DST26" s="133">
        <v>44652</v>
      </c>
      <c r="DSU26" s="132">
        <v>44562</v>
      </c>
      <c r="DSV26" s="109" t="s">
        <v>55</v>
      </c>
      <c r="DSW26" s="131" t="s">
        <v>53</v>
      </c>
      <c r="DSX26" s="114" t="s">
        <v>653</v>
      </c>
      <c r="DSY26" s="108" t="s">
        <v>1025</v>
      </c>
      <c r="DSZ26" s="108"/>
      <c r="DTA26" s="116">
        <v>0.62</v>
      </c>
      <c r="DTB26" s="266" t="s">
        <v>1026</v>
      </c>
      <c r="DTC26" s="267"/>
      <c r="DTD26" s="117">
        <v>0.64</v>
      </c>
      <c r="DTE26" s="107" t="s">
        <v>654</v>
      </c>
      <c r="DTF26" s="108" t="s">
        <v>458</v>
      </c>
      <c r="DTG26" s="109" t="s">
        <v>457</v>
      </c>
      <c r="DTH26" s="132">
        <v>44927</v>
      </c>
      <c r="DTI26" s="132">
        <v>44743</v>
      </c>
      <c r="DTJ26" s="133">
        <v>44652</v>
      </c>
      <c r="DTK26" s="132">
        <v>44562</v>
      </c>
      <c r="DTL26" s="109" t="s">
        <v>55</v>
      </c>
      <c r="DTM26" s="131" t="s">
        <v>53</v>
      </c>
      <c r="DTN26" s="114" t="s">
        <v>653</v>
      </c>
      <c r="DTO26" s="108" t="s">
        <v>1025</v>
      </c>
      <c r="DTP26" s="108"/>
      <c r="DTQ26" s="116">
        <v>0.62</v>
      </c>
      <c r="DTR26" s="266" t="s">
        <v>1026</v>
      </c>
      <c r="DTS26" s="267"/>
      <c r="DTT26" s="117">
        <v>0.64</v>
      </c>
      <c r="DTU26" s="107" t="s">
        <v>654</v>
      </c>
      <c r="DTV26" s="108" t="s">
        <v>458</v>
      </c>
      <c r="DTW26" s="109" t="s">
        <v>457</v>
      </c>
      <c r="DTX26" s="132">
        <v>44927</v>
      </c>
      <c r="DTY26" s="132">
        <v>44743</v>
      </c>
      <c r="DTZ26" s="133">
        <v>44652</v>
      </c>
      <c r="DUA26" s="132">
        <v>44562</v>
      </c>
      <c r="DUB26" s="109" t="s">
        <v>55</v>
      </c>
      <c r="DUC26" s="131" t="s">
        <v>53</v>
      </c>
      <c r="DUD26" s="114" t="s">
        <v>653</v>
      </c>
      <c r="DUE26" s="108" t="s">
        <v>1025</v>
      </c>
      <c r="DUF26" s="108"/>
      <c r="DUG26" s="116">
        <v>0.62</v>
      </c>
      <c r="DUH26" s="266" t="s">
        <v>1026</v>
      </c>
      <c r="DUI26" s="267"/>
      <c r="DUJ26" s="117">
        <v>0.64</v>
      </c>
      <c r="DUK26" s="107" t="s">
        <v>654</v>
      </c>
      <c r="DUL26" s="108" t="s">
        <v>458</v>
      </c>
      <c r="DUM26" s="109" t="s">
        <v>457</v>
      </c>
      <c r="DUN26" s="132">
        <v>44927</v>
      </c>
      <c r="DUO26" s="132">
        <v>44743</v>
      </c>
      <c r="DUP26" s="133">
        <v>44652</v>
      </c>
      <c r="DUQ26" s="132">
        <v>44562</v>
      </c>
      <c r="DUR26" s="109" t="s">
        <v>55</v>
      </c>
      <c r="DUS26" s="131" t="s">
        <v>53</v>
      </c>
      <c r="DUT26" s="114" t="s">
        <v>653</v>
      </c>
      <c r="DUU26" s="108" t="s">
        <v>1025</v>
      </c>
      <c r="DUV26" s="108"/>
      <c r="DUW26" s="116">
        <v>0.62</v>
      </c>
      <c r="DUX26" s="266" t="s">
        <v>1026</v>
      </c>
      <c r="DUY26" s="267"/>
      <c r="DUZ26" s="117">
        <v>0.64</v>
      </c>
      <c r="DVA26" s="107" t="s">
        <v>654</v>
      </c>
      <c r="DVB26" s="108" t="s">
        <v>458</v>
      </c>
      <c r="DVC26" s="109" t="s">
        <v>457</v>
      </c>
      <c r="DVD26" s="132">
        <v>44927</v>
      </c>
      <c r="DVE26" s="132">
        <v>44743</v>
      </c>
      <c r="DVF26" s="133">
        <v>44652</v>
      </c>
      <c r="DVG26" s="132">
        <v>44562</v>
      </c>
      <c r="DVH26" s="109" t="s">
        <v>55</v>
      </c>
      <c r="DVI26" s="131" t="s">
        <v>53</v>
      </c>
      <c r="DVJ26" s="114" t="s">
        <v>653</v>
      </c>
      <c r="DVK26" s="108" t="s">
        <v>1025</v>
      </c>
      <c r="DVL26" s="108"/>
      <c r="DVM26" s="116">
        <v>0.62</v>
      </c>
      <c r="DVN26" s="266" t="s">
        <v>1026</v>
      </c>
      <c r="DVO26" s="267"/>
      <c r="DVP26" s="117">
        <v>0.64</v>
      </c>
      <c r="DVQ26" s="107" t="s">
        <v>654</v>
      </c>
      <c r="DVR26" s="108" t="s">
        <v>458</v>
      </c>
      <c r="DVS26" s="109" t="s">
        <v>457</v>
      </c>
      <c r="DVT26" s="132">
        <v>44927</v>
      </c>
      <c r="DVU26" s="132">
        <v>44743</v>
      </c>
      <c r="DVV26" s="133">
        <v>44652</v>
      </c>
      <c r="DVW26" s="132">
        <v>44562</v>
      </c>
      <c r="DVX26" s="109" t="s">
        <v>55</v>
      </c>
      <c r="DVY26" s="131" t="s">
        <v>53</v>
      </c>
      <c r="DVZ26" s="114" t="s">
        <v>653</v>
      </c>
      <c r="DWA26" s="108" t="s">
        <v>1025</v>
      </c>
      <c r="DWB26" s="108"/>
      <c r="DWC26" s="116">
        <v>0.62</v>
      </c>
      <c r="DWD26" s="266" t="s">
        <v>1026</v>
      </c>
      <c r="DWE26" s="267"/>
      <c r="DWF26" s="117">
        <v>0.64</v>
      </c>
      <c r="DWG26" s="107" t="s">
        <v>654</v>
      </c>
      <c r="DWH26" s="108" t="s">
        <v>458</v>
      </c>
      <c r="DWI26" s="109" t="s">
        <v>457</v>
      </c>
      <c r="DWJ26" s="132">
        <v>44927</v>
      </c>
      <c r="DWK26" s="132">
        <v>44743</v>
      </c>
      <c r="DWL26" s="133">
        <v>44652</v>
      </c>
      <c r="DWM26" s="132">
        <v>44562</v>
      </c>
      <c r="DWN26" s="109" t="s">
        <v>55</v>
      </c>
      <c r="DWO26" s="131" t="s">
        <v>53</v>
      </c>
      <c r="DWP26" s="114" t="s">
        <v>653</v>
      </c>
      <c r="DWQ26" s="108" t="s">
        <v>1025</v>
      </c>
      <c r="DWR26" s="108"/>
      <c r="DWS26" s="116">
        <v>0.62</v>
      </c>
      <c r="DWT26" s="266" t="s">
        <v>1026</v>
      </c>
      <c r="DWU26" s="267"/>
      <c r="DWV26" s="117">
        <v>0.64</v>
      </c>
      <c r="DWW26" s="107" t="s">
        <v>654</v>
      </c>
      <c r="DWX26" s="108" t="s">
        <v>458</v>
      </c>
      <c r="DWY26" s="109" t="s">
        <v>457</v>
      </c>
      <c r="DWZ26" s="132">
        <v>44927</v>
      </c>
      <c r="DXA26" s="132">
        <v>44743</v>
      </c>
      <c r="DXB26" s="133">
        <v>44652</v>
      </c>
      <c r="DXC26" s="132">
        <v>44562</v>
      </c>
      <c r="DXD26" s="109" t="s">
        <v>55</v>
      </c>
      <c r="DXE26" s="131" t="s">
        <v>53</v>
      </c>
      <c r="DXF26" s="114" t="s">
        <v>653</v>
      </c>
      <c r="DXG26" s="108" t="s">
        <v>1025</v>
      </c>
      <c r="DXH26" s="108"/>
      <c r="DXI26" s="116">
        <v>0.62</v>
      </c>
      <c r="DXJ26" s="266" t="s">
        <v>1026</v>
      </c>
      <c r="DXK26" s="267"/>
      <c r="DXL26" s="117">
        <v>0.64</v>
      </c>
      <c r="DXM26" s="107" t="s">
        <v>654</v>
      </c>
      <c r="DXN26" s="108" t="s">
        <v>458</v>
      </c>
      <c r="DXO26" s="109" t="s">
        <v>457</v>
      </c>
      <c r="DXP26" s="132">
        <v>44927</v>
      </c>
      <c r="DXQ26" s="132">
        <v>44743</v>
      </c>
      <c r="DXR26" s="133">
        <v>44652</v>
      </c>
      <c r="DXS26" s="132">
        <v>44562</v>
      </c>
      <c r="DXT26" s="109" t="s">
        <v>55</v>
      </c>
      <c r="DXU26" s="131" t="s">
        <v>53</v>
      </c>
      <c r="DXV26" s="114" t="s">
        <v>653</v>
      </c>
      <c r="DXW26" s="108" t="s">
        <v>1025</v>
      </c>
      <c r="DXX26" s="108"/>
      <c r="DXY26" s="116">
        <v>0.62</v>
      </c>
      <c r="DXZ26" s="266" t="s">
        <v>1026</v>
      </c>
      <c r="DYA26" s="267"/>
      <c r="DYB26" s="117">
        <v>0.64</v>
      </c>
      <c r="DYC26" s="107" t="s">
        <v>654</v>
      </c>
      <c r="DYD26" s="108" t="s">
        <v>458</v>
      </c>
      <c r="DYE26" s="109" t="s">
        <v>457</v>
      </c>
      <c r="DYF26" s="132">
        <v>44927</v>
      </c>
      <c r="DYG26" s="132">
        <v>44743</v>
      </c>
      <c r="DYH26" s="133">
        <v>44652</v>
      </c>
      <c r="DYI26" s="132">
        <v>44562</v>
      </c>
      <c r="DYJ26" s="109" t="s">
        <v>55</v>
      </c>
      <c r="DYK26" s="131" t="s">
        <v>53</v>
      </c>
      <c r="DYL26" s="114" t="s">
        <v>653</v>
      </c>
      <c r="DYM26" s="108" t="s">
        <v>1025</v>
      </c>
      <c r="DYN26" s="108"/>
      <c r="DYO26" s="116">
        <v>0.62</v>
      </c>
      <c r="DYP26" s="266" t="s">
        <v>1026</v>
      </c>
      <c r="DYQ26" s="267"/>
      <c r="DYR26" s="117">
        <v>0.64</v>
      </c>
      <c r="DYS26" s="107" t="s">
        <v>654</v>
      </c>
      <c r="DYT26" s="108" t="s">
        <v>458</v>
      </c>
      <c r="DYU26" s="109" t="s">
        <v>457</v>
      </c>
      <c r="DYV26" s="132">
        <v>44927</v>
      </c>
      <c r="DYW26" s="132">
        <v>44743</v>
      </c>
      <c r="DYX26" s="133">
        <v>44652</v>
      </c>
      <c r="DYY26" s="132">
        <v>44562</v>
      </c>
      <c r="DYZ26" s="109" t="s">
        <v>55</v>
      </c>
      <c r="DZA26" s="131" t="s">
        <v>53</v>
      </c>
      <c r="DZB26" s="114" t="s">
        <v>653</v>
      </c>
      <c r="DZC26" s="108" t="s">
        <v>1025</v>
      </c>
      <c r="DZD26" s="108"/>
      <c r="DZE26" s="116">
        <v>0.62</v>
      </c>
      <c r="DZF26" s="266" t="s">
        <v>1026</v>
      </c>
      <c r="DZG26" s="267"/>
      <c r="DZH26" s="117">
        <v>0.64</v>
      </c>
      <c r="DZI26" s="107" t="s">
        <v>654</v>
      </c>
      <c r="DZJ26" s="108" t="s">
        <v>458</v>
      </c>
      <c r="DZK26" s="109" t="s">
        <v>457</v>
      </c>
      <c r="DZL26" s="132">
        <v>44927</v>
      </c>
      <c r="DZM26" s="132">
        <v>44743</v>
      </c>
      <c r="DZN26" s="133">
        <v>44652</v>
      </c>
      <c r="DZO26" s="132">
        <v>44562</v>
      </c>
      <c r="DZP26" s="109" t="s">
        <v>55</v>
      </c>
      <c r="DZQ26" s="131" t="s">
        <v>53</v>
      </c>
      <c r="DZR26" s="114" t="s">
        <v>653</v>
      </c>
      <c r="DZS26" s="108" t="s">
        <v>1025</v>
      </c>
      <c r="DZT26" s="108"/>
      <c r="DZU26" s="116">
        <v>0.62</v>
      </c>
      <c r="DZV26" s="266" t="s">
        <v>1026</v>
      </c>
      <c r="DZW26" s="267"/>
      <c r="DZX26" s="117">
        <v>0.64</v>
      </c>
      <c r="DZY26" s="107" t="s">
        <v>654</v>
      </c>
      <c r="DZZ26" s="108" t="s">
        <v>458</v>
      </c>
      <c r="EAA26" s="109" t="s">
        <v>457</v>
      </c>
      <c r="EAB26" s="132">
        <v>44927</v>
      </c>
      <c r="EAC26" s="132">
        <v>44743</v>
      </c>
      <c r="EAD26" s="133">
        <v>44652</v>
      </c>
      <c r="EAE26" s="132">
        <v>44562</v>
      </c>
      <c r="EAF26" s="109" t="s">
        <v>55</v>
      </c>
      <c r="EAG26" s="131" t="s">
        <v>53</v>
      </c>
      <c r="EAH26" s="114" t="s">
        <v>653</v>
      </c>
      <c r="EAI26" s="108" t="s">
        <v>1025</v>
      </c>
      <c r="EAJ26" s="108"/>
      <c r="EAK26" s="116">
        <v>0.62</v>
      </c>
      <c r="EAL26" s="266" t="s">
        <v>1026</v>
      </c>
      <c r="EAM26" s="267"/>
      <c r="EAN26" s="117">
        <v>0.64</v>
      </c>
      <c r="EAO26" s="107" t="s">
        <v>654</v>
      </c>
      <c r="EAP26" s="108" t="s">
        <v>458</v>
      </c>
      <c r="EAQ26" s="109" t="s">
        <v>457</v>
      </c>
      <c r="EAR26" s="132">
        <v>44927</v>
      </c>
      <c r="EAS26" s="132">
        <v>44743</v>
      </c>
      <c r="EAT26" s="133">
        <v>44652</v>
      </c>
      <c r="EAU26" s="132">
        <v>44562</v>
      </c>
      <c r="EAV26" s="109" t="s">
        <v>55</v>
      </c>
      <c r="EAW26" s="131" t="s">
        <v>53</v>
      </c>
      <c r="EAX26" s="114" t="s">
        <v>653</v>
      </c>
      <c r="EAY26" s="108" t="s">
        <v>1025</v>
      </c>
      <c r="EAZ26" s="108"/>
      <c r="EBA26" s="116">
        <v>0.62</v>
      </c>
      <c r="EBB26" s="266" t="s">
        <v>1026</v>
      </c>
      <c r="EBC26" s="267"/>
      <c r="EBD26" s="117">
        <v>0.64</v>
      </c>
      <c r="EBE26" s="107" t="s">
        <v>654</v>
      </c>
      <c r="EBF26" s="108" t="s">
        <v>458</v>
      </c>
      <c r="EBG26" s="109" t="s">
        <v>457</v>
      </c>
      <c r="EBH26" s="132">
        <v>44927</v>
      </c>
      <c r="EBI26" s="132">
        <v>44743</v>
      </c>
      <c r="EBJ26" s="133">
        <v>44652</v>
      </c>
      <c r="EBK26" s="132">
        <v>44562</v>
      </c>
      <c r="EBL26" s="109" t="s">
        <v>55</v>
      </c>
      <c r="EBM26" s="131" t="s">
        <v>53</v>
      </c>
      <c r="EBN26" s="114" t="s">
        <v>653</v>
      </c>
      <c r="EBO26" s="108" t="s">
        <v>1025</v>
      </c>
      <c r="EBP26" s="108"/>
      <c r="EBQ26" s="116">
        <v>0.62</v>
      </c>
      <c r="EBR26" s="266" t="s">
        <v>1026</v>
      </c>
      <c r="EBS26" s="267"/>
      <c r="EBT26" s="117">
        <v>0.64</v>
      </c>
      <c r="EBU26" s="107" t="s">
        <v>654</v>
      </c>
      <c r="EBV26" s="108" t="s">
        <v>458</v>
      </c>
      <c r="EBW26" s="109" t="s">
        <v>457</v>
      </c>
      <c r="EBX26" s="132">
        <v>44927</v>
      </c>
      <c r="EBY26" s="132">
        <v>44743</v>
      </c>
      <c r="EBZ26" s="133">
        <v>44652</v>
      </c>
      <c r="ECA26" s="132">
        <v>44562</v>
      </c>
      <c r="ECB26" s="109" t="s">
        <v>55</v>
      </c>
      <c r="ECC26" s="131" t="s">
        <v>53</v>
      </c>
      <c r="ECD26" s="114" t="s">
        <v>653</v>
      </c>
      <c r="ECE26" s="108" t="s">
        <v>1025</v>
      </c>
      <c r="ECF26" s="108"/>
      <c r="ECG26" s="116">
        <v>0.62</v>
      </c>
      <c r="ECH26" s="266" t="s">
        <v>1026</v>
      </c>
      <c r="ECI26" s="267"/>
      <c r="ECJ26" s="117">
        <v>0.64</v>
      </c>
      <c r="ECK26" s="107" t="s">
        <v>654</v>
      </c>
      <c r="ECL26" s="108" t="s">
        <v>458</v>
      </c>
      <c r="ECM26" s="109" t="s">
        <v>457</v>
      </c>
      <c r="ECN26" s="132">
        <v>44927</v>
      </c>
      <c r="ECO26" s="132">
        <v>44743</v>
      </c>
      <c r="ECP26" s="133">
        <v>44652</v>
      </c>
      <c r="ECQ26" s="132">
        <v>44562</v>
      </c>
      <c r="ECR26" s="109" t="s">
        <v>55</v>
      </c>
      <c r="ECS26" s="131" t="s">
        <v>53</v>
      </c>
      <c r="ECT26" s="114" t="s">
        <v>653</v>
      </c>
      <c r="ECU26" s="108" t="s">
        <v>1025</v>
      </c>
      <c r="ECV26" s="108"/>
      <c r="ECW26" s="116">
        <v>0.62</v>
      </c>
      <c r="ECX26" s="266" t="s">
        <v>1026</v>
      </c>
      <c r="ECY26" s="267"/>
      <c r="ECZ26" s="117">
        <v>0.64</v>
      </c>
      <c r="EDA26" s="107" t="s">
        <v>654</v>
      </c>
      <c r="EDB26" s="108" t="s">
        <v>458</v>
      </c>
      <c r="EDC26" s="109" t="s">
        <v>457</v>
      </c>
      <c r="EDD26" s="132">
        <v>44927</v>
      </c>
      <c r="EDE26" s="132">
        <v>44743</v>
      </c>
      <c r="EDF26" s="133">
        <v>44652</v>
      </c>
      <c r="EDG26" s="132">
        <v>44562</v>
      </c>
      <c r="EDH26" s="109" t="s">
        <v>55</v>
      </c>
      <c r="EDI26" s="131" t="s">
        <v>53</v>
      </c>
      <c r="EDJ26" s="114" t="s">
        <v>653</v>
      </c>
      <c r="EDK26" s="108" t="s">
        <v>1025</v>
      </c>
      <c r="EDL26" s="108"/>
      <c r="EDM26" s="116">
        <v>0.62</v>
      </c>
      <c r="EDN26" s="266" t="s">
        <v>1026</v>
      </c>
      <c r="EDO26" s="267"/>
      <c r="EDP26" s="117">
        <v>0.64</v>
      </c>
      <c r="EDQ26" s="107" t="s">
        <v>654</v>
      </c>
      <c r="EDR26" s="108" t="s">
        <v>458</v>
      </c>
      <c r="EDS26" s="109" t="s">
        <v>457</v>
      </c>
      <c r="EDT26" s="132">
        <v>44927</v>
      </c>
      <c r="EDU26" s="132">
        <v>44743</v>
      </c>
      <c r="EDV26" s="133">
        <v>44652</v>
      </c>
      <c r="EDW26" s="132">
        <v>44562</v>
      </c>
      <c r="EDX26" s="109" t="s">
        <v>55</v>
      </c>
      <c r="EDY26" s="131" t="s">
        <v>53</v>
      </c>
      <c r="EDZ26" s="114" t="s">
        <v>653</v>
      </c>
      <c r="EEA26" s="108" t="s">
        <v>1025</v>
      </c>
      <c r="EEB26" s="108"/>
      <c r="EEC26" s="116">
        <v>0.62</v>
      </c>
      <c r="EED26" s="266" t="s">
        <v>1026</v>
      </c>
      <c r="EEE26" s="267"/>
      <c r="EEF26" s="117">
        <v>0.64</v>
      </c>
      <c r="EEG26" s="107" t="s">
        <v>654</v>
      </c>
      <c r="EEH26" s="108" t="s">
        <v>458</v>
      </c>
      <c r="EEI26" s="109" t="s">
        <v>457</v>
      </c>
      <c r="EEJ26" s="132">
        <v>44927</v>
      </c>
      <c r="EEK26" s="132">
        <v>44743</v>
      </c>
      <c r="EEL26" s="133">
        <v>44652</v>
      </c>
      <c r="EEM26" s="132">
        <v>44562</v>
      </c>
      <c r="EEN26" s="109" t="s">
        <v>55</v>
      </c>
      <c r="EEO26" s="131" t="s">
        <v>53</v>
      </c>
      <c r="EEP26" s="114" t="s">
        <v>653</v>
      </c>
      <c r="EEQ26" s="108" t="s">
        <v>1025</v>
      </c>
      <c r="EER26" s="108"/>
      <c r="EES26" s="116">
        <v>0.62</v>
      </c>
      <c r="EET26" s="266" t="s">
        <v>1026</v>
      </c>
      <c r="EEU26" s="267"/>
      <c r="EEV26" s="117">
        <v>0.64</v>
      </c>
      <c r="EEW26" s="107" t="s">
        <v>654</v>
      </c>
      <c r="EEX26" s="108" t="s">
        <v>458</v>
      </c>
      <c r="EEY26" s="109" t="s">
        <v>457</v>
      </c>
      <c r="EEZ26" s="132">
        <v>44927</v>
      </c>
      <c r="EFA26" s="132">
        <v>44743</v>
      </c>
      <c r="EFB26" s="133">
        <v>44652</v>
      </c>
      <c r="EFC26" s="132">
        <v>44562</v>
      </c>
      <c r="EFD26" s="109" t="s">
        <v>55</v>
      </c>
      <c r="EFE26" s="131" t="s">
        <v>53</v>
      </c>
      <c r="EFF26" s="114" t="s">
        <v>653</v>
      </c>
      <c r="EFG26" s="108" t="s">
        <v>1025</v>
      </c>
      <c r="EFH26" s="108"/>
      <c r="EFI26" s="116">
        <v>0.62</v>
      </c>
      <c r="EFJ26" s="266" t="s">
        <v>1026</v>
      </c>
      <c r="EFK26" s="267"/>
      <c r="EFL26" s="117">
        <v>0.64</v>
      </c>
      <c r="EFM26" s="107" t="s">
        <v>654</v>
      </c>
      <c r="EFN26" s="108" t="s">
        <v>458</v>
      </c>
      <c r="EFO26" s="109" t="s">
        <v>457</v>
      </c>
      <c r="EFP26" s="132">
        <v>44927</v>
      </c>
      <c r="EFQ26" s="132">
        <v>44743</v>
      </c>
      <c r="EFR26" s="133">
        <v>44652</v>
      </c>
      <c r="EFS26" s="132">
        <v>44562</v>
      </c>
      <c r="EFT26" s="109" t="s">
        <v>55</v>
      </c>
      <c r="EFU26" s="131" t="s">
        <v>53</v>
      </c>
      <c r="EFV26" s="114" t="s">
        <v>653</v>
      </c>
      <c r="EFW26" s="108" t="s">
        <v>1025</v>
      </c>
      <c r="EFX26" s="108"/>
      <c r="EFY26" s="116">
        <v>0.62</v>
      </c>
      <c r="EFZ26" s="266" t="s">
        <v>1026</v>
      </c>
      <c r="EGA26" s="267"/>
      <c r="EGB26" s="117">
        <v>0.64</v>
      </c>
      <c r="EGC26" s="107" t="s">
        <v>654</v>
      </c>
      <c r="EGD26" s="108" t="s">
        <v>458</v>
      </c>
      <c r="EGE26" s="109" t="s">
        <v>457</v>
      </c>
      <c r="EGF26" s="132">
        <v>44927</v>
      </c>
      <c r="EGG26" s="132">
        <v>44743</v>
      </c>
      <c r="EGH26" s="133">
        <v>44652</v>
      </c>
      <c r="EGI26" s="132">
        <v>44562</v>
      </c>
      <c r="EGJ26" s="109" t="s">
        <v>55</v>
      </c>
      <c r="EGK26" s="131" t="s">
        <v>53</v>
      </c>
      <c r="EGL26" s="114" t="s">
        <v>653</v>
      </c>
      <c r="EGM26" s="108" t="s">
        <v>1025</v>
      </c>
      <c r="EGN26" s="108"/>
      <c r="EGO26" s="116">
        <v>0.62</v>
      </c>
      <c r="EGP26" s="266" t="s">
        <v>1026</v>
      </c>
      <c r="EGQ26" s="267"/>
      <c r="EGR26" s="117">
        <v>0.64</v>
      </c>
      <c r="EGS26" s="107" t="s">
        <v>654</v>
      </c>
      <c r="EGT26" s="108" t="s">
        <v>458</v>
      </c>
      <c r="EGU26" s="109" t="s">
        <v>457</v>
      </c>
      <c r="EGV26" s="132">
        <v>44927</v>
      </c>
      <c r="EGW26" s="132">
        <v>44743</v>
      </c>
      <c r="EGX26" s="133">
        <v>44652</v>
      </c>
      <c r="EGY26" s="132">
        <v>44562</v>
      </c>
      <c r="EGZ26" s="109" t="s">
        <v>55</v>
      </c>
      <c r="EHA26" s="131" t="s">
        <v>53</v>
      </c>
      <c r="EHB26" s="114" t="s">
        <v>653</v>
      </c>
      <c r="EHC26" s="108" t="s">
        <v>1025</v>
      </c>
      <c r="EHD26" s="108"/>
      <c r="EHE26" s="116">
        <v>0.62</v>
      </c>
      <c r="EHF26" s="266" t="s">
        <v>1026</v>
      </c>
      <c r="EHG26" s="267"/>
      <c r="EHH26" s="117">
        <v>0.64</v>
      </c>
      <c r="EHI26" s="107" t="s">
        <v>654</v>
      </c>
      <c r="EHJ26" s="108" t="s">
        <v>458</v>
      </c>
      <c r="EHK26" s="109" t="s">
        <v>457</v>
      </c>
      <c r="EHL26" s="132">
        <v>44927</v>
      </c>
      <c r="EHM26" s="132">
        <v>44743</v>
      </c>
      <c r="EHN26" s="133">
        <v>44652</v>
      </c>
      <c r="EHO26" s="132">
        <v>44562</v>
      </c>
      <c r="EHP26" s="109" t="s">
        <v>55</v>
      </c>
      <c r="EHQ26" s="131" t="s">
        <v>53</v>
      </c>
      <c r="EHR26" s="114" t="s">
        <v>653</v>
      </c>
      <c r="EHS26" s="108" t="s">
        <v>1025</v>
      </c>
      <c r="EHT26" s="108"/>
      <c r="EHU26" s="116">
        <v>0.62</v>
      </c>
      <c r="EHV26" s="266" t="s">
        <v>1026</v>
      </c>
      <c r="EHW26" s="267"/>
      <c r="EHX26" s="117">
        <v>0.64</v>
      </c>
      <c r="EHY26" s="107" t="s">
        <v>654</v>
      </c>
      <c r="EHZ26" s="108" t="s">
        <v>458</v>
      </c>
      <c r="EIA26" s="109" t="s">
        <v>457</v>
      </c>
      <c r="EIB26" s="132">
        <v>44927</v>
      </c>
      <c r="EIC26" s="132">
        <v>44743</v>
      </c>
      <c r="EID26" s="133">
        <v>44652</v>
      </c>
      <c r="EIE26" s="132">
        <v>44562</v>
      </c>
      <c r="EIF26" s="109" t="s">
        <v>55</v>
      </c>
      <c r="EIG26" s="131" t="s">
        <v>53</v>
      </c>
      <c r="EIH26" s="114" t="s">
        <v>653</v>
      </c>
      <c r="EII26" s="108" t="s">
        <v>1025</v>
      </c>
      <c r="EIJ26" s="108"/>
      <c r="EIK26" s="116">
        <v>0.62</v>
      </c>
      <c r="EIL26" s="266" t="s">
        <v>1026</v>
      </c>
      <c r="EIM26" s="267"/>
      <c r="EIN26" s="117">
        <v>0.64</v>
      </c>
      <c r="EIO26" s="107" t="s">
        <v>654</v>
      </c>
      <c r="EIP26" s="108" t="s">
        <v>458</v>
      </c>
      <c r="EIQ26" s="109" t="s">
        <v>457</v>
      </c>
      <c r="EIR26" s="132">
        <v>44927</v>
      </c>
      <c r="EIS26" s="132">
        <v>44743</v>
      </c>
      <c r="EIT26" s="133">
        <v>44652</v>
      </c>
      <c r="EIU26" s="132">
        <v>44562</v>
      </c>
      <c r="EIV26" s="109" t="s">
        <v>55</v>
      </c>
      <c r="EIW26" s="131" t="s">
        <v>53</v>
      </c>
      <c r="EIX26" s="114" t="s">
        <v>653</v>
      </c>
      <c r="EIY26" s="108" t="s">
        <v>1025</v>
      </c>
      <c r="EIZ26" s="108"/>
      <c r="EJA26" s="116">
        <v>0.62</v>
      </c>
      <c r="EJB26" s="266" t="s">
        <v>1026</v>
      </c>
      <c r="EJC26" s="267"/>
      <c r="EJD26" s="117">
        <v>0.64</v>
      </c>
      <c r="EJE26" s="107" t="s">
        <v>654</v>
      </c>
      <c r="EJF26" s="108" t="s">
        <v>458</v>
      </c>
      <c r="EJG26" s="109" t="s">
        <v>457</v>
      </c>
      <c r="EJH26" s="132">
        <v>44927</v>
      </c>
      <c r="EJI26" s="132">
        <v>44743</v>
      </c>
      <c r="EJJ26" s="133">
        <v>44652</v>
      </c>
      <c r="EJK26" s="132">
        <v>44562</v>
      </c>
      <c r="EJL26" s="109" t="s">
        <v>55</v>
      </c>
      <c r="EJM26" s="131" t="s">
        <v>53</v>
      </c>
      <c r="EJN26" s="114" t="s">
        <v>653</v>
      </c>
      <c r="EJO26" s="108" t="s">
        <v>1025</v>
      </c>
      <c r="EJP26" s="108"/>
      <c r="EJQ26" s="116">
        <v>0.62</v>
      </c>
      <c r="EJR26" s="266" t="s">
        <v>1026</v>
      </c>
      <c r="EJS26" s="267"/>
      <c r="EJT26" s="117">
        <v>0.64</v>
      </c>
      <c r="EJU26" s="107" t="s">
        <v>654</v>
      </c>
      <c r="EJV26" s="108" t="s">
        <v>458</v>
      </c>
      <c r="EJW26" s="109" t="s">
        <v>457</v>
      </c>
      <c r="EJX26" s="132">
        <v>44927</v>
      </c>
      <c r="EJY26" s="132">
        <v>44743</v>
      </c>
      <c r="EJZ26" s="133">
        <v>44652</v>
      </c>
      <c r="EKA26" s="132">
        <v>44562</v>
      </c>
      <c r="EKB26" s="109" t="s">
        <v>55</v>
      </c>
      <c r="EKC26" s="131" t="s">
        <v>53</v>
      </c>
      <c r="EKD26" s="114" t="s">
        <v>653</v>
      </c>
      <c r="EKE26" s="108" t="s">
        <v>1025</v>
      </c>
      <c r="EKF26" s="108"/>
      <c r="EKG26" s="116">
        <v>0.62</v>
      </c>
      <c r="EKH26" s="266" t="s">
        <v>1026</v>
      </c>
      <c r="EKI26" s="267"/>
      <c r="EKJ26" s="117">
        <v>0.64</v>
      </c>
      <c r="EKK26" s="107" t="s">
        <v>654</v>
      </c>
      <c r="EKL26" s="108" t="s">
        <v>458</v>
      </c>
      <c r="EKM26" s="109" t="s">
        <v>457</v>
      </c>
      <c r="EKN26" s="132">
        <v>44927</v>
      </c>
      <c r="EKO26" s="132">
        <v>44743</v>
      </c>
      <c r="EKP26" s="133">
        <v>44652</v>
      </c>
      <c r="EKQ26" s="132">
        <v>44562</v>
      </c>
      <c r="EKR26" s="109" t="s">
        <v>55</v>
      </c>
      <c r="EKS26" s="131" t="s">
        <v>53</v>
      </c>
      <c r="EKT26" s="114" t="s">
        <v>653</v>
      </c>
      <c r="EKU26" s="108" t="s">
        <v>1025</v>
      </c>
      <c r="EKV26" s="108"/>
      <c r="EKW26" s="116">
        <v>0.62</v>
      </c>
      <c r="EKX26" s="266" t="s">
        <v>1026</v>
      </c>
      <c r="EKY26" s="267"/>
      <c r="EKZ26" s="117">
        <v>0.64</v>
      </c>
      <c r="ELA26" s="107" t="s">
        <v>654</v>
      </c>
      <c r="ELB26" s="108" t="s">
        <v>458</v>
      </c>
      <c r="ELC26" s="109" t="s">
        <v>457</v>
      </c>
      <c r="ELD26" s="132">
        <v>44927</v>
      </c>
      <c r="ELE26" s="132">
        <v>44743</v>
      </c>
      <c r="ELF26" s="133">
        <v>44652</v>
      </c>
      <c r="ELG26" s="132">
        <v>44562</v>
      </c>
      <c r="ELH26" s="109" t="s">
        <v>55</v>
      </c>
      <c r="ELI26" s="131" t="s">
        <v>53</v>
      </c>
      <c r="ELJ26" s="114" t="s">
        <v>653</v>
      </c>
      <c r="ELK26" s="108" t="s">
        <v>1025</v>
      </c>
      <c r="ELL26" s="108"/>
      <c r="ELM26" s="116">
        <v>0.62</v>
      </c>
      <c r="ELN26" s="266" t="s">
        <v>1026</v>
      </c>
      <c r="ELO26" s="267"/>
      <c r="ELP26" s="117">
        <v>0.64</v>
      </c>
      <c r="ELQ26" s="107" t="s">
        <v>654</v>
      </c>
      <c r="ELR26" s="108" t="s">
        <v>458</v>
      </c>
      <c r="ELS26" s="109" t="s">
        <v>457</v>
      </c>
      <c r="ELT26" s="132">
        <v>44927</v>
      </c>
      <c r="ELU26" s="132">
        <v>44743</v>
      </c>
      <c r="ELV26" s="133">
        <v>44652</v>
      </c>
      <c r="ELW26" s="132">
        <v>44562</v>
      </c>
      <c r="ELX26" s="109" t="s">
        <v>55</v>
      </c>
      <c r="ELY26" s="131" t="s">
        <v>53</v>
      </c>
      <c r="ELZ26" s="114" t="s">
        <v>653</v>
      </c>
      <c r="EMA26" s="108" t="s">
        <v>1025</v>
      </c>
      <c r="EMB26" s="108"/>
      <c r="EMC26" s="116">
        <v>0.62</v>
      </c>
      <c r="EMD26" s="266" t="s">
        <v>1026</v>
      </c>
      <c r="EME26" s="267"/>
      <c r="EMF26" s="117">
        <v>0.64</v>
      </c>
      <c r="EMG26" s="107" t="s">
        <v>654</v>
      </c>
      <c r="EMH26" s="108" t="s">
        <v>458</v>
      </c>
      <c r="EMI26" s="109" t="s">
        <v>457</v>
      </c>
      <c r="EMJ26" s="132">
        <v>44927</v>
      </c>
      <c r="EMK26" s="132">
        <v>44743</v>
      </c>
      <c r="EML26" s="133">
        <v>44652</v>
      </c>
      <c r="EMM26" s="132">
        <v>44562</v>
      </c>
      <c r="EMN26" s="109" t="s">
        <v>55</v>
      </c>
      <c r="EMO26" s="131" t="s">
        <v>53</v>
      </c>
      <c r="EMP26" s="114" t="s">
        <v>653</v>
      </c>
      <c r="EMQ26" s="108" t="s">
        <v>1025</v>
      </c>
      <c r="EMR26" s="108"/>
      <c r="EMS26" s="116">
        <v>0.62</v>
      </c>
      <c r="EMT26" s="266" t="s">
        <v>1026</v>
      </c>
      <c r="EMU26" s="267"/>
      <c r="EMV26" s="117">
        <v>0.64</v>
      </c>
      <c r="EMW26" s="107" t="s">
        <v>654</v>
      </c>
      <c r="EMX26" s="108" t="s">
        <v>458</v>
      </c>
      <c r="EMY26" s="109" t="s">
        <v>457</v>
      </c>
      <c r="EMZ26" s="132">
        <v>44927</v>
      </c>
      <c r="ENA26" s="132">
        <v>44743</v>
      </c>
      <c r="ENB26" s="133">
        <v>44652</v>
      </c>
      <c r="ENC26" s="132">
        <v>44562</v>
      </c>
      <c r="END26" s="109" t="s">
        <v>55</v>
      </c>
      <c r="ENE26" s="131" t="s">
        <v>53</v>
      </c>
      <c r="ENF26" s="114" t="s">
        <v>653</v>
      </c>
      <c r="ENG26" s="108" t="s">
        <v>1025</v>
      </c>
      <c r="ENH26" s="108"/>
      <c r="ENI26" s="116">
        <v>0.62</v>
      </c>
      <c r="ENJ26" s="266" t="s">
        <v>1026</v>
      </c>
      <c r="ENK26" s="267"/>
      <c r="ENL26" s="117">
        <v>0.64</v>
      </c>
      <c r="ENM26" s="107" t="s">
        <v>654</v>
      </c>
      <c r="ENN26" s="108" t="s">
        <v>458</v>
      </c>
      <c r="ENO26" s="109" t="s">
        <v>457</v>
      </c>
      <c r="ENP26" s="132">
        <v>44927</v>
      </c>
      <c r="ENQ26" s="132">
        <v>44743</v>
      </c>
      <c r="ENR26" s="133">
        <v>44652</v>
      </c>
      <c r="ENS26" s="132">
        <v>44562</v>
      </c>
      <c r="ENT26" s="109" t="s">
        <v>55</v>
      </c>
      <c r="ENU26" s="131" t="s">
        <v>53</v>
      </c>
      <c r="ENV26" s="114" t="s">
        <v>653</v>
      </c>
      <c r="ENW26" s="108" t="s">
        <v>1025</v>
      </c>
      <c r="ENX26" s="108"/>
      <c r="ENY26" s="116">
        <v>0.62</v>
      </c>
      <c r="ENZ26" s="266" t="s">
        <v>1026</v>
      </c>
      <c r="EOA26" s="267"/>
      <c r="EOB26" s="117">
        <v>0.64</v>
      </c>
      <c r="EOC26" s="107" t="s">
        <v>654</v>
      </c>
      <c r="EOD26" s="108" t="s">
        <v>458</v>
      </c>
      <c r="EOE26" s="109" t="s">
        <v>457</v>
      </c>
      <c r="EOF26" s="132">
        <v>44927</v>
      </c>
      <c r="EOG26" s="132">
        <v>44743</v>
      </c>
      <c r="EOH26" s="133">
        <v>44652</v>
      </c>
      <c r="EOI26" s="132">
        <v>44562</v>
      </c>
      <c r="EOJ26" s="109" t="s">
        <v>55</v>
      </c>
      <c r="EOK26" s="131" t="s">
        <v>53</v>
      </c>
      <c r="EOL26" s="114" t="s">
        <v>653</v>
      </c>
      <c r="EOM26" s="108" t="s">
        <v>1025</v>
      </c>
      <c r="EON26" s="108"/>
      <c r="EOO26" s="116">
        <v>0.62</v>
      </c>
      <c r="EOP26" s="266" t="s">
        <v>1026</v>
      </c>
      <c r="EOQ26" s="267"/>
      <c r="EOR26" s="117">
        <v>0.64</v>
      </c>
      <c r="EOS26" s="107" t="s">
        <v>654</v>
      </c>
      <c r="EOT26" s="108" t="s">
        <v>458</v>
      </c>
      <c r="EOU26" s="109" t="s">
        <v>457</v>
      </c>
      <c r="EOV26" s="132">
        <v>44927</v>
      </c>
      <c r="EOW26" s="132">
        <v>44743</v>
      </c>
      <c r="EOX26" s="133">
        <v>44652</v>
      </c>
      <c r="EOY26" s="132">
        <v>44562</v>
      </c>
      <c r="EOZ26" s="109" t="s">
        <v>55</v>
      </c>
      <c r="EPA26" s="131" t="s">
        <v>53</v>
      </c>
      <c r="EPB26" s="114" t="s">
        <v>653</v>
      </c>
      <c r="EPC26" s="108" t="s">
        <v>1025</v>
      </c>
      <c r="EPD26" s="108"/>
      <c r="EPE26" s="116">
        <v>0.62</v>
      </c>
      <c r="EPF26" s="266" t="s">
        <v>1026</v>
      </c>
      <c r="EPG26" s="267"/>
      <c r="EPH26" s="117">
        <v>0.64</v>
      </c>
      <c r="EPI26" s="107" t="s">
        <v>654</v>
      </c>
      <c r="EPJ26" s="108" t="s">
        <v>458</v>
      </c>
      <c r="EPK26" s="109" t="s">
        <v>457</v>
      </c>
      <c r="EPL26" s="132">
        <v>44927</v>
      </c>
      <c r="EPM26" s="132">
        <v>44743</v>
      </c>
      <c r="EPN26" s="133">
        <v>44652</v>
      </c>
      <c r="EPO26" s="132">
        <v>44562</v>
      </c>
      <c r="EPP26" s="109" t="s">
        <v>55</v>
      </c>
      <c r="EPQ26" s="131" t="s">
        <v>53</v>
      </c>
      <c r="EPR26" s="114" t="s">
        <v>653</v>
      </c>
      <c r="EPS26" s="108" t="s">
        <v>1025</v>
      </c>
      <c r="EPT26" s="108"/>
      <c r="EPU26" s="116">
        <v>0.62</v>
      </c>
      <c r="EPV26" s="266" t="s">
        <v>1026</v>
      </c>
      <c r="EPW26" s="267"/>
      <c r="EPX26" s="117">
        <v>0.64</v>
      </c>
      <c r="EPY26" s="107" t="s">
        <v>654</v>
      </c>
      <c r="EPZ26" s="108" t="s">
        <v>458</v>
      </c>
      <c r="EQA26" s="109" t="s">
        <v>457</v>
      </c>
      <c r="EQB26" s="132">
        <v>44927</v>
      </c>
      <c r="EQC26" s="132">
        <v>44743</v>
      </c>
      <c r="EQD26" s="133">
        <v>44652</v>
      </c>
      <c r="EQE26" s="132">
        <v>44562</v>
      </c>
      <c r="EQF26" s="109" t="s">
        <v>55</v>
      </c>
      <c r="EQG26" s="131" t="s">
        <v>53</v>
      </c>
      <c r="EQH26" s="114" t="s">
        <v>653</v>
      </c>
      <c r="EQI26" s="108" t="s">
        <v>1025</v>
      </c>
      <c r="EQJ26" s="108"/>
      <c r="EQK26" s="116">
        <v>0.62</v>
      </c>
      <c r="EQL26" s="266" t="s">
        <v>1026</v>
      </c>
      <c r="EQM26" s="267"/>
      <c r="EQN26" s="117">
        <v>0.64</v>
      </c>
      <c r="EQO26" s="107" t="s">
        <v>654</v>
      </c>
      <c r="EQP26" s="108" t="s">
        <v>458</v>
      </c>
      <c r="EQQ26" s="109" t="s">
        <v>457</v>
      </c>
      <c r="EQR26" s="132">
        <v>44927</v>
      </c>
      <c r="EQS26" s="132">
        <v>44743</v>
      </c>
      <c r="EQT26" s="133">
        <v>44652</v>
      </c>
      <c r="EQU26" s="132">
        <v>44562</v>
      </c>
      <c r="EQV26" s="109" t="s">
        <v>55</v>
      </c>
      <c r="EQW26" s="131" t="s">
        <v>53</v>
      </c>
      <c r="EQX26" s="114" t="s">
        <v>653</v>
      </c>
      <c r="EQY26" s="108" t="s">
        <v>1025</v>
      </c>
      <c r="EQZ26" s="108"/>
      <c r="ERA26" s="116">
        <v>0.62</v>
      </c>
      <c r="ERB26" s="266" t="s">
        <v>1026</v>
      </c>
      <c r="ERC26" s="267"/>
      <c r="ERD26" s="117">
        <v>0.64</v>
      </c>
      <c r="ERE26" s="107" t="s">
        <v>654</v>
      </c>
      <c r="ERF26" s="108" t="s">
        <v>458</v>
      </c>
      <c r="ERG26" s="109" t="s">
        <v>457</v>
      </c>
      <c r="ERH26" s="132">
        <v>44927</v>
      </c>
      <c r="ERI26" s="132">
        <v>44743</v>
      </c>
      <c r="ERJ26" s="133">
        <v>44652</v>
      </c>
      <c r="ERK26" s="132">
        <v>44562</v>
      </c>
      <c r="ERL26" s="109" t="s">
        <v>55</v>
      </c>
      <c r="ERM26" s="131" t="s">
        <v>53</v>
      </c>
      <c r="ERN26" s="114" t="s">
        <v>653</v>
      </c>
      <c r="ERO26" s="108" t="s">
        <v>1025</v>
      </c>
      <c r="ERP26" s="108"/>
      <c r="ERQ26" s="116">
        <v>0.62</v>
      </c>
      <c r="ERR26" s="266" t="s">
        <v>1026</v>
      </c>
      <c r="ERS26" s="267"/>
      <c r="ERT26" s="117">
        <v>0.64</v>
      </c>
      <c r="ERU26" s="107" t="s">
        <v>654</v>
      </c>
      <c r="ERV26" s="108" t="s">
        <v>458</v>
      </c>
      <c r="ERW26" s="109" t="s">
        <v>457</v>
      </c>
      <c r="ERX26" s="132">
        <v>44927</v>
      </c>
      <c r="ERY26" s="132">
        <v>44743</v>
      </c>
      <c r="ERZ26" s="133">
        <v>44652</v>
      </c>
      <c r="ESA26" s="132">
        <v>44562</v>
      </c>
      <c r="ESB26" s="109" t="s">
        <v>55</v>
      </c>
      <c r="ESC26" s="131" t="s">
        <v>53</v>
      </c>
      <c r="ESD26" s="114" t="s">
        <v>653</v>
      </c>
      <c r="ESE26" s="108" t="s">
        <v>1025</v>
      </c>
      <c r="ESF26" s="108"/>
      <c r="ESG26" s="116">
        <v>0.62</v>
      </c>
      <c r="ESH26" s="266" t="s">
        <v>1026</v>
      </c>
      <c r="ESI26" s="267"/>
      <c r="ESJ26" s="117">
        <v>0.64</v>
      </c>
      <c r="ESK26" s="107" t="s">
        <v>654</v>
      </c>
      <c r="ESL26" s="108" t="s">
        <v>458</v>
      </c>
      <c r="ESM26" s="109" t="s">
        <v>457</v>
      </c>
      <c r="ESN26" s="132">
        <v>44927</v>
      </c>
      <c r="ESO26" s="132">
        <v>44743</v>
      </c>
      <c r="ESP26" s="133">
        <v>44652</v>
      </c>
      <c r="ESQ26" s="132">
        <v>44562</v>
      </c>
      <c r="ESR26" s="109" t="s">
        <v>55</v>
      </c>
      <c r="ESS26" s="131" t="s">
        <v>53</v>
      </c>
      <c r="EST26" s="114" t="s">
        <v>653</v>
      </c>
      <c r="ESU26" s="108" t="s">
        <v>1025</v>
      </c>
      <c r="ESV26" s="108"/>
      <c r="ESW26" s="116">
        <v>0.62</v>
      </c>
      <c r="ESX26" s="266" t="s">
        <v>1026</v>
      </c>
      <c r="ESY26" s="267"/>
      <c r="ESZ26" s="117">
        <v>0.64</v>
      </c>
      <c r="ETA26" s="107" t="s">
        <v>654</v>
      </c>
      <c r="ETB26" s="108" t="s">
        <v>458</v>
      </c>
      <c r="ETC26" s="109" t="s">
        <v>457</v>
      </c>
      <c r="ETD26" s="132">
        <v>44927</v>
      </c>
      <c r="ETE26" s="132">
        <v>44743</v>
      </c>
      <c r="ETF26" s="133">
        <v>44652</v>
      </c>
      <c r="ETG26" s="132">
        <v>44562</v>
      </c>
      <c r="ETH26" s="109" t="s">
        <v>55</v>
      </c>
      <c r="ETI26" s="131" t="s">
        <v>53</v>
      </c>
      <c r="ETJ26" s="114" t="s">
        <v>653</v>
      </c>
      <c r="ETK26" s="108" t="s">
        <v>1025</v>
      </c>
      <c r="ETL26" s="108"/>
      <c r="ETM26" s="116">
        <v>0.62</v>
      </c>
      <c r="ETN26" s="266" t="s">
        <v>1026</v>
      </c>
      <c r="ETO26" s="267"/>
      <c r="ETP26" s="117">
        <v>0.64</v>
      </c>
      <c r="ETQ26" s="107" t="s">
        <v>654</v>
      </c>
      <c r="ETR26" s="108" t="s">
        <v>458</v>
      </c>
      <c r="ETS26" s="109" t="s">
        <v>457</v>
      </c>
      <c r="ETT26" s="132">
        <v>44927</v>
      </c>
      <c r="ETU26" s="132">
        <v>44743</v>
      </c>
      <c r="ETV26" s="133">
        <v>44652</v>
      </c>
      <c r="ETW26" s="132">
        <v>44562</v>
      </c>
      <c r="ETX26" s="109" t="s">
        <v>55</v>
      </c>
      <c r="ETY26" s="131" t="s">
        <v>53</v>
      </c>
      <c r="ETZ26" s="114" t="s">
        <v>653</v>
      </c>
      <c r="EUA26" s="108" t="s">
        <v>1025</v>
      </c>
      <c r="EUB26" s="108"/>
      <c r="EUC26" s="116">
        <v>0.62</v>
      </c>
      <c r="EUD26" s="266" t="s">
        <v>1026</v>
      </c>
      <c r="EUE26" s="267"/>
      <c r="EUF26" s="117">
        <v>0.64</v>
      </c>
      <c r="EUG26" s="107" t="s">
        <v>654</v>
      </c>
      <c r="EUH26" s="108" t="s">
        <v>458</v>
      </c>
      <c r="EUI26" s="109" t="s">
        <v>457</v>
      </c>
      <c r="EUJ26" s="132">
        <v>44927</v>
      </c>
      <c r="EUK26" s="132">
        <v>44743</v>
      </c>
      <c r="EUL26" s="133">
        <v>44652</v>
      </c>
      <c r="EUM26" s="132">
        <v>44562</v>
      </c>
      <c r="EUN26" s="109" t="s">
        <v>55</v>
      </c>
      <c r="EUO26" s="131" t="s">
        <v>53</v>
      </c>
      <c r="EUP26" s="114" t="s">
        <v>653</v>
      </c>
      <c r="EUQ26" s="108" t="s">
        <v>1025</v>
      </c>
      <c r="EUR26" s="108"/>
      <c r="EUS26" s="116">
        <v>0.62</v>
      </c>
      <c r="EUT26" s="266" t="s">
        <v>1026</v>
      </c>
      <c r="EUU26" s="267"/>
      <c r="EUV26" s="117">
        <v>0.64</v>
      </c>
      <c r="EUW26" s="107" t="s">
        <v>654</v>
      </c>
      <c r="EUX26" s="108" t="s">
        <v>458</v>
      </c>
      <c r="EUY26" s="109" t="s">
        <v>457</v>
      </c>
      <c r="EUZ26" s="132">
        <v>44927</v>
      </c>
      <c r="EVA26" s="132">
        <v>44743</v>
      </c>
      <c r="EVB26" s="133">
        <v>44652</v>
      </c>
      <c r="EVC26" s="132">
        <v>44562</v>
      </c>
      <c r="EVD26" s="109" t="s">
        <v>55</v>
      </c>
      <c r="EVE26" s="131" t="s">
        <v>53</v>
      </c>
      <c r="EVF26" s="114" t="s">
        <v>653</v>
      </c>
      <c r="EVG26" s="108" t="s">
        <v>1025</v>
      </c>
      <c r="EVH26" s="108"/>
      <c r="EVI26" s="116">
        <v>0.62</v>
      </c>
      <c r="EVJ26" s="266" t="s">
        <v>1026</v>
      </c>
      <c r="EVK26" s="267"/>
      <c r="EVL26" s="117">
        <v>0.64</v>
      </c>
      <c r="EVM26" s="107" t="s">
        <v>654</v>
      </c>
      <c r="EVN26" s="108" t="s">
        <v>458</v>
      </c>
      <c r="EVO26" s="109" t="s">
        <v>457</v>
      </c>
      <c r="EVP26" s="132">
        <v>44927</v>
      </c>
      <c r="EVQ26" s="132">
        <v>44743</v>
      </c>
      <c r="EVR26" s="133">
        <v>44652</v>
      </c>
      <c r="EVS26" s="132">
        <v>44562</v>
      </c>
      <c r="EVT26" s="109" t="s">
        <v>55</v>
      </c>
      <c r="EVU26" s="131" t="s">
        <v>53</v>
      </c>
      <c r="EVV26" s="114" t="s">
        <v>653</v>
      </c>
      <c r="EVW26" s="108" t="s">
        <v>1025</v>
      </c>
      <c r="EVX26" s="108"/>
      <c r="EVY26" s="116">
        <v>0.62</v>
      </c>
      <c r="EVZ26" s="266" t="s">
        <v>1026</v>
      </c>
      <c r="EWA26" s="267"/>
      <c r="EWB26" s="117">
        <v>0.64</v>
      </c>
      <c r="EWC26" s="107" t="s">
        <v>654</v>
      </c>
      <c r="EWD26" s="108" t="s">
        <v>458</v>
      </c>
      <c r="EWE26" s="109" t="s">
        <v>457</v>
      </c>
      <c r="EWF26" s="132">
        <v>44927</v>
      </c>
      <c r="EWG26" s="132">
        <v>44743</v>
      </c>
      <c r="EWH26" s="133">
        <v>44652</v>
      </c>
      <c r="EWI26" s="132">
        <v>44562</v>
      </c>
      <c r="EWJ26" s="109" t="s">
        <v>55</v>
      </c>
      <c r="EWK26" s="131" t="s">
        <v>53</v>
      </c>
      <c r="EWL26" s="114" t="s">
        <v>653</v>
      </c>
      <c r="EWM26" s="108" t="s">
        <v>1025</v>
      </c>
      <c r="EWN26" s="108"/>
      <c r="EWO26" s="116">
        <v>0.62</v>
      </c>
      <c r="EWP26" s="266" t="s">
        <v>1026</v>
      </c>
      <c r="EWQ26" s="267"/>
      <c r="EWR26" s="117">
        <v>0.64</v>
      </c>
      <c r="EWS26" s="107" t="s">
        <v>654</v>
      </c>
      <c r="EWT26" s="108" t="s">
        <v>458</v>
      </c>
      <c r="EWU26" s="109" t="s">
        <v>457</v>
      </c>
      <c r="EWV26" s="132">
        <v>44927</v>
      </c>
      <c r="EWW26" s="132">
        <v>44743</v>
      </c>
      <c r="EWX26" s="133">
        <v>44652</v>
      </c>
      <c r="EWY26" s="132">
        <v>44562</v>
      </c>
      <c r="EWZ26" s="109" t="s">
        <v>55</v>
      </c>
      <c r="EXA26" s="131" t="s">
        <v>53</v>
      </c>
      <c r="EXB26" s="114" t="s">
        <v>653</v>
      </c>
      <c r="EXC26" s="108" t="s">
        <v>1025</v>
      </c>
      <c r="EXD26" s="108"/>
      <c r="EXE26" s="116">
        <v>0.62</v>
      </c>
      <c r="EXF26" s="266" t="s">
        <v>1026</v>
      </c>
      <c r="EXG26" s="267"/>
      <c r="EXH26" s="117">
        <v>0.64</v>
      </c>
      <c r="EXI26" s="107" t="s">
        <v>654</v>
      </c>
      <c r="EXJ26" s="108" t="s">
        <v>458</v>
      </c>
      <c r="EXK26" s="109" t="s">
        <v>457</v>
      </c>
      <c r="EXL26" s="132">
        <v>44927</v>
      </c>
      <c r="EXM26" s="132">
        <v>44743</v>
      </c>
      <c r="EXN26" s="133">
        <v>44652</v>
      </c>
      <c r="EXO26" s="132">
        <v>44562</v>
      </c>
      <c r="EXP26" s="109" t="s">
        <v>55</v>
      </c>
      <c r="EXQ26" s="131" t="s">
        <v>53</v>
      </c>
      <c r="EXR26" s="114" t="s">
        <v>653</v>
      </c>
      <c r="EXS26" s="108" t="s">
        <v>1025</v>
      </c>
      <c r="EXT26" s="108"/>
      <c r="EXU26" s="116">
        <v>0.62</v>
      </c>
      <c r="EXV26" s="266" t="s">
        <v>1026</v>
      </c>
      <c r="EXW26" s="267"/>
      <c r="EXX26" s="117">
        <v>0.64</v>
      </c>
      <c r="EXY26" s="107" t="s">
        <v>654</v>
      </c>
      <c r="EXZ26" s="108" t="s">
        <v>458</v>
      </c>
      <c r="EYA26" s="109" t="s">
        <v>457</v>
      </c>
      <c r="EYB26" s="132">
        <v>44927</v>
      </c>
      <c r="EYC26" s="132">
        <v>44743</v>
      </c>
      <c r="EYD26" s="133">
        <v>44652</v>
      </c>
      <c r="EYE26" s="132">
        <v>44562</v>
      </c>
      <c r="EYF26" s="109" t="s">
        <v>55</v>
      </c>
      <c r="EYG26" s="131" t="s">
        <v>53</v>
      </c>
      <c r="EYH26" s="114" t="s">
        <v>653</v>
      </c>
      <c r="EYI26" s="108" t="s">
        <v>1025</v>
      </c>
      <c r="EYJ26" s="108"/>
      <c r="EYK26" s="116">
        <v>0.62</v>
      </c>
      <c r="EYL26" s="266" t="s">
        <v>1026</v>
      </c>
      <c r="EYM26" s="267"/>
      <c r="EYN26" s="117">
        <v>0.64</v>
      </c>
      <c r="EYO26" s="107" t="s">
        <v>654</v>
      </c>
      <c r="EYP26" s="108" t="s">
        <v>458</v>
      </c>
      <c r="EYQ26" s="109" t="s">
        <v>457</v>
      </c>
      <c r="EYR26" s="132">
        <v>44927</v>
      </c>
      <c r="EYS26" s="132">
        <v>44743</v>
      </c>
      <c r="EYT26" s="133">
        <v>44652</v>
      </c>
      <c r="EYU26" s="132">
        <v>44562</v>
      </c>
      <c r="EYV26" s="109" t="s">
        <v>55</v>
      </c>
      <c r="EYW26" s="131" t="s">
        <v>53</v>
      </c>
      <c r="EYX26" s="114" t="s">
        <v>653</v>
      </c>
      <c r="EYY26" s="108" t="s">
        <v>1025</v>
      </c>
      <c r="EYZ26" s="108"/>
      <c r="EZA26" s="116">
        <v>0.62</v>
      </c>
      <c r="EZB26" s="266" t="s">
        <v>1026</v>
      </c>
      <c r="EZC26" s="267"/>
      <c r="EZD26" s="117">
        <v>0.64</v>
      </c>
      <c r="EZE26" s="107" t="s">
        <v>654</v>
      </c>
      <c r="EZF26" s="108" t="s">
        <v>458</v>
      </c>
      <c r="EZG26" s="109" t="s">
        <v>457</v>
      </c>
      <c r="EZH26" s="132">
        <v>44927</v>
      </c>
      <c r="EZI26" s="132">
        <v>44743</v>
      </c>
      <c r="EZJ26" s="133">
        <v>44652</v>
      </c>
      <c r="EZK26" s="132">
        <v>44562</v>
      </c>
      <c r="EZL26" s="109" t="s">
        <v>55</v>
      </c>
      <c r="EZM26" s="131" t="s">
        <v>53</v>
      </c>
      <c r="EZN26" s="114" t="s">
        <v>653</v>
      </c>
      <c r="EZO26" s="108" t="s">
        <v>1025</v>
      </c>
      <c r="EZP26" s="108"/>
      <c r="EZQ26" s="116">
        <v>0.62</v>
      </c>
      <c r="EZR26" s="266" t="s">
        <v>1026</v>
      </c>
      <c r="EZS26" s="267"/>
      <c r="EZT26" s="117">
        <v>0.64</v>
      </c>
      <c r="EZU26" s="107" t="s">
        <v>654</v>
      </c>
      <c r="EZV26" s="108" t="s">
        <v>458</v>
      </c>
      <c r="EZW26" s="109" t="s">
        <v>457</v>
      </c>
      <c r="EZX26" s="132">
        <v>44927</v>
      </c>
      <c r="EZY26" s="132">
        <v>44743</v>
      </c>
      <c r="EZZ26" s="133">
        <v>44652</v>
      </c>
      <c r="FAA26" s="132">
        <v>44562</v>
      </c>
      <c r="FAB26" s="109" t="s">
        <v>55</v>
      </c>
      <c r="FAC26" s="131" t="s">
        <v>53</v>
      </c>
      <c r="FAD26" s="114" t="s">
        <v>653</v>
      </c>
      <c r="FAE26" s="108" t="s">
        <v>1025</v>
      </c>
      <c r="FAF26" s="108"/>
      <c r="FAG26" s="116">
        <v>0.62</v>
      </c>
      <c r="FAH26" s="266" t="s">
        <v>1026</v>
      </c>
      <c r="FAI26" s="267"/>
      <c r="FAJ26" s="117">
        <v>0.64</v>
      </c>
      <c r="FAK26" s="107" t="s">
        <v>654</v>
      </c>
      <c r="FAL26" s="108" t="s">
        <v>458</v>
      </c>
      <c r="FAM26" s="109" t="s">
        <v>457</v>
      </c>
      <c r="FAN26" s="132">
        <v>44927</v>
      </c>
      <c r="FAO26" s="132">
        <v>44743</v>
      </c>
      <c r="FAP26" s="133">
        <v>44652</v>
      </c>
      <c r="FAQ26" s="132">
        <v>44562</v>
      </c>
      <c r="FAR26" s="109" t="s">
        <v>55</v>
      </c>
      <c r="FAS26" s="131" t="s">
        <v>53</v>
      </c>
      <c r="FAT26" s="114" t="s">
        <v>653</v>
      </c>
      <c r="FAU26" s="108" t="s">
        <v>1025</v>
      </c>
      <c r="FAV26" s="108"/>
      <c r="FAW26" s="116">
        <v>0.62</v>
      </c>
      <c r="FAX26" s="266" t="s">
        <v>1026</v>
      </c>
      <c r="FAY26" s="267"/>
      <c r="FAZ26" s="117">
        <v>0.64</v>
      </c>
      <c r="FBA26" s="107" t="s">
        <v>654</v>
      </c>
      <c r="FBB26" s="108" t="s">
        <v>458</v>
      </c>
      <c r="FBC26" s="109" t="s">
        <v>457</v>
      </c>
      <c r="FBD26" s="132">
        <v>44927</v>
      </c>
      <c r="FBE26" s="132">
        <v>44743</v>
      </c>
      <c r="FBF26" s="133">
        <v>44652</v>
      </c>
      <c r="FBG26" s="132">
        <v>44562</v>
      </c>
      <c r="FBH26" s="109" t="s">
        <v>55</v>
      </c>
      <c r="FBI26" s="131" t="s">
        <v>53</v>
      </c>
      <c r="FBJ26" s="114" t="s">
        <v>653</v>
      </c>
      <c r="FBK26" s="108" t="s">
        <v>1025</v>
      </c>
      <c r="FBL26" s="108"/>
      <c r="FBM26" s="116">
        <v>0.62</v>
      </c>
      <c r="FBN26" s="266" t="s">
        <v>1026</v>
      </c>
      <c r="FBO26" s="267"/>
      <c r="FBP26" s="117">
        <v>0.64</v>
      </c>
      <c r="FBQ26" s="107" t="s">
        <v>654</v>
      </c>
      <c r="FBR26" s="108" t="s">
        <v>458</v>
      </c>
      <c r="FBS26" s="109" t="s">
        <v>457</v>
      </c>
      <c r="FBT26" s="132">
        <v>44927</v>
      </c>
      <c r="FBU26" s="132">
        <v>44743</v>
      </c>
      <c r="FBV26" s="133">
        <v>44652</v>
      </c>
      <c r="FBW26" s="132">
        <v>44562</v>
      </c>
      <c r="FBX26" s="109" t="s">
        <v>55</v>
      </c>
      <c r="FBY26" s="131" t="s">
        <v>53</v>
      </c>
      <c r="FBZ26" s="114" t="s">
        <v>653</v>
      </c>
      <c r="FCA26" s="108" t="s">
        <v>1025</v>
      </c>
      <c r="FCB26" s="108"/>
      <c r="FCC26" s="116">
        <v>0.62</v>
      </c>
      <c r="FCD26" s="266" t="s">
        <v>1026</v>
      </c>
      <c r="FCE26" s="267"/>
      <c r="FCF26" s="117">
        <v>0.64</v>
      </c>
      <c r="FCG26" s="107" t="s">
        <v>654</v>
      </c>
      <c r="FCH26" s="108" t="s">
        <v>458</v>
      </c>
      <c r="FCI26" s="109" t="s">
        <v>457</v>
      </c>
      <c r="FCJ26" s="132">
        <v>44927</v>
      </c>
      <c r="FCK26" s="132">
        <v>44743</v>
      </c>
      <c r="FCL26" s="133">
        <v>44652</v>
      </c>
      <c r="FCM26" s="132">
        <v>44562</v>
      </c>
      <c r="FCN26" s="109" t="s">
        <v>55</v>
      </c>
      <c r="FCO26" s="131" t="s">
        <v>53</v>
      </c>
      <c r="FCP26" s="114" t="s">
        <v>653</v>
      </c>
      <c r="FCQ26" s="108" t="s">
        <v>1025</v>
      </c>
      <c r="FCR26" s="108"/>
      <c r="FCS26" s="116">
        <v>0.62</v>
      </c>
      <c r="FCT26" s="266" t="s">
        <v>1026</v>
      </c>
      <c r="FCU26" s="267"/>
      <c r="FCV26" s="117">
        <v>0.64</v>
      </c>
      <c r="FCW26" s="107" t="s">
        <v>654</v>
      </c>
      <c r="FCX26" s="108" t="s">
        <v>458</v>
      </c>
      <c r="FCY26" s="109" t="s">
        <v>457</v>
      </c>
      <c r="FCZ26" s="132">
        <v>44927</v>
      </c>
      <c r="FDA26" s="132">
        <v>44743</v>
      </c>
      <c r="FDB26" s="133">
        <v>44652</v>
      </c>
      <c r="FDC26" s="132">
        <v>44562</v>
      </c>
      <c r="FDD26" s="109" t="s">
        <v>55</v>
      </c>
      <c r="FDE26" s="131" t="s">
        <v>53</v>
      </c>
      <c r="FDF26" s="114" t="s">
        <v>653</v>
      </c>
      <c r="FDG26" s="108" t="s">
        <v>1025</v>
      </c>
      <c r="FDH26" s="108"/>
      <c r="FDI26" s="116">
        <v>0.62</v>
      </c>
      <c r="FDJ26" s="266" t="s">
        <v>1026</v>
      </c>
      <c r="FDK26" s="267"/>
      <c r="FDL26" s="117">
        <v>0.64</v>
      </c>
      <c r="FDM26" s="107" t="s">
        <v>654</v>
      </c>
      <c r="FDN26" s="108" t="s">
        <v>458</v>
      </c>
      <c r="FDO26" s="109" t="s">
        <v>457</v>
      </c>
      <c r="FDP26" s="132">
        <v>44927</v>
      </c>
      <c r="FDQ26" s="132">
        <v>44743</v>
      </c>
      <c r="FDR26" s="133">
        <v>44652</v>
      </c>
      <c r="FDS26" s="132">
        <v>44562</v>
      </c>
      <c r="FDT26" s="109" t="s">
        <v>55</v>
      </c>
      <c r="FDU26" s="131" t="s">
        <v>53</v>
      </c>
      <c r="FDV26" s="114" t="s">
        <v>653</v>
      </c>
      <c r="FDW26" s="108" t="s">
        <v>1025</v>
      </c>
      <c r="FDX26" s="108"/>
      <c r="FDY26" s="116">
        <v>0.62</v>
      </c>
      <c r="FDZ26" s="266" t="s">
        <v>1026</v>
      </c>
      <c r="FEA26" s="267"/>
      <c r="FEB26" s="117">
        <v>0.64</v>
      </c>
      <c r="FEC26" s="107" t="s">
        <v>654</v>
      </c>
      <c r="FED26" s="108" t="s">
        <v>458</v>
      </c>
      <c r="FEE26" s="109" t="s">
        <v>457</v>
      </c>
      <c r="FEF26" s="132">
        <v>44927</v>
      </c>
      <c r="FEG26" s="132">
        <v>44743</v>
      </c>
      <c r="FEH26" s="133">
        <v>44652</v>
      </c>
      <c r="FEI26" s="132">
        <v>44562</v>
      </c>
      <c r="FEJ26" s="109" t="s">
        <v>55</v>
      </c>
      <c r="FEK26" s="131" t="s">
        <v>53</v>
      </c>
      <c r="FEL26" s="114" t="s">
        <v>653</v>
      </c>
      <c r="FEM26" s="108" t="s">
        <v>1025</v>
      </c>
      <c r="FEN26" s="108"/>
      <c r="FEO26" s="116">
        <v>0.62</v>
      </c>
      <c r="FEP26" s="266" t="s">
        <v>1026</v>
      </c>
      <c r="FEQ26" s="267"/>
      <c r="FER26" s="117">
        <v>0.64</v>
      </c>
      <c r="FES26" s="107" t="s">
        <v>654</v>
      </c>
      <c r="FET26" s="108" t="s">
        <v>458</v>
      </c>
      <c r="FEU26" s="109" t="s">
        <v>457</v>
      </c>
      <c r="FEV26" s="132">
        <v>44927</v>
      </c>
      <c r="FEW26" s="132">
        <v>44743</v>
      </c>
      <c r="FEX26" s="133">
        <v>44652</v>
      </c>
      <c r="FEY26" s="132">
        <v>44562</v>
      </c>
      <c r="FEZ26" s="109" t="s">
        <v>55</v>
      </c>
      <c r="FFA26" s="131" t="s">
        <v>53</v>
      </c>
      <c r="FFB26" s="114" t="s">
        <v>653</v>
      </c>
      <c r="FFC26" s="108" t="s">
        <v>1025</v>
      </c>
      <c r="FFD26" s="108"/>
      <c r="FFE26" s="116">
        <v>0.62</v>
      </c>
      <c r="FFF26" s="266" t="s">
        <v>1026</v>
      </c>
      <c r="FFG26" s="267"/>
      <c r="FFH26" s="117">
        <v>0.64</v>
      </c>
      <c r="FFI26" s="107" t="s">
        <v>654</v>
      </c>
      <c r="FFJ26" s="108" t="s">
        <v>458</v>
      </c>
      <c r="FFK26" s="109" t="s">
        <v>457</v>
      </c>
      <c r="FFL26" s="132">
        <v>44927</v>
      </c>
      <c r="FFM26" s="132">
        <v>44743</v>
      </c>
      <c r="FFN26" s="133">
        <v>44652</v>
      </c>
      <c r="FFO26" s="132">
        <v>44562</v>
      </c>
      <c r="FFP26" s="109" t="s">
        <v>55</v>
      </c>
      <c r="FFQ26" s="131" t="s">
        <v>53</v>
      </c>
      <c r="FFR26" s="114" t="s">
        <v>653</v>
      </c>
      <c r="FFS26" s="108" t="s">
        <v>1025</v>
      </c>
      <c r="FFT26" s="108"/>
      <c r="FFU26" s="116">
        <v>0.62</v>
      </c>
      <c r="FFV26" s="266" t="s">
        <v>1026</v>
      </c>
      <c r="FFW26" s="267"/>
      <c r="FFX26" s="117">
        <v>0.64</v>
      </c>
      <c r="FFY26" s="107" t="s">
        <v>654</v>
      </c>
      <c r="FFZ26" s="108" t="s">
        <v>458</v>
      </c>
      <c r="FGA26" s="109" t="s">
        <v>457</v>
      </c>
      <c r="FGB26" s="132">
        <v>44927</v>
      </c>
      <c r="FGC26" s="132">
        <v>44743</v>
      </c>
      <c r="FGD26" s="133">
        <v>44652</v>
      </c>
      <c r="FGE26" s="132">
        <v>44562</v>
      </c>
      <c r="FGF26" s="109" t="s">
        <v>55</v>
      </c>
      <c r="FGG26" s="131" t="s">
        <v>53</v>
      </c>
      <c r="FGH26" s="114" t="s">
        <v>653</v>
      </c>
      <c r="FGI26" s="108" t="s">
        <v>1025</v>
      </c>
      <c r="FGJ26" s="108"/>
      <c r="FGK26" s="116">
        <v>0.62</v>
      </c>
      <c r="FGL26" s="266" t="s">
        <v>1026</v>
      </c>
      <c r="FGM26" s="267"/>
      <c r="FGN26" s="117">
        <v>0.64</v>
      </c>
      <c r="FGO26" s="107" t="s">
        <v>654</v>
      </c>
      <c r="FGP26" s="108" t="s">
        <v>458</v>
      </c>
      <c r="FGQ26" s="109" t="s">
        <v>457</v>
      </c>
      <c r="FGR26" s="132">
        <v>44927</v>
      </c>
      <c r="FGS26" s="132">
        <v>44743</v>
      </c>
      <c r="FGT26" s="133">
        <v>44652</v>
      </c>
      <c r="FGU26" s="132">
        <v>44562</v>
      </c>
      <c r="FGV26" s="109" t="s">
        <v>55</v>
      </c>
      <c r="FGW26" s="131" t="s">
        <v>53</v>
      </c>
      <c r="FGX26" s="114" t="s">
        <v>653</v>
      </c>
      <c r="FGY26" s="108" t="s">
        <v>1025</v>
      </c>
      <c r="FGZ26" s="108"/>
      <c r="FHA26" s="116">
        <v>0.62</v>
      </c>
      <c r="FHB26" s="266" t="s">
        <v>1026</v>
      </c>
      <c r="FHC26" s="267"/>
      <c r="FHD26" s="117">
        <v>0.64</v>
      </c>
      <c r="FHE26" s="107" t="s">
        <v>654</v>
      </c>
      <c r="FHF26" s="108" t="s">
        <v>458</v>
      </c>
      <c r="FHG26" s="109" t="s">
        <v>457</v>
      </c>
      <c r="FHH26" s="132">
        <v>44927</v>
      </c>
      <c r="FHI26" s="132">
        <v>44743</v>
      </c>
      <c r="FHJ26" s="133">
        <v>44652</v>
      </c>
      <c r="FHK26" s="132">
        <v>44562</v>
      </c>
      <c r="FHL26" s="109" t="s">
        <v>55</v>
      </c>
      <c r="FHM26" s="131" t="s">
        <v>53</v>
      </c>
      <c r="FHN26" s="114" t="s">
        <v>653</v>
      </c>
      <c r="FHO26" s="108" t="s">
        <v>1025</v>
      </c>
      <c r="FHP26" s="108"/>
      <c r="FHQ26" s="116">
        <v>0.62</v>
      </c>
      <c r="FHR26" s="266" t="s">
        <v>1026</v>
      </c>
      <c r="FHS26" s="267"/>
      <c r="FHT26" s="117">
        <v>0.64</v>
      </c>
      <c r="FHU26" s="107" t="s">
        <v>654</v>
      </c>
      <c r="FHV26" s="108" t="s">
        <v>458</v>
      </c>
      <c r="FHW26" s="109" t="s">
        <v>457</v>
      </c>
      <c r="FHX26" s="132">
        <v>44927</v>
      </c>
      <c r="FHY26" s="132">
        <v>44743</v>
      </c>
      <c r="FHZ26" s="133">
        <v>44652</v>
      </c>
      <c r="FIA26" s="132">
        <v>44562</v>
      </c>
      <c r="FIB26" s="109" t="s">
        <v>55</v>
      </c>
      <c r="FIC26" s="131" t="s">
        <v>53</v>
      </c>
      <c r="FID26" s="114" t="s">
        <v>653</v>
      </c>
      <c r="FIE26" s="108" t="s">
        <v>1025</v>
      </c>
      <c r="FIF26" s="108"/>
      <c r="FIG26" s="116">
        <v>0.62</v>
      </c>
      <c r="FIH26" s="266" t="s">
        <v>1026</v>
      </c>
      <c r="FII26" s="267"/>
      <c r="FIJ26" s="117">
        <v>0.64</v>
      </c>
      <c r="FIK26" s="107" t="s">
        <v>654</v>
      </c>
      <c r="FIL26" s="108" t="s">
        <v>458</v>
      </c>
      <c r="FIM26" s="109" t="s">
        <v>457</v>
      </c>
      <c r="FIN26" s="132">
        <v>44927</v>
      </c>
      <c r="FIO26" s="132">
        <v>44743</v>
      </c>
      <c r="FIP26" s="133">
        <v>44652</v>
      </c>
      <c r="FIQ26" s="132">
        <v>44562</v>
      </c>
      <c r="FIR26" s="109" t="s">
        <v>55</v>
      </c>
      <c r="FIS26" s="131" t="s">
        <v>53</v>
      </c>
      <c r="FIT26" s="114" t="s">
        <v>653</v>
      </c>
      <c r="FIU26" s="108" t="s">
        <v>1025</v>
      </c>
      <c r="FIV26" s="108"/>
      <c r="FIW26" s="116">
        <v>0.62</v>
      </c>
      <c r="FIX26" s="266" t="s">
        <v>1026</v>
      </c>
      <c r="FIY26" s="267"/>
      <c r="FIZ26" s="117">
        <v>0.64</v>
      </c>
      <c r="FJA26" s="107" t="s">
        <v>654</v>
      </c>
      <c r="FJB26" s="108" t="s">
        <v>458</v>
      </c>
      <c r="FJC26" s="109" t="s">
        <v>457</v>
      </c>
      <c r="FJD26" s="132">
        <v>44927</v>
      </c>
      <c r="FJE26" s="132">
        <v>44743</v>
      </c>
      <c r="FJF26" s="133">
        <v>44652</v>
      </c>
      <c r="FJG26" s="132">
        <v>44562</v>
      </c>
      <c r="FJH26" s="109" t="s">
        <v>55</v>
      </c>
      <c r="FJI26" s="131" t="s">
        <v>53</v>
      </c>
      <c r="FJJ26" s="114" t="s">
        <v>653</v>
      </c>
      <c r="FJK26" s="108" t="s">
        <v>1025</v>
      </c>
      <c r="FJL26" s="108"/>
      <c r="FJM26" s="116">
        <v>0.62</v>
      </c>
      <c r="FJN26" s="266" t="s">
        <v>1026</v>
      </c>
      <c r="FJO26" s="267"/>
      <c r="FJP26" s="117">
        <v>0.64</v>
      </c>
      <c r="FJQ26" s="107" t="s">
        <v>654</v>
      </c>
      <c r="FJR26" s="108" t="s">
        <v>458</v>
      </c>
      <c r="FJS26" s="109" t="s">
        <v>457</v>
      </c>
      <c r="FJT26" s="132">
        <v>44927</v>
      </c>
      <c r="FJU26" s="132">
        <v>44743</v>
      </c>
      <c r="FJV26" s="133">
        <v>44652</v>
      </c>
      <c r="FJW26" s="132">
        <v>44562</v>
      </c>
      <c r="FJX26" s="109" t="s">
        <v>55</v>
      </c>
      <c r="FJY26" s="131" t="s">
        <v>53</v>
      </c>
      <c r="FJZ26" s="114" t="s">
        <v>653</v>
      </c>
      <c r="FKA26" s="108" t="s">
        <v>1025</v>
      </c>
      <c r="FKB26" s="108"/>
      <c r="FKC26" s="116">
        <v>0.62</v>
      </c>
      <c r="FKD26" s="266" t="s">
        <v>1026</v>
      </c>
      <c r="FKE26" s="267"/>
      <c r="FKF26" s="117">
        <v>0.64</v>
      </c>
      <c r="FKG26" s="107" t="s">
        <v>654</v>
      </c>
      <c r="FKH26" s="108" t="s">
        <v>458</v>
      </c>
      <c r="FKI26" s="109" t="s">
        <v>457</v>
      </c>
      <c r="FKJ26" s="132">
        <v>44927</v>
      </c>
      <c r="FKK26" s="132">
        <v>44743</v>
      </c>
      <c r="FKL26" s="133">
        <v>44652</v>
      </c>
      <c r="FKM26" s="132">
        <v>44562</v>
      </c>
      <c r="FKN26" s="109" t="s">
        <v>55</v>
      </c>
      <c r="FKO26" s="131" t="s">
        <v>53</v>
      </c>
      <c r="FKP26" s="114" t="s">
        <v>653</v>
      </c>
      <c r="FKQ26" s="108" t="s">
        <v>1025</v>
      </c>
      <c r="FKR26" s="108"/>
      <c r="FKS26" s="116">
        <v>0.62</v>
      </c>
      <c r="FKT26" s="266" t="s">
        <v>1026</v>
      </c>
      <c r="FKU26" s="267"/>
      <c r="FKV26" s="117">
        <v>0.64</v>
      </c>
      <c r="FKW26" s="107" t="s">
        <v>654</v>
      </c>
      <c r="FKX26" s="108" t="s">
        <v>458</v>
      </c>
      <c r="FKY26" s="109" t="s">
        <v>457</v>
      </c>
      <c r="FKZ26" s="132">
        <v>44927</v>
      </c>
      <c r="FLA26" s="132">
        <v>44743</v>
      </c>
      <c r="FLB26" s="133">
        <v>44652</v>
      </c>
      <c r="FLC26" s="132">
        <v>44562</v>
      </c>
      <c r="FLD26" s="109" t="s">
        <v>55</v>
      </c>
      <c r="FLE26" s="131" t="s">
        <v>53</v>
      </c>
      <c r="FLF26" s="114" t="s">
        <v>653</v>
      </c>
      <c r="FLG26" s="108" t="s">
        <v>1025</v>
      </c>
      <c r="FLH26" s="108"/>
      <c r="FLI26" s="116">
        <v>0.62</v>
      </c>
      <c r="FLJ26" s="266" t="s">
        <v>1026</v>
      </c>
      <c r="FLK26" s="267"/>
      <c r="FLL26" s="117">
        <v>0.64</v>
      </c>
      <c r="FLM26" s="107" t="s">
        <v>654</v>
      </c>
      <c r="FLN26" s="108" t="s">
        <v>458</v>
      </c>
      <c r="FLO26" s="109" t="s">
        <v>457</v>
      </c>
      <c r="FLP26" s="132">
        <v>44927</v>
      </c>
      <c r="FLQ26" s="132">
        <v>44743</v>
      </c>
      <c r="FLR26" s="133">
        <v>44652</v>
      </c>
      <c r="FLS26" s="132">
        <v>44562</v>
      </c>
      <c r="FLT26" s="109" t="s">
        <v>55</v>
      </c>
      <c r="FLU26" s="131" t="s">
        <v>53</v>
      </c>
      <c r="FLV26" s="114" t="s">
        <v>653</v>
      </c>
      <c r="FLW26" s="108" t="s">
        <v>1025</v>
      </c>
      <c r="FLX26" s="108"/>
      <c r="FLY26" s="116">
        <v>0.62</v>
      </c>
      <c r="FLZ26" s="266" t="s">
        <v>1026</v>
      </c>
      <c r="FMA26" s="267"/>
      <c r="FMB26" s="117">
        <v>0.64</v>
      </c>
      <c r="FMC26" s="107" t="s">
        <v>654</v>
      </c>
      <c r="FMD26" s="108" t="s">
        <v>458</v>
      </c>
      <c r="FME26" s="109" t="s">
        <v>457</v>
      </c>
      <c r="FMF26" s="132">
        <v>44927</v>
      </c>
      <c r="FMG26" s="132">
        <v>44743</v>
      </c>
      <c r="FMH26" s="133">
        <v>44652</v>
      </c>
      <c r="FMI26" s="132">
        <v>44562</v>
      </c>
      <c r="FMJ26" s="109" t="s">
        <v>55</v>
      </c>
      <c r="FMK26" s="131" t="s">
        <v>53</v>
      </c>
      <c r="FML26" s="114" t="s">
        <v>653</v>
      </c>
      <c r="FMM26" s="108" t="s">
        <v>1025</v>
      </c>
      <c r="FMN26" s="108"/>
      <c r="FMO26" s="116">
        <v>0.62</v>
      </c>
      <c r="FMP26" s="266" t="s">
        <v>1026</v>
      </c>
      <c r="FMQ26" s="267"/>
      <c r="FMR26" s="117">
        <v>0.64</v>
      </c>
      <c r="FMS26" s="107" t="s">
        <v>654</v>
      </c>
      <c r="FMT26" s="108" t="s">
        <v>458</v>
      </c>
      <c r="FMU26" s="109" t="s">
        <v>457</v>
      </c>
      <c r="FMV26" s="132">
        <v>44927</v>
      </c>
      <c r="FMW26" s="132">
        <v>44743</v>
      </c>
      <c r="FMX26" s="133">
        <v>44652</v>
      </c>
      <c r="FMY26" s="132">
        <v>44562</v>
      </c>
      <c r="FMZ26" s="109" t="s">
        <v>55</v>
      </c>
      <c r="FNA26" s="131" t="s">
        <v>53</v>
      </c>
      <c r="FNB26" s="114" t="s">
        <v>653</v>
      </c>
      <c r="FNC26" s="108" t="s">
        <v>1025</v>
      </c>
      <c r="FND26" s="108"/>
      <c r="FNE26" s="116">
        <v>0.62</v>
      </c>
      <c r="FNF26" s="266" t="s">
        <v>1026</v>
      </c>
      <c r="FNG26" s="267"/>
      <c r="FNH26" s="117">
        <v>0.64</v>
      </c>
      <c r="FNI26" s="107" t="s">
        <v>654</v>
      </c>
      <c r="FNJ26" s="108" t="s">
        <v>458</v>
      </c>
      <c r="FNK26" s="109" t="s">
        <v>457</v>
      </c>
      <c r="FNL26" s="132">
        <v>44927</v>
      </c>
      <c r="FNM26" s="132">
        <v>44743</v>
      </c>
      <c r="FNN26" s="133">
        <v>44652</v>
      </c>
      <c r="FNO26" s="132">
        <v>44562</v>
      </c>
      <c r="FNP26" s="109" t="s">
        <v>55</v>
      </c>
      <c r="FNQ26" s="131" t="s">
        <v>53</v>
      </c>
      <c r="FNR26" s="114" t="s">
        <v>653</v>
      </c>
      <c r="FNS26" s="108" t="s">
        <v>1025</v>
      </c>
      <c r="FNT26" s="108"/>
      <c r="FNU26" s="116">
        <v>0.62</v>
      </c>
      <c r="FNV26" s="266" t="s">
        <v>1026</v>
      </c>
      <c r="FNW26" s="267"/>
      <c r="FNX26" s="117">
        <v>0.64</v>
      </c>
      <c r="FNY26" s="107" t="s">
        <v>654</v>
      </c>
      <c r="FNZ26" s="108" t="s">
        <v>458</v>
      </c>
      <c r="FOA26" s="109" t="s">
        <v>457</v>
      </c>
      <c r="FOB26" s="132">
        <v>44927</v>
      </c>
      <c r="FOC26" s="132">
        <v>44743</v>
      </c>
      <c r="FOD26" s="133">
        <v>44652</v>
      </c>
      <c r="FOE26" s="132">
        <v>44562</v>
      </c>
      <c r="FOF26" s="109" t="s">
        <v>55</v>
      </c>
      <c r="FOG26" s="131" t="s">
        <v>53</v>
      </c>
      <c r="FOH26" s="114" t="s">
        <v>653</v>
      </c>
      <c r="FOI26" s="108" t="s">
        <v>1025</v>
      </c>
      <c r="FOJ26" s="108"/>
      <c r="FOK26" s="116">
        <v>0.62</v>
      </c>
      <c r="FOL26" s="266" t="s">
        <v>1026</v>
      </c>
      <c r="FOM26" s="267"/>
      <c r="FON26" s="117">
        <v>0.64</v>
      </c>
      <c r="FOO26" s="107" t="s">
        <v>654</v>
      </c>
      <c r="FOP26" s="108" t="s">
        <v>458</v>
      </c>
      <c r="FOQ26" s="109" t="s">
        <v>457</v>
      </c>
      <c r="FOR26" s="132">
        <v>44927</v>
      </c>
      <c r="FOS26" s="132">
        <v>44743</v>
      </c>
      <c r="FOT26" s="133">
        <v>44652</v>
      </c>
      <c r="FOU26" s="132">
        <v>44562</v>
      </c>
      <c r="FOV26" s="109" t="s">
        <v>55</v>
      </c>
      <c r="FOW26" s="131" t="s">
        <v>53</v>
      </c>
      <c r="FOX26" s="114" t="s">
        <v>653</v>
      </c>
      <c r="FOY26" s="108" t="s">
        <v>1025</v>
      </c>
      <c r="FOZ26" s="108"/>
      <c r="FPA26" s="116">
        <v>0.62</v>
      </c>
      <c r="FPB26" s="266" t="s">
        <v>1026</v>
      </c>
      <c r="FPC26" s="267"/>
      <c r="FPD26" s="117">
        <v>0.64</v>
      </c>
      <c r="FPE26" s="107" t="s">
        <v>654</v>
      </c>
      <c r="FPF26" s="108" t="s">
        <v>458</v>
      </c>
      <c r="FPG26" s="109" t="s">
        <v>457</v>
      </c>
      <c r="FPH26" s="132">
        <v>44927</v>
      </c>
      <c r="FPI26" s="132">
        <v>44743</v>
      </c>
      <c r="FPJ26" s="133">
        <v>44652</v>
      </c>
      <c r="FPK26" s="132">
        <v>44562</v>
      </c>
      <c r="FPL26" s="109" t="s">
        <v>55</v>
      </c>
      <c r="FPM26" s="131" t="s">
        <v>53</v>
      </c>
      <c r="FPN26" s="114" t="s">
        <v>653</v>
      </c>
      <c r="FPO26" s="108" t="s">
        <v>1025</v>
      </c>
      <c r="FPP26" s="108"/>
      <c r="FPQ26" s="116">
        <v>0.62</v>
      </c>
      <c r="FPR26" s="266" t="s">
        <v>1026</v>
      </c>
      <c r="FPS26" s="267"/>
      <c r="FPT26" s="117">
        <v>0.64</v>
      </c>
      <c r="FPU26" s="107" t="s">
        <v>654</v>
      </c>
      <c r="FPV26" s="108" t="s">
        <v>458</v>
      </c>
      <c r="FPW26" s="109" t="s">
        <v>457</v>
      </c>
      <c r="FPX26" s="132">
        <v>44927</v>
      </c>
      <c r="FPY26" s="132">
        <v>44743</v>
      </c>
      <c r="FPZ26" s="133">
        <v>44652</v>
      </c>
      <c r="FQA26" s="132">
        <v>44562</v>
      </c>
      <c r="FQB26" s="109" t="s">
        <v>55</v>
      </c>
      <c r="FQC26" s="131" t="s">
        <v>53</v>
      </c>
      <c r="FQD26" s="114" t="s">
        <v>653</v>
      </c>
      <c r="FQE26" s="108" t="s">
        <v>1025</v>
      </c>
      <c r="FQF26" s="108"/>
      <c r="FQG26" s="116">
        <v>0.62</v>
      </c>
      <c r="FQH26" s="266" t="s">
        <v>1026</v>
      </c>
      <c r="FQI26" s="267"/>
      <c r="FQJ26" s="117">
        <v>0.64</v>
      </c>
      <c r="FQK26" s="107" t="s">
        <v>654</v>
      </c>
      <c r="FQL26" s="108" t="s">
        <v>458</v>
      </c>
      <c r="FQM26" s="109" t="s">
        <v>457</v>
      </c>
      <c r="FQN26" s="132">
        <v>44927</v>
      </c>
      <c r="FQO26" s="132">
        <v>44743</v>
      </c>
      <c r="FQP26" s="133">
        <v>44652</v>
      </c>
      <c r="FQQ26" s="132">
        <v>44562</v>
      </c>
      <c r="FQR26" s="109" t="s">
        <v>55</v>
      </c>
      <c r="FQS26" s="131" t="s">
        <v>53</v>
      </c>
      <c r="FQT26" s="114" t="s">
        <v>653</v>
      </c>
      <c r="FQU26" s="108" t="s">
        <v>1025</v>
      </c>
      <c r="FQV26" s="108"/>
      <c r="FQW26" s="116">
        <v>0.62</v>
      </c>
      <c r="FQX26" s="266" t="s">
        <v>1026</v>
      </c>
      <c r="FQY26" s="267"/>
      <c r="FQZ26" s="117">
        <v>0.64</v>
      </c>
      <c r="FRA26" s="107" t="s">
        <v>654</v>
      </c>
      <c r="FRB26" s="108" t="s">
        <v>458</v>
      </c>
      <c r="FRC26" s="109" t="s">
        <v>457</v>
      </c>
      <c r="FRD26" s="132">
        <v>44927</v>
      </c>
      <c r="FRE26" s="132">
        <v>44743</v>
      </c>
      <c r="FRF26" s="133">
        <v>44652</v>
      </c>
      <c r="FRG26" s="132">
        <v>44562</v>
      </c>
      <c r="FRH26" s="109" t="s">
        <v>55</v>
      </c>
      <c r="FRI26" s="131" t="s">
        <v>53</v>
      </c>
      <c r="FRJ26" s="114" t="s">
        <v>653</v>
      </c>
      <c r="FRK26" s="108" t="s">
        <v>1025</v>
      </c>
      <c r="FRL26" s="108"/>
      <c r="FRM26" s="116">
        <v>0.62</v>
      </c>
      <c r="FRN26" s="266" t="s">
        <v>1026</v>
      </c>
      <c r="FRO26" s="267"/>
      <c r="FRP26" s="117">
        <v>0.64</v>
      </c>
      <c r="FRQ26" s="107" t="s">
        <v>654</v>
      </c>
      <c r="FRR26" s="108" t="s">
        <v>458</v>
      </c>
      <c r="FRS26" s="109" t="s">
        <v>457</v>
      </c>
      <c r="FRT26" s="132">
        <v>44927</v>
      </c>
      <c r="FRU26" s="132">
        <v>44743</v>
      </c>
      <c r="FRV26" s="133">
        <v>44652</v>
      </c>
      <c r="FRW26" s="132">
        <v>44562</v>
      </c>
      <c r="FRX26" s="109" t="s">
        <v>55</v>
      </c>
      <c r="FRY26" s="131" t="s">
        <v>53</v>
      </c>
      <c r="FRZ26" s="114" t="s">
        <v>653</v>
      </c>
      <c r="FSA26" s="108" t="s">
        <v>1025</v>
      </c>
      <c r="FSB26" s="108"/>
      <c r="FSC26" s="116">
        <v>0.62</v>
      </c>
      <c r="FSD26" s="266" t="s">
        <v>1026</v>
      </c>
      <c r="FSE26" s="267"/>
      <c r="FSF26" s="117">
        <v>0.64</v>
      </c>
      <c r="FSG26" s="107" t="s">
        <v>654</v>
      </c>
      <c r="FSH26" s="108" t="s">
        <v>458</v>
      </c>
      <c r="FSI26" s="109" t="s">
        <v>457</v>
      </c>
      <c r="FSJ26" s="132">
        <v>44927</v>
      </c>
      <c r="FSK26" s="132">
        <v>44743</v>
      </c>
      <c r="FSL26" s="133">
        <v>44652</v>
      </c>
      <c r="FSM26" s="132">
        <v>44562</v>
      </c>
      <c r="FSN26" s="109" t="s">
        <v>55</v>
      </c>
      <c r="FSO26" s="131" t="s">
        <v>53</v>
      </c>
      <c r="FSP26" s="114" t="s">
        <v>653</v>
      </c>
      <c r="FSQ26" s="108" t="s">
        <v>1025</v>
      </c>
      <c r="FSR26" s="108"/>
      <c r="FSS26" s="116">
        <v>0.62</v>
      </c>
      <c r="FST26" s="266" t="s">
        <v>1026</v>
      </c>
      <c r="FSU26" s="267"/>
      <c r="FSV26" s="117">
        <v>0.64</v>
      </c>
      <c r="FSW26" s="107" t="s">
        <v>654</v>
      </c>
      <c r="FSX26" s="108" t="s">
        <v>458</v>
      </c>
      <c r="FSY26" s="109" t="s">
        <v>457</v>
      </c>
      <c r="FSZ26" s="132">
        <v>44927</v>
      </c>
      <c r="FTA26" s="132">
        <v>44743</v>
      </c>
      <c r="FTB26" s="133">
        <v>44652</v>
      </c>
      <c r="FTC26" s="132">
        <v>44562</v>
      </c>
      <c r="FTD26" s="109" t="s">
        <v>55</v>
      </c>
      <c r="FTE26" s="131" t="s">
        <v>53</v>
      </c>
      <c r="FTF26" s="114" t="s">
        <v>653</v>
      </c>
      <c r="FTG26" s="108" t="s">
        <v>1025</v>
      </c>
      <c r="FTH26" s="108"/>
      <c r="FTI26" s="116">
        <v>0.62</v>
      </c>
      <c r="FTJ26" s="266" t="s">
        <v>1026</v>
      </c>
      <c r="FTK26" s="267"/>
      <c r="FTL26" s="117">
        <v>0.64</v>
      </c>
      <c r="FTM26" s="107" t="s">
        <v>654</v>
      </c>
      <c r="FTN26" s="108" t="s">
        <v>458</v>
      </c>
      <c r="FTO26" s="109" t="s">
        <v>457</v>
      </c>
      <c r="FTP26" s="132">
        <v>44927</v>
      </c>
      <c r="FTQ26" s="132">
        <v>44743</v>
      </c>
      <c r="FTR26" s="133">
        <v>44652</v>
      </c>
      <c r="FTS26" s="132">
        <v>44562</v>
      </c>
      <c r="FTT26" s="109" t="s">
        <v>55</v>
      </c>
      <c r="FTU26" s="131" t="s">
        <v>53</v>
      </c>
      <c r="FTV26" s="114" t="s">
        <v>653</v>
      </c>
      <c r="FTW26" s="108" t="s">
        <v>1025</v>
      </c>
      <c r="FTX26" s="108"/>
      <c r="FTY26" s="116">
        <v>0.62</v>
      </c>
      <c r="FTZ26" s="266" t="s">
        <v>1026</v>
      </c>
      <c r="FUA26" s="267"/>
      <c r="FUB26" s="117">
        <v>0.64</v>
      </c>
      <c r="FUC26" s="107" t="s">
        <v>654</v>
      </c>
      <c r="FUD26" s="108" t="s">
        <v>458</v>
      </c>
      <c r="FUE26" s="109" t="s">
        <v>457</v>
      </c>
      <c r="FUF26" s="132">
        <v>44927</v>
      </c>
      <c r="FUG26" s="132">
        <v>44743</v>
      </c>
      <c r="FUH26" s="133">
        <v>44652</v>
      </c>
      <c r="FUI26" s="132">
        <v>44562</v>
      </c>
      <c r="FUJ26" s="109" t="s">
        <v>55</v>
      </c>
      <c r="FUK26" s="131" t="s">
        <v>53</v>
      </c>
      <c r="FUL26" s="114" t="s">
        <v>653</v>
      </c>
      <c r="FUM26" s="108" t="s">
        <v>1025</v>
      </c>
      <c r="FUN26" s="108"/>
      <c r="FUO26" s="116">
        <v>0.62</v>
      </c>
      <c r="FUP26" s="266" t="s">
        <v>1026</v>
      </c>
      <c r="FUQ26" s="267"/>
      <c r="FUR26" s="117">
        <v>0.64</v>
      </c>
      <c r="FUS26" s="107" t="s">
        <v>654</v>
      </c>
      <c r="FUT26" s="108" t="s">
        <v>458</v>
      </c>
      <c r="FUU26" s="109" t="s">
        <v>457</v>
      </c>
      <c r="FUV26" s="132">
        <v>44927</v>
      </c>
      <c r="FUW26" s="132">
        <v>44743</v>
      </c>
      <c r="FUX26" s="133">
        <v>44652</v>
      </c>
      <c r="FUY26" s="132">
        <v>44562</v>
      </c>
      <c r="FUZ26" s="109" t="s">
        <v>55</v>
      </c>
      <c r="FVA26" s="131" t="s">
        <v>53</v>
      </c>
      <c r="FVB26" s="114" t="s">
        <v>653</v>
      </c>
      <c r="FVC26" s="108" t="s">
        <v>1025</v>
      </c>
      <c r="FVD26" s="108"/>
      <c r="FVE26" s="116">
        <v>0.62</v>
      </c>
      <c r="FVF26" s="266" t="s">
        <v>1026</v>
      </c>
      <c r="FVG26" s="267"/>
      <c r="FVH26" s="117">
        <v>0.64</v>
      </c>
      <c r="FVI26" s="107" t="s">
        <v>654</v>
      </c>
      <c r="FVJ26" s="108" t="s">
        <v>458</v>
      </c>
      <c r="FVK26" s="109" t="s">
        <v>457</v>
      </c>
      <c r="FVL26" s="132">
        <v>44927</v>
      </c>
      <c r="FVM26" s="132">
        <v>44743</v>
      </c>
      <c r="FVN26" s="133">
        <v>44652</v>
      </c>
      <c r="FVO26" s="132">
        <v>44562</v>
      </c>
      <c r="FVP26" s="109" t="s">
        <v>55</v>
      </c>
      <c r="FVQ26" s="131" t="s">
        <v>53</v>
      </c>
      <c r="FVR26" s="114" t="s">
        <v>653</v>
      </c>
      <c r="FVS26" s="108" t="s">
        <v>1025</v>
      </c>
      <c r="FVT26" s="108"/>
      <c r="FVU26" s="116">
        <v>0.62</v>
      </c>
      <c r="FVV26" s="266" t="s">
        <v>1026</v>
      </c>
      <c r="FVW26" s="267"/>
      <c r="FVX26" s="117">
        <v>0.64</v>
      </c>
      <c r="FVY26" s="107" t="s">
        <v>654</v>
      </c>
      <c r="FVZ26" s="108" t="s">
        <v>458</v>
      </c>
      <c r="FWA26" s="109" t="s">
        <v>457</v>
      </c>
      <c r="FWB26" s="132">
        <v>44927</v>
      </c>
      <c r="FWC26" s="132">
        <v>44743</v>
      </c>
      <c r="FWD26" s="133">
        <v>44652</v>
      </c>
      <c r="FWE26" s="132">
        <v>44562</v>
      </c>
      <c r="FWF26" s="109" t="s">
        <v>55</v>
      </c>
      <c r="FWG26" s="131" t="s">
        <v>53</v>
      </c>
      <c r="FWH26" s="114" t="s">
        <v>653</v>
      </c>
      <c r="FWI26" s="108" t="s">
        <v>1025</v>
      </c>
      <c r="FWJ26" s="108"/>
      <c r="FWK26" s="116">
        <v>0.62</v>
      </c>
      <c r="FWL26" s="266" t="s">
        <v>1026</v>
      </c>
      <c r="FWM26" s="267"/>
      <c r="FWN26" s="117">
        <v>0.64</v>
      </c>
      <c r="FWO26" s="107" t="s">
        <v>654</v>
      </c>
      <c r="FWP26" s="108" t="s">
        <v>458</v>
      </c>
      <c r="FWQ26" s="109" t="s">
        <v>457</v>
      </c>
      <c r="FWR26" s="132">
        <v>44927</v>
      </c>
      <c r="FWS26" s="132">
        <v>44743</v>
      </c>
      <c r="FWT26" s="133">
        <v>44652</v>
      </c>
      <c r="FWU26" s="132">
        <v>44562</v>
      </c>
      <c r="FWV26" s="109" t="s">
        <v>55</v>
      </c>
      <c r="FWW26" s="131" t="s">
        <v>53</v>
      </c>
      <c r="FWX26" s="114" t="s">
        <v>653</v>
      </c>
      <c r="FWY26" s="108" t="s">
        <v>1025</v>
      </c>
      <c r="FWZ26" s="108"/>
      <c r="FXA26" s="116">
        <v>0.62</v>
      </c>
      <c r="FXB26" s="266" t="s">
        <v>1026</v>
      </c>
      <c r="FXC26" s="267"/>
      <c r="FXD26" s="117">
        <v>0.64</v>
      </c>
      <c r="FXE26" s="107" t="s">
        <v>654</v>
      </c>
      <c r="FXF26" s="108" t="s">
        <v>458</v>
      </c>
      <c r="FXG26" s="109" t="s">
        <v>457</v>
      </c>
      <c r="FXH26" s="132">
        <v>44927</v>
      </c>
      <c r="FXI26" s="132">
        <v>44743</v>
      </c>
      <c r="FXJ26" s="133">
        <v>44652</v>
      </c>
      <c r="FXK26" s="132">
        <v>44562</v>
      </c>
      <c r="FXL26" s="109" t="s">
        <v>55</v>
      </c>
      <c r="FXM26" s="131" t="s">
        <v>53</v>
      </c>
      <c r="FXN26" s="114" t="s">
        <v>653</v>
      </c>
      <c r="FXO26" s="108" t="s">
        <v>1025</v>
      </c>
      <c r="FXP26" s="108"/>
      <c r="FXQ26" s="116">
        <v>0.62</v>
      </c>
      <c r="FXR26" s="266" t="s">
        <v>1026</v>
      </c>
      <c r="FXS26" s="267"/>
      <c r="FXT26" s="117">
        <v>0.64</v>
      </c>
      <c r="FXU26" s="107" t="s">
        <v>654</v>
      </c>
      <c r="FXV26" s="108" t="s">
        <v>458</v>
      </c>
      <c r="FXW26" s="109" t="s">
        <v>457</v>
      </c>
      <c r="FXX26" s="132">
        <v>44927</v>
      </c>
      <c r="FXY26" s="132">
        <v>44743</v>
      </c>
      <c r="FXZ26" s="133">
        <v>44652</v>
      </c>
      <c r="FYA26" s="132">
        <v>44562</v>
      </c>
      <c r="FYB26" s="109" t="s">
        <v>55</v>
      </c>
      <c r="FYC26" s="131" t="s">
        <v>53</v>
      </c>
      <c r="FYD26" s="114" t="s">
        <v>653</v>
      </c>
      <c r="FYE26" s="108" t="s">
        <v>1025</v>
      </c>
      <c r="FYF26" s="108"/>
      <c r="FYG26" s="116">
        <v>0.62</v>
      </c>
      <c r="FYH26" s="266" t="s">
        <v>1026</v>
      </c>
      <c r="FYI26" s="267"/>
      <c r="FYJ26" s="117">
        <v>0.64</v>
      </c>
      <c r="FYK26" s="107" t="s">
        <v>654</v>
      </c>
      <c r="FYL26" s="108" t="s">
        <v>458</v>
      </c>
      <c r="FYM26" s="109" t="s">
        <v>457</v>
      </c>
      <c r="FYN26" s="132">
        <v>44927</v>
      </c>
      <c r="FYO26" s="132">
        <v>44743</v>
      </c>
      <c r="FYP26" s="133">
        <v>44652</v>
      </c>
      <c r="FYQ26" s="132">
        <v>44562</v>
      </c>
      <c r="FYR26" s="109" t="s">
        <v>55</v>
      </c>
      <c r="FYS26" s="131" t="s">
        <v>53</v>
      </c>
      <c r="FYT26" s="114" t="s">
        <v>653</v>
      </c>
      <c r="FYU26" s="108" t="s">
        <v>1025</v>
      </c>
      <c r="FYV26" s="108"/>
      <c r="FYW26" s="116">
        <v>0.62</v>
      </c>
      <c r="FYX26" s="266" t="s">
        <v>1026</v>
      </c>
      <c r="FYY26" s="267"/>
      <c r="FYZ26" s="117">
        <v>0.64</v>
      </c>
      <c r="FZA26" s="107" t="s">
        <v>654</v>
      </c>
      <c r="FZB26" s="108" t="s">
        <v>458</v>
      </c>
      <c r="FZC26" s="109" t="s">
        <v>457</v>
      </c>
      <c r="FZD26" s="132">
        <v>44927</v>
      </c>
      <c r="FZE26" s="132">
        <v>44743</v>
      </c>
      <c r="FZF26" s="133">
        <v>44652</v>
      </c>
      <c r="FZG26" s="132">
        <v>44562</v>
      </c>
      <c r="FZH26" s="109" t="s">
        <v>55</v>
      </c>
      <c r="FZI26" s="131" t="s">
        <v>53</v>
      </c>
      <c r="FZJ26" s="114" t="s">
        <v>653</v>
      </c>
      <c r="FZK26" s="108" t="s">
        <v>1025</v>
      </c>
      <c r="FZL26" s="108"/>
      <c r="FZM26" s="116">
        <v>0.62</v>
      </c>
      <c r="FZN26" s="266" t="s">
        <v>1026</v>
      </c>
      <c r="FZO26" s="267"/>
      <c r="FZP26" s="117">
        <v>0.64</v>
      </c>
      <c r="FZQ26" s="107" t="s">
        <v>654</v>
      </c>
      <c r="FZR26" s="108" t="s">
        <v>458</v>
      </c>
      <c r="FZS26" s="109" t="s">
        <v>457</v>
      </c>
      <c r="FZT26" s="132">
        <v>44927</v>
      </c>
      <c r="FZU26" s="132">
        <v>44743</v>
      </c>
      <c r="FZV26" s="133">
        <v>44652</v>
      </c>
      <c r="FZW26" s="132">
        <v>44562</v>
      </c>
      <c r="FZX26" s="109" t="s">
        <v>55</v>
      </c>
      <c r="FZY26" s="131" t="s">
        <v>53</v>
      </c>
      <c r="FZZ26" s="114" t="s">
        <v>653</v>
      </c>
      <c r="GAA26" s="108" t="s">
        <v>1025</v>
      </c>
      <c r="GAB26" s="108"/>
      <c r="GAC26" s="116">
        <v>0.62</v>
      </c>
      <c r="GAD26" s="266" t="s">
        <v>1026</v>
      </c>
      <c r="GAE26" s="267"/>
      <c r="GAF26" s="117">
        <v>0.64</v>
      </c>
      <c r="GAG26" s="107" t="s">
        <v>654</v>
      </c>
      <c r="GAH26" s="108" t="s">
        <v>458</v>
      </c>
      <c r="GAI26" s="109" t="s">
        <v>457</v>
      </c>
      <c r="GAJ26" s="132">
        <v>44927</v>
      </c>
      <c r="GAK26" s="132">
        <v>44743</v>
      </c>
      <c r="GAL26" s="133">
        <v>44652</v>
      </c>
      <c r="GAM26" s="132">
        <v>44562</v>
      </c>
      <c r="GAN26" s="109" t="s">
        <v>55</v>
      </c>
      <c r="GAO26" s="131" t="s">
        <v>53</v>
      </c>
      <c r="GAP26" s="114" t="s">
        <v>653</v>
      </c>
      <c r="GAQ26" s="108" t="s">
        <v>1025</v>
      </c>
      <c r="GAR26" s="108"/>
      <c r="GAS26" s="116">
        <v>0.62</v>
      </c>
      <c r="GAT26" s="266" t="s">
        <v>1026</v>
      </c>
      <c r="GAU26" s="267"/>
      <c r="GAV26" s="117">
        <v>0.64</v>
      </c>
      <c r="GAW26" s="107" t="s">
        <v>654</v>
      </c>
      <c r="GAX26" s="108" t="s">
        <v>458</v>
      </c>
      <c r="GAY26" s="109" t="s">
        <v>457</v>
      </c>
      <c r="GAZ26" s="132">
        <v>44927</v>
      </c>
      <c r="GBA26" s="132">
        <v>44743</v>
      </c>
      <c r="GBB26" s="133">
        <v>44652</v>
      </c>
      <c r="GBC26" s="132">
        <v>44562</v>
      </c>
      <c r="GBD26" s="109" t="s">
        <v>55</v>
      </c>
      <c r="GBE26" s="131" t="s">
        <v>53</v>
      </c>
      <c r="GBF26" s="114" t="s">
        <v>653</v>
      </c>
      <c r="GBG26" s="108" t="s">
        <v>1025</v>
      </c>
      <c r="GBH26" s="108"/>
      <c r="GBI26" s="116">
        <v>0.62</v>
      </c>
      <c r="GBJ26" s="266" t="s">
        <v>1026</v>
      </c>
      <c r="GBK26" s="267"/>
      <c r="GBL26" s="117">
        <v>0.64</v>
      </c>
      <c r="GBM26" s="107" t="s">
        <v>654</v>
      </c>
      <c r="GBN26" s="108" t="s">
        <v>458</v>
      </c>
      <c r="GBO26" s="109" t="s">
        <v>457</v>
      </c>
      <c r="GBP26" s="132">
        <v>44927</v>
      </c>
      <c r="GBQ26" s="132">
        <v>44743</v>
      </c>
      <c r="GBR26" s="133">
        <v>44652</v>
      </c>
      <c r="GBS26" s="132">
        <v>44562</v>
      </c>
      <c r="GBT26" s="109" t="s">
        <v>55</v>
      </c>
      <c r="GBU26" s="131" t="s">
        <v>53</v>
      </c>
      <c r="GBV26" s="114" t="s">
        <v>653</v>
      </c>
      <c r="GBW26" s="108" t="s">
        <v>1025</v>
      </c>
      <c r="GBX26" s="108"/>
      <c r="GBY26" s="116">
        <v>0.62</v>
      </c>
      <c r="GBZ26" s="266" t="s">
        <v>1026</v>
      </c>
      <c r="GCA26" s="267"/>
      <c r="GCB26" s="117">
        <v>0.64</v>
      </c>
      <c r="GCC26" s="107" t="s">
        <v>654</v>
      </c>
      <c r="GCD26" s="108" t="s">
        <v>458</v>
      </c>
      <c r="GCE26" s="109" t="s">
        <v>457</v>
      </c>
      <c r="GCF26" s="132">
        <v>44927</v>
      </c>
      <c r="GCG26" s="132">
        <v>44743</v>
      </c>
      <c r="GCH26" s="133">
        <v>44652</v>
      </c>
      <c r="GCI26" s="132">
        <v>44562</v>
      </c>
      <c r="GCJ26" s="109" t="s">
        <v>55</v>
      </c>
      <c r="GCK26" s="131" t="s">
        <v>53</v>
      </c>
      <c r="GCL26" s="114" t="s">
        <v>653</v>
      </c>
      <c r="GCM26" s="108" t="s">
        <v>1025</v>
      </c>
      <c r="GCN26" s="108"/>
      <c r="GCO26" s="116">
        <v>0.62</v>
      </c>
      <c r="GCP26" s="266" t="s">
        <v>1026</v>
      </c>
      <c r="GCQ26" s="267"/>
      <c r="GCR26" s="117">
        <v>0.64</v>
      </c>
      <c r="GCS26" s="107" t="s">
        <v>654</v>
      </c>
      <c r="GCT26" s="108" t="s">
        <v>458</v>
      </c>
      <c r="GCU26" s="109" t="s">
        <v>457</v>
      </c>
      <c r="GCV26" s="132">
        <v>44927</v>
      </c>
      <c r="GCW26" s="132">
        <v>44743</v>
      </c>
      <c r="GCX26" s="133">
        <v>44652</v>
      </c>
      <c r="GCY26" s="132">
        <v>44562</v>
      </c>
      <c r="GCZ26" s="109" t="s">
        <v>55</v>
      </c>
      <c r="GDA26" s="131" t="s">
        <v>53</v>
      </c>
      <c r="GDB26" s="114" t="s">
        <v>653</v>
      </c>
      <c r="GDC26" s="108" t="s">
        <v>1025</v>
      </c>
      <c r="GDD26" s="108"/>
      <c r="GDE26" s="116">
        <v>0.62</v>
      </c>
      <c r="GDF26" s="266" t="s">
        <v>1026</v>
      </c>
      <c r="GDG26" s="267"/>
      <c r="GDH26" s="117">
        <v>0.64</v>
      </c>
      <c r="GDI26" s="107" t="s">
        <v>654</v>
      </c>
      <c r="GDJ26" s="108" t="s">
        <v>458</v>
      </c>
      <c r="GDK26" s="109" t="s">
        <v>457</v>
      </c>
      <c r="GDL26" s="132">
        <v>44927</v>
      </c>
      <c r="GDM26" s="132">
        <v>44743</v>
      </c>
      <c r="GDN26" s="133">
        <v>44652</v>
      </c>
      <c r="GDO26" s="132">
        <v>44562</v>
      </c>
      <c r="GDP26" s="109" t="s">
        <v>55</v>
      </c>
      <c r="GDQ26" s="131" t="s">
        <v>53</v>
      </c>
      <c r="GDR26" s="114" t="s">
        <v>653</v>
      </c>
      <c r="GDS26" s="108" t="s">
        <v>1025</v>
      </c>
      <c r="GDT26" s="108"/>
      <c r="GDU26" s="116">
        <v>0.62</v>
      </c>
      <c r="GDV26" s="266" t="s">
        <v>1026</v>
      </c>
      <c r="GDW26" s="267"/>
      <c r="GDX26" s="117">
        <v>0.64</v>
      </c>
      <c r="GDY26" s="107" t="s">
        <v>654</v>
      </c>
      <c r="GDZ26" s="108" t="s">
        <v>458</v>
      </c>
      <c r="GEA26" s="109" t="s">
        <v>457</v>
      </c>
      <c r="GEB26" s="132">
        <v>44927</v>
      </c>
      <c r="GEC26" s="132">
        <v>44743</v>
      </c>
      <c r="GED26" s="133">
        <v>44652</v>
      </c>
      <c r="GEE26" s="132">
        <v>44562</v>
      </c>
      <c r="GEF26" s="109" t="s">
        <v>55</v>
      </c>
      <c r="GEG26" s="131" t="s">
        <v>53</v>
      </c>
      <c r="GEH26" s="114" t="s">
        <v>653</v>
      </c>
      <c r="GEI26" s="108" t="s">
        <v>1025</v>
      </c>
      <c r="GEJ26" s="108"/>
      <c r="GEK26" s="116">
        <v>0.62</v>
      </c>
      <c r="GEL26" s="266" t="s">
        <v>1026</v>
      </c>
      <c r="GEM26" s="267"/>
      <c r="GEN26" s="117">
        <v>0.64</v>
      </c>
      <c r="GEO26" s="107" t="s">
        <v>654</v>
      </c>
      <c r="GEP26" s="108" t="s">
        <v>458</v>
      </c>
      <c r="GEQ26" s="109" t="s">
        <v>457</v>
      </c>
      <c r="GER26" s="132">
        <v>44927</v>
      </c>
      <c r="GES26" s="132">
        <v>44743</v>
      </c>
      <c r="GET26" s="133">
        <v>44652</v>
      </c>
      <c r="GEU26" s="132">
        <v>44562</v>
      </c>
      <c r="GEV26" s="109" t="s">
        <v>55</v>
      </c>
      <c r="GEW26" s="131" t="s">
        <v>53</v>
      </c>
      <c r="GEX26" s="114" t="s">
        <v>653</v>
      </c>
      <c r="GEY26" s="108" t="s">
        <v>1025</v>
      </c>
      <c r="GEZ26" s="108"/>
      <c r="GFA26" s="116">
        <v>0.62</v>
      </c>
      <c r="GFB26" s="266" t="s">
        <v>1026</v>
      </c>
      <c r="GFC26" s="267"/>
      <c r="GFD26" s="117">
        <v>0.64</v>
      </c>
      <c r="GFE26" s="107" t="s">
        <v>654</v>
      </c>
      <c r="GFF26" s="108" t="s">
        <v>458</v>
      </c>
      <c r="GFG26" s="109" t="s">
        <v>457</v>
      </c>
      <c r="GFH26" s="132">
        <v>44927</v>
      </c>
      <c r="GFI26" s="132">
        <v>44743</v>
      </c>
      <c r="GFJ26" s="133">
        <v>44652</v>
      </c>
      <c r="GFK26" s="132">
        <v>44562</v>
      </c>
      <c r="GFL26" s="109" t="s">
        <v>55</v>
      </c>
      <c r="GFM26" s="131" t="s">
        <v>53</v>
      </c>
      <c r="GFN26" s="114" t="s">
        <v>653</v>
      </c>
      <c r="GFO26" s="108" t="s">
        <v>1025</v>
      </c>
      <c r="GFP26" s="108"/>
      <c r="GFQ26" s="116">
        <v>0.62</v>
      </c>
      <c r="GFR26" s="266" t="s">
        <v>1026</v>
      </c>
      <c r="GFS26" s="267"/>
      <c r="GFT26" s="117">
        <v>0.64</v>
      </c>
      <c r="GFU26" s="107" t="s">
        <v>654</v>
      </c>
      <c r="GFV26" s="108" t="s">
        <v>458</v>
      </c>
      <c r="GFW26" s="109" t="s">
        <v>457</v>
      </c>
      <c r="GFX26" s="132">
        <v>44927</v>
      </c>
      <c r="GFY26" s="132">
        <v>44743</v>
      </c>
      <c r="GFZ26" s="133">
        <v>44652</v>
      </c>
      <c r="GGA26" s="132">
        <v>44562</v>
      </c>
      <c r="GGB26" s="109" t="s">
        <v>55</v>
      </c>
      <c r="GGC26" s="131" t="s">
        <v>53</v>
      </c>
      <c r="GGD26" s="114" t="s">
        <v>653</v>
      </c>
      <c r="GGE26" s="108" t="s">
        <v>1025</v>
      </c>
      <c r="GGF26" s="108"/>
      <c r="GGG26" s="116">
        <v>0.62</v>
      </c>
      <c r="GGH26" s="266" t="s">
        <v>1026</v>
      </c>
      <c r="GGI26" s="267"/>
      <c r="GGJ26" s="117">
        <v>0.64</v>
      </c>
      <c r="GGK26" s="107" t="s">
        <v>654</v>
      </c>
      <c r="GGL26" s="108" t="s">
        <v>458</v>
      </c>
      <c r="GGM26" s="109" t="s">
        <v>457</v>
      </c>
      <c r="GGN26" s="132">
        <v>44927</v>
      </c>
      <c r="GGO26" s="132">
        <v>44743</v>
      </c>
      <c r="GGP26" s="133">
        <v>44652</v>
      </c>
      <c r="GGQ26" s="132">
        <v>44562</v>
      </c>
      <c r="GGR26" s="109" t="s">
        <v>55</v>
      </c>
      <c r="GGS26" s="131" t="s">
        <v>53</v>
      </c>
      <c r="GGT26" s="114" t="s">
        <v>653</v>
      </c>
      <c r="GGU26" s="108" t="s">
        <v>1025</v>
      </c>
      <c r="GGV26" s="108"/>
      <c r="GGW26" s="116">
        <v>0.62</v>
      </c>
      <c r="GGX26" s="266" t="s">
        <v>1026</v>
      </c>
      <c r="GGY26" s="267"/>
      <c r="GGZ26" s="117">
        <v>0.64</v>
      </c>
      <c r="GHA26" s="107" t="s">
        <v>654</v>
      </c>
      <c r="GHB26" s="108" t="s">
        <v>458</v>
      </c>
      <c r="GHC26" s="109" t="s">
        <v>457</v>
      </c>
      <c r="GHD26" s="132">
        <v>44927</v>
      </c>
      <c r="GHE26" s="132">
        <v>44743</v>
      </c>
      <c r="GHF26" s="133">
        <v>44652</v>
      </c>
      <c r="GHG26" s="132">
        <v>44562</v>
      </c>
      <c r="GHH26" s="109" t="s">
        <v>55</v>
      </c>
      <c r="GHI26" s="131" t="s">
        <v>53</v>
      </c>
      <c r="GHJ26" s="114" t="s">
        <v>653</v>
      </c>
      <c r="GHK26" s="108" t="s">
        <v>1025</v>
      </c>
      <c r="GHL26" s="108"/>
      <c r="GHM26" s="116">
        <v>0.62</v>
      </c>
      <c r="GHN26" s="266" t="s">
        <v>1026</v>
      </c>
      <c r="GHO26" s="267"/>
      <c r="GHP26" s="117">
        <v>0.64</v>
      </c>
      <c r="GHQ26" s="107" t="s">
        <v>654</v>
      </c>
      <c r="GHR26" s="108" t="s">
        <v>458</v>
      </c>
      <c r="GHS26" s="109" t="s">
        <v>457</v>
      </c>
      <c r="GHT26" s="132">
        <v>44927</v>
      </c>
      <c r="GHU26" s="132">
        <v>44743</v>
      </c>
      <c r="GHV26" s="133">
        <v>44652</v>
      </c>
      <c r="GHW26" s="132">
        <v>44562</v>
      </c>
      <c r="GHX26" s="109" t="s">
        <v>55</v>
      </c>
      <c r="GHY26" s="131" t="s">
        <v>53</v>
      </c>
      <c r="GHZ26" s="114" t="s">
        <v>653</v>
      </c>
      <c r="GIA26" s="108" t="s">
        <v>1025</v>
      </c>
      <c r="GIB26" s="108"/>
      <c r="GIC26" s="116">
        <v>0.62</v>
      </c>
      <c r="GID26" s="266" t="s">
        <v>1026</v>
      </c>
      <c r="GIE26" s="267"/>
      <c r="GIF26" s="117">
        <v>0.64</v>
      </c>
      <c r="GIG26" s="107" t="s">
        <v>654</v>
      </c>
      <c r="GIH26" s="108" t="s">
        <v>458</v>
      </c>
      <c r="GII26" s="109" t="s">
        <v>457</v>
      </c>
      <c r="GIJ26" s="132">
        <v>44927</v>
      </c>
      <c r="GIK26" s="132">
        <v>44743</v>
      </c>
      <c r="GIL26" s="133">
        <v>44652</v>
      </c>
      <c r="GIM26" s="132">
        <v>44562</v>
      </c>
      <c r="GIN26" s="109" t="s">
        <v>55</v>
      </c>
      <c r="GIO26" s="131" t="s">
        <v>53</v>
      </c>
      <c r="GIP26" s="114" t="s">
        <v>653</v>
      </c>
      <c r="GIQ26" s="108" t="s">
        <v>1025</v>
      </c>
      <c r="GIR26" s="108"/>
      <c r="GIS26" s="116">
        <v>0.62</v>
      </c>
      <c r="GIT26" s="266" t="s">
        <v>1026</v>
      </c>
      <c r="GIU26" s="267"/>
      <c r="GIV26" s="117">
        <v>0.64</v>
      </c>
      <c r="GIW26" s="107" t="s">
        <v>654</v>
      </c>
      <c r="GIX26" s="108" t="s">
        <v>458</v>
      </c>
      <c r="GIY26" s="109" t="s">
        <v>457</v>
      </c>
      <c r="GIZ26" s="132">
        <v>44927</v>
      </c>
      <c r="GJA26" s="132">
        <v>44743</v>
      </c>
      <c r="GJB26" s="133">
        <v>44652</v>
      </c>
      <c r="GJC26" s="132">
        <v>44562</v>
      </c>
      <c r="GJD26" s="109" t="s">
        <v>55</v>
      </c>
      <c r="GJE26" s="131" t="s">
        <v>53</v>
      </c>
      <c r="GJF26" s="114" t="s">
        <v>653</v>
      </c>
      <c r="GJG26" s="108" t="s">
        <v>1025</v>
      </c>
      <c r="GJH26" s="108"/>
      <c r="GJI26" s="116">
        <v>0.62</v>
      </c>
      <c r="GJJ26" s="266" t="s">
        <v>1026</v>
      </c>
      <c r="GJK26" s="267"/>
      <c r="GJL26" s="117">
        <v>0.64</v>
      </c>
      <c r="GJM26" s="107" t="s">
        <v>654</v>
      </c>
      <c r="GJN26" s="108" t="s">
        <v>458</v>
      </c>
      <c r="GJO26" s="109" t="s">
        <v>457</v>
      </c>
      <c r="GJP26" s="132">
        <v>44927</v>
      </c>
      <c r="GJQ26" s="132">
        <v>44743</v>
      </c>
      <c r="GJR26" s="133">
        <v>44652</v>
      </c>
      <c r="GJS26" s="132">
        <v>44562</v>
      </c>
      <c r="GJT26" s="109" t="s">
        <v>55</v>
      </c>
      <c r="GJU26" s="131" t="s">
        <v>53</v>
      </c>
      <c r="GJV26" s="114" t="s">
        <v>653</v>
      </c>
      <c r="GJW26" s="108" t="s">
        <v>1025</v>
      </c>
      <c r="GJX26" s="108"/>
      <c r="GJY26" s="116">
        <v>0.62</v>
      </c>
      <c r="GJZ26" s="266" t="s">
        <v>1026</v>
      </c>
      <c r="GKA26" s="267"/>
      <c r="GKB26" s="117">
        <v>0.64</v>
      </c>
      <c r="GKC26" s="107" t="s">
        <v>654</v>
      </c>
      <c r="GKD26" s="108" t="s">
        <v>458</v>
      </c>
      <c r="GKE26" s="109" t="s">
        <v>457</v>
      </c>
      <c r="GKF26" s="132">
        <v>44927</v>
      </c>
      <c r="GKG26" s="132">
        <v>44743</v>
      </c>
      <c r="GKH26" s="133">
        <v>44652</v>
      </c>
      <c r="GKI26" s="132">
        <v>44562</v>
      </c>
      <c r="GKJ26" s="109" t="s">
        <v>55</v>
      </c>
      <c r="GKK26" s="131" t="s">
        <v>53</v>
      </c>
      <c r="GKL26" s="114" t="s">
        <v>653</v>
      </c>
      <c r="GKM26" s="108" t="s">
        <v>1025</v>
      </c>
      <c r="GKN26" s="108"/>
      <c r="GKO26" s="116">
        <v>0.62</v>
      </c>
      <c r="GKP26" s="266" t="s">
        <v>1026</v>
      </c>
      <c r="GKQ26" s="267"/>
      <c r="GKR26" s="117">
        <v>0.64</v>
      </c>
      <c r="GKS26" s="107" t="s">
        <v>654</v>
      </c>
      <c r="GKT26" s="108" t="s">
        <v>458</v>
      </c>
      <c r="GKU26" s="109" t="s">
        <v>457</v>
      </c>
      <c r="GKV26" s="132">
        <v>44927</v>
      </c>
      <c r="GKW26" s="132">
        <v>44743</v>
      </c>
      <c r="GKX26" s="133">
        <v>44652</v>
      </c>
      <c r="GKY26" s="132">
        <v>44562</v>
      </c>
      <c r="GKZ26" s="109" t="s">
        <v>55</v>
      </c>
      <c r="GLA26" s="131" t="s">
        <v>53</v>
      </c>
      <c r="GLB26" s="114" t="s">
        <v>653</v>
      </c>
      <c r="GLC26" s="108" t="s">
        <v>1025</v>
      </c>
      <c r="GLD26" s="108"/>
      <c r="GLE26" s="116">
        <v>0.62</v>
      </c>
      <c r="GLF26" s="266" t="s">
        <v>1026</v>
      </c>
      <c r="GLG26" s="267"/>
      <c r="GLH26" s="117">
        <v>0.64</v>
      </c>
      <c r="GLI26" s="107" t="s">
        <v>654</v>
      </c>
      <c r="GLJ26" s="108" t="s">
        <v>458</v>
      </c>
      <c r="GLK26" s="109" t="s">
        <v>457</v>
      </c>
      <c r="GLL26" s="132">
        <v>44927</v>
      </c>
      <c r="GLM26" s="132">
        <v>44743</v>
      </c>
      <c r="GLN26" s="133">
        <v>44652</v>
      </c>
      <c r="GLO26" s="132">
        <v>44562</v>
      </c>
      <c r="GLP26" s="109" t="s">
        <v>55</v>
      </c>
      <c r="GLQ26" s="131" t="s">
        <v>53</v>
      </c>
      <c r="GLR26" s="114" t="s">
        <v>653</v>
      </c>
      <c r="GLS26" s="108" t="s">
        <v>1025</v>
      </c>
      <c r="GLT26" s="108"/>
      <c r="GLU26" s="116">
        <v>0.62</v>
      </c>
      <c r="GLV26" s="266" t="s">
        <v>1026</v>
      </c>
      <c r="GLW26" s="267"/>
      <c r="GLX26" s="117">
        <v>0.64</v>
      </c>
      <c r="GLY26" s="107" t="s">
        <v>654</v>
      </c>
      <c r="GLZ26" s="108" t="s">
        <v>458</v>
      </c>
      <c r="GMA26" s="109" t="s">
        <v>457</v>
      </c>
      <c r="GMB26" s="132">
        <v>44927</v>
      </c>
      <c r="GMC26" s="132">
        <v>44743</v>
      </c>
      <c r="GMD26" s="133">
        <v>44652</v>
      </c>
      <c r="GME26" s="132">
        <v>44562</v>
      </c>
      <c r="GMF26" s="109" t="s">
        <v>55</v>
      </c>
      <c r="GMG26" s="131" t="s">
        <v>53</v>
      </c>
      <c r="GMH26" s="114" t="s">
        <v>653</v>
      </c>
      <c r="GMI26" s="108" t="s">
        <v>1025</v>
      </c>
      <c r="GMJ26" s="108"/>
      <c r="GMK26" s="116">
        <v>0.62</v>
      </c>
      <c r="GML26" s="266" t="s">
        <v>1026</v>
      </c>
      <c r="GMM26" s="267"/>
      <c r="GMN26" s="117">
        <v>0.64</v>
      </c>
      <c r="GMO26" s="107" t="s">
        <v>654</v>
      </c>
      <c r="GMP26" s="108" t="s">
        <v>458</v>
      </c>
      <c r="GMQ26" s="109" t="s">
        <v>457</v>
      </c>
      <c r="GMR26" s="132">
        <v>44927</v>
      </c>
      <c r="GMS26" s="132">
        <v>44743</v>
      </c>
      <c r="GMT26" s="133">
        <v>44652</v>
      </c>
      <c r="GMU26" s="132">
        <v>44562</v>
      </c>
      <c r="GMV26" s="109" t="s">
        <v>55</v>
      </c>
      <c r="GMW26" s="131" t="s">
        <v>53</v>
      </c>
      <c r="GMX26" s="114" t="s">
        <v>653</v>
      </c>
      <c r="GMY26" s="108" t="s">
        <v>1025</v>
      </c>
      <c r="GMZ26" s="108"/>
      <c r="GNA26" s="116">
        <v>0.62</v>
      </c>
      <c r="GNB26" s="266" t="s">
        <v>1026</v>
      </c>
      <c r="GNC26" s="267"/>
      <c r="GND26" s="117">
        <v>0.64</v>
      </c>
      <c r="GNE26" s="107" t="s">
        <v>654</v>
      </c>
      <c r="GNF26" s="108" t="s">
        <v>458</v>
      </c>
      <c r="GNG26" s="109" t="s">
        <v>457</v>
      </c>
      <c r="GNH26" s="132">
        <v>44927</v>
      </c>
      <c r="GNI26" s="132">
        <v>44743</v>
      </c>
      <c r="GNJ26" s="133">
        <v>44652</v>
      </c>
      <c r="GNK26" s="132">
        <v>44562</v>
      </c>
      <c r="GNL26" s="109" t="s">
        <v>55</v>
      </c>
      <c r="GNM26" s="131" t="s">
        <v>53</v>
      </c>
      <c r="GNN26" s="114" t="s">
        <v>653</v>
      </c>
      <c r="GNO26" s="108" t="s">
        <v>1025</v>
      </c>
      <c r="GNP26" s="108"/>
      <c r="GNQ26" s="116">
        <v>0.62</v>
      </c>
      <c r="GNR26" s="266" t="s">
        <v>1026</v>
      </c>
      <c r="GNS26" s="267"/>
      <c r="GNT26" s="117">
        <v>0.64</v>
      </c>
      <c r="GNU26" s="107" t="s">
        <v>654</v>
      </c>
      <c r="GNV26" s="108" t="s">
        <v>458</v>
      </c>
      <c r="GNW26" s="109" t="s">
        <v>457</v>
      </c>
      <c r="GNX26" s="132">
        <v>44927</v>
      </c>
      <c r="GNY26" s="132">
        <v>44743</v>
      </c>
      <c r="GNZ26" s="133">
        <v>44652</v>
      </c>
      <c r="GOA26" s="132">
        <v>44562</v>
      </c>
      <c r="GOB26" s="109" t="s">
        <v>55</v>
      </c>
      <c r="GOC26" s="131" t="s">
        <v>53</v>
      </c>
      <c r="GOD26" s="114" t="s">
        <v>653</v>
      </c>
      <c r="GOE26" s="108" t="s">
        <v>1025</v>
      </c>
      <c r="GOF26" s="108"/>
      <c r="GOG26" s="116">
        <v>0.62</v>
      </c>
      <c r="GOH26" s="266" t="s">
        <v>1026</v>
      </c>
      <c r="GOI26" s="267"/>
      <c r="GOJ26" s="117">
        <v>0.64</v>
      </c>
      <c r="GOK26" s="107" t="s">
        <v>654</v>
      </c>
      <c r="GOL26" s="108" t="s">
        <v>458</v>
      </c>
      <c r="GOM26" s="109" t="s">
        <v>457</v>
      </c>
      <c r="GON26" s="132">
        <v>44927</v>
      </c>
      <c r="GOO26" s="132">
        <v>44743</v>
      </c>
      <c r="GOP26" s="133">
        <v>44652</v>
      </c>
      <c r="GOQ26" s="132">
        <v>44562</v>
      </c>
      <c r="GOR26" s="109" t="s">
        <v>55</v>
      </c>
      <c r="GOS26" s="131" t="s">
        <v>53</v>
      </c>
      <c r="GOT26" s="114" t="s">
        <v>653</v>
      </c>
      <c r="GOU26" s="108" t="s">
        <v>1025</v>
      </c>
      <c r="GOV26" s="108"/>
      <c r="GOW26" s="116">
        <v>0.62</v>
      </c>
      <c r="GOX26" s="266" t="s">
        <v>1026</v>
      </c>
      <c r="GOY26" s="267"/>
      <c r="GOZ26" s="117">
        <v>0.64</v>
      </c>
      <c r="GPA26" s="107" t="s">
        <v>654</v>
      </c>
      <c r="GPB26" s="108" t="s">
        <v>458</v>
      </c>
      <c r="GPC26" s="109" t="s">
        <v>457</v>
      </c>
      <c r="GPD26" s="132">
        <v>44927</v>
      </c>
      <c r="GPE26" s="132">
        <v>44743</v>
      </c>
      <c r="GPF26" s="133">
        <v>44652</v>
      </c>
      <c r="GPG26" s="132">
        <v>44562</v>
      </c>
      <c r="GPH26" s="109" t="s">
        <v>55</v>
      </c>
      <c r="GPI26" s="131" t="s">
        <v>53</v>
      </c>
      <c r="GPJ26" s="114" t="s">
        <v>653</v>
      </c>
      <c r="GPK26" s="108" t="s">
        <v>1025</v>
      </c>
      <c r="GPL26" s="108"/>
      <c r="GPM26" s="116">
        <v>0.62</v>
      </c>
      <c r="GPN26" s="266" t="s">
        <v>1026</v>
      </c>
      <c r="GPO26" s="267"/>
      <c r="GPP26" s="117">
        <v>0.64</v>
      </c>
      <c r="GPQ26" s="107" t="s">
        <v>654</v>
      </c>
      <c r="GPR26" s="108" t="s">
        <v>458</v>
      </c>
      <c r="GPS26" s="109" t="s">
        <v>457</v>
      </c>
      <c r="GPT26" s="132">
        <v>44927</v>
      </c>
      <c r="GPU26" s="132">
        <v>44743</v>
      </c>
      <c r="GPV26" s="133">
        <v>44652</v>
      </c>
      <c r="GPW26" s="132">
        <v>44562</v>
      </c>
      <c r="GPX26" s="109" t="s">
        <v>55</v>
      </c>
      <c r="GPY26" s="131" t="s">
        <v>53</v>
      </c>
      <c r="GPZ26" s="114" t="s">
        <v>653</v>
      </c>
      <c r="GQA26" s="108" t="s">
        <v>1025</v>
      </c>
      <c r="GQB26" s="108"/>
      <c r="GQC26" s="116">
        <v>0.62</v>
      </c>
      <c r="GQD26" s="266" t="s">
        <v>1026</v>
      </c>
      <c r="GQE26" s="267"/>
      <c r="GQF26" s="117">
        <v>0.64</v>
      </c>
      <c r="GQG26" s="107" t="s">
        <v>654</v>
      </c>
      <c r="GQH26" s="108" t="s">
        <v>458</v>
      </c>
      <c r="GQI26" s="109" t="s">
        <v>457</v>
      </c>
      <c r="GQJ26" s="132">
        <v>44927</v>
      </c>
      <c r="GQK26" s="132">
        <v>44743</v>
      </c>
      <c r="GQL26" s="133">
        <v>44652</v>
      </c>
      <c r="GQM26" s="132">
        <v>44562</v>
      </c>
      <c r="GQN26" s="109" t="s">
        <v>55</v>
      </c>
      <c r="GQO26" s="131" t="s">
        <v>53</v>
      </c>
      <c r="GQP26" s="114" t="s">
        <v>653</v>
      </c>
      <c r="GQQ26" s="108" t="s">
        <v>1025</v>
      </c>
      <c r="GQR26" s="108"/>
      <c r="GQS26" s="116">
        <v>0.62</v>
      </c>
      <c r="GQT26" s="266" t="s">
        <v>1026</v>
      </c>
      <c r="GQU26" s="267"/>
      <c r="GQV26" s="117">
        <v>0.64</v>
      </c>
      <c r="GQW26" s="107" t="s">
        <v>654</v>
      </c>
      <c r="GQX26" s="108" t="s">
        <v>458</v>
      </c>
      <c r="GQY26" s="109" t="s">
        <v>457</v>
      </c>
      <c r="GQZ26" s="132">
        <v>44927</v>
      </c>
      <c r="GRA26" s="132">
        <v>44743</v>
      </c>
      <c r="GRB26" s="133">
        <v>44652</v>
      </c>
      <c r="GRC26" s="132">
        <v>44562</v>
      </c>
      <c r="GRD26" s="109" t="s">
        <v>55</v>
      </c>
      <c r="GRE26" s="131" t="s">
        <v>53</v>
      </c>
      <c r="GRF26" s="114" t="s">
        <v>653</v>
      </c>
      <c r="GRG26" s="108" t="s">
        <v>1025</v>
      </c>
      <c r="GRH26" s="108"/>
      <c r="GRI26" s="116">
        <v>0.62</v>
      </c>
      <c r="GRJ26" s="266" t="s">
        <v>1026</v>
      </c>
      <c r="GRK26" s="267"/>
      <c r="GRL26" s="117">
        <v>0.64</v>
      </c>
      <c r="GRM26" s="107" t="s">
        <v>654</v>
      </c>
      <c r="GRN26" s="108" t="s">
        <v>458</v>
      </c>
      <c r="GRO26" s="109" t="s">
        <v>457</v>
      </c>
      <c r="GRP26" s="132">
        <v>44927</v>
      </c>
      <c r="GRQ26" s="132">
        <v>44743</v>
      </c>
      <c r="GRR26" s="133">
        <v>44652</v>
      </c>
      <c r="GRS26" s="132">
        <v>44562</v>
      </c>
      <c r="GRT26" s="109" t="s">
        <v>55</v>
      </c>
      <c r="GRU26" s="131" t="s">
        <v>53</v>
      </c>
      <c r="GRV26" s="114" t="s">
        <v>653</v>
      </c>
      <c r="GRW26" s="108" t="s">
        <v>1025</v>
      </c>
      <c r="GRX26" s="108"/>
      <c r="GRY26" s="116">
        <v>0.62</v>
      </c>
      <c r="GRZ26" s="266" t="s">
        <v>1026</v>
      </c>
      <c r="GSA26" s="267"/>
      <c r="GSB26" s="117">
        <v>0.64</v>
      </c>
      <c r="GSC26" s="107" t="s">
        <v>654</v>
      </c>
      <c r="GSD26" s="108" t="s">
        <v>458</v>
      </c>
      <c r="GSE26" s="109" t="s">
        <v>457</v>
      </c>
      <c r="GSF26" s="132">
        <v>44927</v>
      </c>
      <c r="GSG26" s="132">
        <v>44743</v>
      </c>
      <c r="GSH26" s="133">
        <v>44652</v>
      </c>
      <c r="GSI26" s="132">
        <v>44562</v>
      </c>
      <c r="GSJ26" s="109" t="s">
        <v>55</v>
      </c>
      <c r="GSK26" s="131" t="s">
        <v>53</v>
      </c>
      <c r="GSL26" s="114" t="s">
        <v>653</v>
      </c>
      <c r="GSM26" s="108" t="s">
        <v>1025</v>
      </c>
      <c r="GSN26" s="108"/>
      <c r="GSO26" s="116">
        <v>0.62</v>
      </c>
      <c r="GSP26" s="266" t="s">
        <v>1026</v>
      </c>
      <c r="GSQ26" s="267"/>
      <c r="GSR26" s="117">
        <v>0.64</v>
      </c>
      <c r="GSS26" s="107" t="s">
        <v>654</v>
      </c>
      <c r="GST26" s="108" t="s">
        <v>458</v>
      </c>
      <c r="GSU26" s="109" t="s">
        <v>457</v>
      </c>
      <c r="GSV26" s="132">
        <v>44927</v>
      </c>
      <c r="GSW26" s="132">
        <v>44743</v>
      </c>
      <c r="GSX26" s="133">
        <v>44652</v>
      </c>
      <c r="GSY26" s="132">
        <v>44562</v>
      </c>
      <c r="GSZ26" s="109" t="s">
        <v>55</v>
      </c>
      <c r="GTA26" s="131" t="s">
        <v>53</v>
      </c>
      <c r="GTB26" s="114" t="s">
        <v>653</v>
      </c>
      <c r="GTC26" s="108" t="s">
        <v>1025</v>
      </c>
      <c r="GTD26" s="108"/>
      <c r="GTE26" s="116">
        <v>0.62</v>
      </c>
      <c r="GTF26" s="266" t="s">
        <v>1026</v>
      </c>
      <c r="GTG26" s="267"/>
      <c r="GTH26" s="117">
        <v>0.64</v>
      </c>
      <c r="GTI26" s="107" t="s">
        <v>654</v>
      </c>
      <c r="GTJ26" s="108" t="s">
        <v>458</v>
      </c>
      <c r="GTK26" s="109" t="s">
        <v>457</v>
      </c>
      <c r="GTL26" s="132">
        <v>44927</v>
      </c>
      <c r="GTM26" s="132">
        <v>44743</v>
      </c>
      <c r="GTN26" s="133">
        <v>44652</v>
      </c>
      <c r="GTO26" s="132">
        <v>44562</v>
      </c>
      <c r="GTP26" s="109" t="s">
        <v>55</v>
      </c>
      <c r="GTQ26" s="131" t="s">
        <v>53</v>
      </c>
      <c r="GTR26" s="114" t="s">
        <v>653</v>
      </c>
      <c r="GTS26" s="108" t="s">
        <v>1025</v>
      </c>
      <c r="GTT26" s="108"/>
      <c r="GTU26" s="116">
        <v>0.62</v>
      </c>
      <c r="GTV26" s="266" t="s">
        <v>1026</v>
      </c>
      <c r="GTW26" s="267"/>
      <c r="GTX26" s="117">
        <v>0.64</v>
      </c>
      <c r="GTY26" s="107" t="s">
        <v>654</v>
      </c>
      <c r="GTZ26" s="108" t="s">
        <v>458</v>
      </c>
      <c r="GUA26" s="109" t="s">
        <v>457</v>
      </c>
      <c r="GUB26" s="132">
        <v>44927</v>
      </c>
      <c r="GUC26" s="132">
        <v>44743</v>
      </c>
      <c r="GUD26" s="133">
        <v>44652</v>
      </c>
      <c r="GUE26" s="132">
        <v>44562</v>
      </c>
      <c r="GUF26" s="109" t="s">
        <v>55</v>
      </c>
      <c r="GUG26" s="131" t="s">
        <v>53</v>
      </c>
      <c r="GUH26" s="114" t="s">
        <v>653</v>
      </c>
      <c r="GUI26" s="108" t="s">
        <v>1025</v>
      </c>
      <c r="GUJ26" s="108"/>
      <c r="GUK26" s="116">
        <v>0.62</v>
      </c>
      <c r="GUL26" s="266" t="s">
        <v>1026</v>
      </c>
      <c r="GUM26" s="267"/>
      <c r="GUN26" s="117">
        <v>0.64</v>
      </c>
      <c r="GUO26" s="107" t="s">
        <v>654</v>
      </c>
      <c r="GUP26" s="108" t="s">
        <v>458</v>
      </c>
      <c r="GUQ26" s="109" t="s">
        <v>457</v>
      </c>
      <c r="GUR26" s="132">
        <v>44927</v>
      </c>
      <c r="GUS26" s="132">
        <v>44743</v>
      </c>
      <c r="GUT26" s="133">
        <v>44652</v>
      </c>
      <c r="GUU26" s="132">
        <v>44562</v>
      </c>
      <c r="GUV26" s="109" t="s">
        <v>55</v>
      </c>
      <c r="GUW26" s="131" t="s">
        <v>53</v>
      </c>
      <c r="GUX26" s="114" t="s">
        <v>653</v>
      </c>
      <c r="GUY26" s="108" t="s">
        <v>1025</v>
      </c>
      <c r="GUZ26" s="108"/>
      <c r="GVA26" s="116">
        <v>0.62</v>
      </c>
      <c r="GVB26" s="266" t="s">
        <v>1026</v>
      </c>
      <c r="GVC26" s="267"/>
      <c r="GVD26" s="117">
        <v>0.64</v>
      </c>
      <c r="GVE26" s="107" t="s">
        <v>654</v>
      </c>
      <c r="GVF26" s="108" t="s">
        <v>458</v>
      </c>
      <c r="GVG26" s="109" t="s">
        <v>457</v>
      </c>
      <c r="GVH26" s="132">
        <v>44927</v>
      </c>
      <c r="GVI26" s="132">
        <v>44743</v>
      </c>
      <c r="GVJ26" s="133">
        <v>44652</v>
      </c>
      <c r="GVK26" s="132">
        <v>44562</v>
      </c>
      <c r="GVL26" s="109" t="s">
        <v>55</v>
      </c>
      <c r="GVM26" s="131" t="s">
        <v>53</v>
      </c>
      <c r="GVN26" s="114" t="s">
        <v>653</v>
      </c>
      <c r="GVO26" s="108" t="s">
        <v>1025</v>
      </c>
      <c r="GVP26" s="108"/>
      <c r="GVQ26" s="116">
        <v>0.62</v>
      </c>
      <c r="GVR26" s="266" t="s">
        <v>1026</v>
      </c>
      <c r="GVS26" s="267"/>
      <c r="GVT26" s="117">
        <v>0.64</v>
      </c>
      <c r="GVU26" s="107" t="s">
        <v>654</v>
      </c>
      <c r="GVV26" s="108" t="s">
        <v>458</v>
      </c>
      <c r="GVW26" s="109" t="s">
        <v>457</v>
      </c>
      <c r="GVX26" s="132">
        <v>44927</v>
      </c>
      <c r="GVY26" s="132">
        <v>44743</v>
      </c>
      <c r="GVZ26" s="133">
        <v>44652</v>
      </c>
      <c r="GWA26" s="132">
        <v>44562</v>
      </c>
      <c r="GWB26" s="109" t="s">
        <v>55</v>
      </c>
      <c r="GWC26" s="131" t="s">
        <v>53</v>
      </c>
      <c r="GWD26" s="114" t="s">
        <v>653</v>
      </c>
      <c r="GWE26" s="108" t="s">
        <v>1025</v>
      </c>
      <c r="GWF26" s="108"/>
      <c r="GWG26" s="116">
        <v>0.62</v>
      </c>
      <c r="GWH26" s="266" t="s">
        <v>1026</v>
      </c>
      <c r="GWI26" s="267"/>
      <c r="GWJ26" s="117">
        <v>0.64</v>
      </c>
      <c r="GWK26" s="107" t="s">
        <v>654</v>
      </c>
      <c r="GWL26" s="108" t="s">
        <v>458</v>
      </c>
      <c r="GWM26" s="109" t="s">
        <v>457</v>
      </c>
      <c r="GWN26" s="132">
        <v>44927</v>
      </c>
      <c r="GWO26" s="132">
        <v>44743</v>
      </c>
      <c r="GWP26" s="133">
        <v>44652</v>
      </c>
      <c r="GWQ26" s="132">
        <v>44562</v>
      </c>
      <c r="GWR26" s="109" t="s">
        <v>55</v>
      </c>
      <c r="GWS26" s="131" t="s">
        <v>53</v>
      </c>
      <c r="GWT26" s="114" t="s">
        <v>653</v>
      </c>
      <c r="GWU26" s="108" t="s">
        <v>1025</v>
      </c>
      <c r="GWV26" s="108"/>
      <c r="GWW26" s="116">
        <v>0.62</v>
      </c>
      <c r="GWX26" s="266" t="s">
        <v>1026</v>
      </c>
      <c r="GWY26" s="267"/>
      <c r="GWZ26" s="117">
        <v>0.64</v>
      </c>
      <c r="GXA26" s="107" t="s">
        <v>654</v>
      </c>
      <c r="GXB26" s="108" t="s">
        <v>458</v>
      </c>
      <c r="GXC26" s="109" t="s">
        <v>457</v>
      </c>
      <c r="GXD26" s="132">
        <v>44927</v>
      </c>
      <c r="GXE26" s="132">
        <v>44743</v>
      </c>
      <c r="GXF26" s="133">
        <v>44652</v>
      </c>
      <c r="GXG26" s="132">
        <v>44562</v>
      </c>
      <c r="GXH26" s="109" t="s">
        <v>55</v>
      </c>
      <c r="GXI26" s="131" t="s">
        <v>53</v>
      </c>
      <c r="GXJ26" s="114" t="s">
        <v>653</v>
      </c>
      <c r="GXK26" s="108" t="s">
        <v>1025</v>
      </c>
      <c r="GXL26" s="108"/>
      <c r="GXM26" s="116">
        <v>0.62</v>
      </c>
      <c r="GXN26" s="266" t="s">
        <v>1026</v>
      </c>
      <c r="GXO26" s="267"/>
      <c r="GXP26" s="117">
        <v>0.64</v>
      </c>
      <c r="GXQ26" s="107" t="s">
        <v>654</v>
      </c>
      <c r="GXR26" s="108" t="s">
        <v>458</v>
      </c>
      <c r="GXS26" s="109" t="s">
        <v>457</v>
      </c>
      <c r="GXT26" s="132">
        <v>44927</v>
      </c>
      <c r="GXU26" s="132">
        <v>44743</v>
      </c>
      <c r="GXV26" s="133">
        <v>44652</v>
      </c>
      <c r="GXW26" s="132">
        <v>44562</v>
      </c>
      <c r="GXX26" s="109" t="s">
        <v>55</v>
      </c>
      <c r="GXY26" s="131" t="s">
        <v>53</v>
      </c>
      <c r="GXZ26" s="114" t="s">
        <v>653</v>
      </c>
      <c r="GYA26" s="108" t="s">
        <v>1025</v>
      </c>
      <c r="GYB26" s="108"/>
      <c r="GYC26" s="116">
        <v>0.62</v>
      </c>
      <c r="GYD26" s="266" t="s">
        <v>1026</v>
      </c>
      <c r="GYE26" s="267"/>
      <c r="GYF26" s="117">
        <v>0.64</v>
      </c>
      <c r="GYG26" s="107" t="s">
        <v>654</v>
      </c>
      <c r="GYH26" s="108" t="s">
        <v>458</v>
      </c>
      <c r="GYI26" s="109" t="s">
        <v>457</v>
      </c>
      <c r="GYJ26" s="132">
        <v>44927</v>
      </c>
      <c r="GYK26" s="132">
        <v>44743</v>
      </c>
      <c r="GYL26" s="133">
        <v>44652</v>
      </c>
      <c r="GYM26" s="132">
        <v>44562</v>
      </c>
      <c r="GYN26" s="109" t="s">
        <v>55</v>
      </c>
      <c r="GYO26" s="131" t="s">
        <v>53</v>
      </c>
      <c r="GYP26" s="114" t="s">
        <v>653</v>
      </c>
      <c r="GYQ26" s="108" t="s">
        <v>1025</v>
      </c>
      <c r="GYR26" s="108"/>
      <c r="GYS26" s="116">
        <v>0.62</v>
      </c>
      <c r="GYT26" s="266" t="s">
        <v>1026</v>
      </c>
      <c r="GYU26" s="267"/>
      <c r="GYV26" s="117">
        <v>0.64</v>
      </c>
      <c r="GYW26" s="107" t="s">
        <v>654</v>
      </c>
      <c r="GYX26" s="108" t="s">
        <v>458</v>
      </c>
      <c r="GYY26" s="109" t="s">
        <v>457</v>
      </c>
      <c r="GYZ26" s="132">
        <v>44927</v>
      </c>
      <c r="GZA26" s="132">
        <v>44743</v>
      </c>
      <c r="GZB26" s="133">
        <v>44652</v>
      </c>
      <c r="GZC26" s="132">
        <v>44562</v>
      </c>
      <c r="GZD26" s="109" t="s">
        <v>55</v>
      </c>
      <c r="GZE26" s="131" t="s">
        <v>53</v>
      </c>
      <c r="GZF26" s="114" t="s">
        <v>653</v>
      </c>
      <c r="GZG26" s="108" t="s">
        <v>1025</v>
      </c>
      <c r="GZH26" s="108"/>
      <c r="GZI26" s="116">
        <v>0.62</v>
      </c>
      <c r="GZJ26" s="266" t="s">
        <v>1026</v>
      </c>
      <c r="GZK26" s="267"/>
      <c r="GZL26" s="117">
        <v>0.64</v>
      </c>
      <c r="GZM26" s="107" t="s">
        <v>654</v>
      </c>
      <c r="GZN26" s="108" t="s">
        <v>458</v>
      </c>
      <c r="GZO26" s="109" t="s">
        <v>457</v>
      </c>
      <c r="GZP26" s="132">
        <v>44927</v>
      </c>
      <c r="GZQ26" s="132">
        <v>44743</v>
      </c>
      <c r="GZR26" s="133">
        <v>44652</v>
      </c>
      <c r="GZS26" s="132">
        <v>44562</v>
      </c>
      <c r="GZT26" s="109" t="s">
        <v>55</v>
      </c>
      <c r="GZU26" s="131" t="s">
        <v>53</v>
      </c>
      <c r="GZV26" s="114" t="s">
        <v>653</v>
      </c>
      <c r="GZW26" s="108" t="s">
        <v>1025</v>
      </c>
      <c r="GZX26" s="108"/>
      <c r="GZY26" s="116">
        <v>0.62</v>
      </c>
      <c r="GZZ26" s="266" t="s">
        <v>1026</v>
      </c>
      <c r="HAA26" s="267"/>
      <c r="HAB26" s="117">
        <v>0.64</v>
      </c>
      <c r="HAC26" s="107" t="s">
        <v>654</v>
      </c>
      <c r="HAD26" s="108" t="s">
        <v>458</v>
      </c>
      <c r="HAE26" s="109" t="s">
        <v>457</v>
      </c>
      <c r="HAF26" s="132">
        <v>44927</v>
      </c>
      <c r="HAG26" s="132">
        <v>44743</v>
      </c>
      <c r="HAH26" s="133">
        <v>44652</v>
      </c>
      <c r="HAI26" s="132">
        <v>44562</v>
      </c>
      <c r="HAJ26" s="109" t="s">
        <v>55</v>
      </c>
      <c r="HAK26" s="131" t="s">
        <v>53</v>
      </c>
      <c r="HAL26" s="114" t="s">
        <v>653</v>
      </c>
      <c r="HAM26" s="108" t="s">
        <v>1025</v>
      </c>
      <c r="HAN26" s="108"/>
      <c r="HAO26" s="116">
        <v>0.62</v>
      </c>
      <c r="HAP26" s="266" t="s">
        <v>1026</v>
      </c>
      <c r="HAQ26" s="267"/>
      <c r="HAR26" s="117">
        <v>0.64</v>
      </c>
      <c r="HAS26" s="107" t="s">
        <v>654</v>
      </c>
      <c r="HAT26" s="108" t="s">
        <v>458</v>
      </c>
      <c r="HAU26" s="109" t="s">
        <v>457</v>
      </c>
      <c r="HAV26" s="132">
        <v>44927</v>
      </c>
      <c r="HAW26" s="132">
        <v>44743</v>
      </c>
      <c r="HAX26" s="133">
        <v>44652</v>
      </c>
      <c r="HAY26" s="132">
        <v>44562</v>
      </c>
      <c r="HAZ26" s="109" t="s">
        <v>55</v>
      </c>
      <c r="HBA26" s="131" t="s">
        <v>53</v>
      </c>
      <c r="HBB26" s="114" t="s">
        <v>653</v>
      </c>
      <c r="HBC26" s="108" t="s">
        <v>1025</v>
      </c>
      <c r="HBD26" s="108"/>
      <c r="HBE26" s="116">
        <v>0.62</v>
      </c>
      <c r="HBF26" s="266" t="s">
        <v>1026</v>
      </c>
      <c r="HBG26" s="267"/>
      <c r="HBH26" s="117">
        <v>0.64</v>
      </c>
      <c r="HBI26" s="107" t="s">
        <v>654</v>
      </c>
      <c r="HBJ26" s="108" t="s">
        <v>458</v>
      </c>
      <c r="HBK26" s="109" t="s">
        <v>457</v>
      </c>
      <c r="HBL26" s="132">
        <v>44927</v>
      </c>
      <c r="HBM26" s="132">
        <v>44743</v>
      </c>
      <c r="HBN26" s="133">
        <v>44652</v>
      </c>
      <c r="HBO26" s="132">
        <v>44562</v>
      </c>
      <c r="HBP26" s="109" t="s">
        <v>55</v>
      </c>
      <c r="HBQ26" s="131" t="s">
        <v>53</v>
      </c>
      <c r="HBR26" s="114" t="s">
        <v>653</v>
      </c>
      <c r="HBS26" s="108" t="s">
        <v>1025</v>
      </c>
      <c r="HBT26" s="108"/>
      <c r="HBU26" s="116">
        <v>0.62</v>
      </c>
      <c r="HBV26" s="266" t="s">
        <v>1026</v>
      </c>
      <c r="HBW26" s="267"/>
      <c r="HBX26" s="117">
        <v>0.64</v>
      </c>
      <c r="HBY26" s="107" t="s">
        <v>654</v>
      </c>
      <c r="HBZ26" s="108" t="s">
        <v>458</v>
      </c>
      <c r="HCA26" s="109" t="s">
        <v>457</v>
      </c>
      <c r="HCB26" s="132">
        <v>44927</v>
      </c>
      <c r="HCC26" s="132">
        <v>44743</v>
      </c>
      <c r="HCD26" s="133">
        <v>44652</v>
      </c>
      <c r="HCE26" s="132">
        <v>44562</v>
      </c>
      <c r="HCF26" s="109" t="s">
        <v>55</v>
      </c>
      <c r="HCG26" s="131" t="s">
        <v>53</v>
      </c>
      <c r="HCH26" s="114" t="s">
        <v>653</v>
      </c>
      <c r="HCI26" s="108" t="s">
        <v>1025</v>
      </c>
      <c r="HCJ26" s="108"/>
      <c r="HCK26" s="116">
        <v>0.62</v>
      </c>
      <c r="HCL26" s="266" t="s">
        <v>1026</v>
      </c>
      <c r="HCM26" s="267"/>
      <c r="HCN26" s="117">
        <v>0.64</v>
      </c>
      <c r="HCO26" s="107" t="s">
        <v>654</v>
      </c>
      <c r="HCP26" s="108" t="s">
        <v>458</v>
      </c>
      <c r="HCQ26" s="109" t="s">
        <v>457</v>
      </c>
      <c r="HCR26" s="132">
        <v>44927</v>
      </c>
      <c r="HCS26" s="132">
        <v>44743</v>
      </c>
      <c r="HCT26" s="133">
        <v>44652</v>
      </c>
      <c r="HCU26" s="132">
        <v>44562</v>
      </c>
      <c r="HCV26" s="109" t="s">
        <v>55</v>
      </c>
      <c r="HCW26" s="131" t="s">
        <v>53</v>
      </c>
      <c r="HCX26" s="114" t="s">
        <v>653</v>
      </c>
      <c r="HCY26" s="108" t="s">
        <v>1025</v>
      </c>
      <c r="HCZ26" s="108"/>
      <c r="HDA26" s="116">
        <v>0.62</v>
      </c>
      <c r="HDB26" s="266" t="s">
        <v>1026</v>
      </c>
      <c r="HDC26" s="267"/>
      <c r="HDD26" s="117">
        <v>0.64</v>
      </c>
      <c r="HDE26" s="107" t="s">
        <v>654</v>
      </c>
      <c r="HDF26" s="108" t="s">
        <v>458</v>
      </c>
      <c r="HDG26" s="109" t="s">
        <v>457</v>
      </c>
      <c r="HDH26" s="132">
        <v>44927</v>
      </c>
      <c r="HDI26" s="132">
        <v>44743</v>
      </c>
      <c r="HDJ26" s="133">
        <v>44652</v>
      </c>
      <c r="HDK26" s="132">
        <v>44562</v>
      </c>
      <c r="HDL26" s="109" t="s">
        <v>55</v>
      </c>
      <c r="HDM26" s="131" t="s">
        <v>53</v>
      </c>
      <c r="HDN26" s="114" t="s">
        <v>653</v>
      </c>
      <c r="HDO26" s="108" t="s">
        <v>1025</v>
      </c>
      <c r="HDP26" s="108"/>
      <c r="HDQ26" s="116">
        <v>0.62</v>
      </c>
      <c r="HDR26" s="266" t="s">
        <v>1026</v>
      </c>
      <c r="HDS26" s="267"/>
      <c r="HDT26" s="117">
        <v>0.64</v>
      </c>
      <c r="HDU26" s="107" t="s">
        <v>654</v>
      </c>
      <c r="HDV26" s="108" t="s">
        <v>458</v>
      </c>
      <c r="HDW26" s="109" t="s">
        <v>457</v>
      </c>
      <c r="HDX26" s="132">
        <v>44927</v>
      </c>
      <c r="HDY26" s="132">
        <v>44743</v>
      </c>
      <c r="HDZ26" s="133">
        <v>44652</v>
      </c>
      <c r="HEA26" s="132">
        <v>44562</v>
      </c>
      <c r="HEB26" s="109" t="s">
        <v>55</v>
      </c>
      <c r="HEC26" s="131" t="s">
        <v>53</v>
      </c>
      <c r="HED26" s="114" t="s">
        <v>653</v>
      </c>
      <c r="HEE26" s="108" t="s">
        <v>1025</v>
      </c>
      <c r="HEF26" s="108"/>
      <c r="HEG26" s="116">
        <v>0.62</v>
      </c>
      <c r="HEH26" s="266" t="s">
        <v>1026</v>
      </c>
      <c r="HEI26" s="267"/>
      <c r="HEJ26" s="117">
        <v>0.64</v>
      </c>
      <c r="HEK26" s="107" t="s">
        <v>654</v>
      </c>
      <c r="HEL26" s="108" t="s">
        <v>458</v>
      </c>
      <c r="HEM26" s="109" t="s">
        <v>457</v>
      </c>
      <c r="HEN26" s="132">
        <v>44927</v>
      </c>
      <c r="HEO26" s="132">
        <v>44743</v>
      </c>
      <c r="HEP26" s="133">
        <v>44652</v>
      </c>
      <c r="HEQ26" s="132">
        <v>44562</v>
      </c>
      <c r="HER26" s="109" t="s">
        <v>55</v>
      </c>
      <c r="HES26" s="131" t="s">
        <v>53</v>
      </c>
      <c r="HET26" s="114" t="s">
        <v>653</v>
      </c>
      <c r="HEU26" s="108" t="s">
        <v>1025</v>
      </c>
      <c r="HEV26" s="108"/>
      <c r="HEW26" s="116">
        <v>0.62</v>
      </c>
      <c r="HEX26" s="266" t="s">
        <v>1026</v>
      </c>
      <c r="HEY26" s="267"/>
      <c r="HEZ26" s="117">
        <v>0.64</v>
      </c>
      <c r="HFA26" s="107" t="s">
        <v>654</v>
      </c>
      <c r="HFB26" s="108" t="s">
        <v>458</v>
      </c>
      <c r="HFC26" s="109" t="s">
        <v>457</v>
      </c>
      <c r="HFD26" s="132">
        <v>44927</v>
      </c>
      <c r="HFE26" s="132">
        <v>44743</v>
      </c>
      <c r="HFF26" s="133">
        <v>44652</v>
      </c>
      <c r="HFG26" s="132">
        <v>44562</v>
      </c>
      <c r="HFH26" s="109" t="s">
        <v>55</v>
      </c>
      <c r="HFI26" s="131" t="s">
        <v>53</v>
      </c>
      <c r="HFJ26" s="114" t="s">
        <v>653</v>
      </c>
      <c r="HFK26" s="108" t="s">
        <v>1025</v>
      </c>
      <c r="HFL26" s="108"/>
      <c r="HFM26" s="116">
        <v>0.62</v>
      </c>
      <c r="HFN26" s="266" t="s">
        <v>1026</v>
      </c>
      <c r="HFO26" s="267"/>
      <c r="HFP26" s="117">
        <v>0.64</v>
      </c>
      <c r="HFQ26" s="107" t="s">
        <v>654</v>
      </c>
      <c r="HFR26" s="108" t="s">
        <v>458</v>
      </c>
      <c r="HFS26" s="109" t="s">
        <v>457</v>
      </c>
      <c r="HFT26" s="132">
        <v>44927</v>
      </c>
      <c r="HFU26" s="132">
        <v>44743</v>
      </c>
      <c r="HFV26" s="133">
        <v>44652</v>
      </c>
      <c r="HFW26" s="132">
        <v>44562</v>
      </c>
      <c r="HFX26" s="109" t="s">
        <v>55</v>
      </c>
      <c r="HFY26" s="131" t="s">
        <v>53</v>
      </c>
      <c r="HFZ26" s="114" t="s">
        <v>653</v>
      </c>
      <c r="HGA26" s="108" t="s">
        <v>1025</v>
      </c>
      <c r="HGB26" s="108"/>
      <c r="HGC26" s="116">
        <v>0.62</v>
      </c>
      <c r="HGD26" s="266" t="s">
        <v>1026</v>
      </c>
      <c r="HGE26" s="267"/>
      <c r="HGF26" s="117">
        <v>0.64</v>
      </c>
      <c r="HGG26" s="107" t="s">
        <v>654</v>
      </c>
      <c r="HGH26" s="108" t="s">
        <v>458</v>
      </c>
      <c r="HGI26" s="109" t="s">
        <v>457</v>
      </c>
      <c r="HGJ26" s="132">
        <v>44927</v>
      </c>
      <c r="HGK26" s="132">
        <v>44743</v>
      </c>
      <c r="HGL26" s="133">
        <v>44652</v>
      </c>
      <c r="HGM26" s="132">
        <v>44562</v>
      </c>
      <c r="HGN26" s="109" t="s">
        <v>55</v>
      </c>
      <c r="HGO26" s="131" t="s">
        <v>53</v>
      </c>
      <c r="HGP26" s="114" t="s">
        <v>653</v>
      </c>
      <c r="HGQ26" s="108" t="s">
        <v>1025</v>
      </c>
      <c r="HGR26" s="108"/>
      <c r="HGS26" s="116">
        <v>0.62</v>
      </c>
      <c r="HGT26" s="266" t="s">
        <v>1026</v>
      </c>
      <c r="HGU26" s="267"/>
      <c r="HGV26" s="117">
        <v>0.64</v>
      </c>
      <c r="HGW26" s="107" t="s">
        <v>654</v>
      </c>
      <c r="HGX26" s="108" t="s">
        <v>458</v>
      </c>
      <c r="HGY26" s="109" t="s">
        <v>457</v>
      </c>
      <c r="HGZ26" s="132">
        <v>44927</v>
      </c>
      <c r="HHA26" s="132">
        <v>44743</v>
      </c>
      <c r="HHB26" s="133">
        <v>44652</v>
      </c>
      <c r="HHC26" s="132">
        <v>44562</v>
      </c>
      <c r="HHD26" s="109" t="s">
        <v>55</v>
      </c>
      <c r="HHE26" s="131" t="s">
        <v>53</v>
      </c>
      <c r="HHF26" s="114" t="s">
        <v>653</v>
      </c>
      <c r="HHG26" s="108" t="s">
        <v>1025</v>
      </c>
      <c r="HHH26" s="108"/>
      <c r="HHI26" s="116">
        <v>0.62</v>
      </c>
      <c r="HHJ26" s="266" t="s">
        <v>1026</v>
      </c>
      <c r="HHK26" s="267"/>
      <c r="HHL26" s="117">
        <v>0.64</v>
      </c>
      <c r="HHM26" s="107" t="s">
        <v>654</v>
      </c>
      <c r="HHN26" s="108" t="s">
        <v>458</v>
      </c>
      <c r="HHO26" s="109" t="s">
        <v>457</v>
      </c>
      <c r="HHP26" s="132">
        <v>44927</v>
      </c>
      <c r="HHQ26" s="132">
        <v>44743</v>
      </c>
      <c r="HHR26" s="133">
        <v>44652</v>
      </c>
      <c r="HHS26" s="132">
        <v>44562</v>
      </c>
      <c r="HHT26" s="109" t="s">
        <v>55</v>
      </c>
      <c r="HHU26" s="131" t="s">
        <v>53</v>
      </c>
      <c r="HHV26" s="114" t="s">
        <v>653</v>
      </c>
      <c r="HHW26" s="108" t="s">
        <v>1025</v>
      </c>
      <c r="HHX26" s="108"/>
      <c r="HHY26" s="116">
        <v>0.62</v>
      </c>
      <c r="HHZ26" s="266" t="s">
        <v>1026</v>
      </c>
      <c r="HIA26" s="267"/>
      <c r="HIB26" s="117">
        <v>0.64</v>
      </c>
      <c r="HIC26" s="107" t="s">
        <v>654</v>
      </c>
      <c r="HID26" s="108" t="s">
        <v>458</v>
      </c>
      <c r="HIE26" s="109" t="s">
        <v>457</v>
      </c>
      <c r="HIF26" s="132">
        <v>44927</v>
      </c>
      <c r="HIG26" s="132">
        <v>44743</v>
      </c>
      <c r="HIH26" s="133">
        <v>44652</v>
      </c>
      <c r="HII26" s="132">
        <v>44562</v>
      </c>
      <c r="HIJ26" s="109" t="s">
        <v>55</v>
      </c>
      <c r="HIK26" s="131" t="s">
        <v>53</v>
      </c>
      <c r="HIL26" s="114" t="s">
        <v>653</v>
      </c>
      <c r="HIM26" s="108" t="s">
        <v>1025</v>
      </c>
      <c r="HIN26" s="108"/>
      <c r="HIO26" s="116">
        <v>0.62</v>
      </c>
      <c r="HIP26" s="266" t="s">
        <v>1026</v>
      </c>
      <c r="HIQ26" s="267"/>
      <c r="HIR26" s="117">
        <v>0.64</v>
      </c>
      <c r="HIS26" s="107" t="s">
        <v>654</v>
      </c>
      <c r="HIT26" s="108" t="s">
        <v>458</v>
      </c>
      <c r="HIU26" s="109" t="s">
        <v>457</v>
      </c>
      <c r="HIV26" s="132">
        <v>44927</v>
      </c>
      <c r="HIW26" s="132">
        <v>44743</v>
      </c>
      <c r="HIX26" s="133">
        <v>44652</v>
      </c>
      <c r="HIY26" s="132">
        <v>44562</v>
      </c>
      <c r="HIZ26" s="109" t="s">
        <v>55</v>
      </c>
      <c r="HJA26" s="131" t="s">
        <v>53</v>
      </c>
      <c r="HJB26" s="114" t="s">
        <v>653</v>
      </c>
      <c r="HJC26" s="108" t="s">
        <v>1025</v>
      </c>
      <c r="HJD26" s="108"/>
      <c r="HJE26" s="116">
        <v>0.62</v>
      </c>
      <c r="HJF26" s="266" t="s">
        <v>1026</v>
      </c>
      <c r="HJG26" s="267"/>
      <c r="HJH26" s="117">
        <v>0.64</v>
      </c>
      <c r="HJI26" s="107" t="s">
        <v>654</v>
      </c>
      <c r="HJJ26" s="108" t="s">
        <v>458</v>
      </c>
      <c r="HJK26" s="109" t="s">
        <v>457</v>
      </c>
      <c r="HJL26" s="132">
        <v>44927</v>
      </c>
      <c r="HJM26" s="132">
        <v>44743</v>
      </c>
      <c r="HJN26" s="133">
        <v>44652</v>
      </c>
      <c r="HJO26" s="132">
        <v>44562</v>
      </c>
      <c r="HJP26" s="109" t="s">
        <v>55</v>
      </c>
      <c r="HJQ26" s="131" t="s">
        <v>53</v>
      </c>
      <c r="HJR26" s="114" t="s">
        <v>653</v>
      </c>
      <c r="HJS26" s="108" t="s">
        <v>1025</v>
      </c>
      <c r="HJT26" s="108"/>
      <c r="HJU26" s="116">
        <v>0.62</v>
      </c>
      <c r="HJV26" s="266" t="s">
        <v>1026</v>
      </c>
      <c r="HJW26" s="267"/>
      <c r="HJX26" s="117">
        <v>0.64</v>
      </c>
      <c r="HJY26" s="107" t="s">
        <v>654</v>
      </c>
      <c r="HJZ26" s="108" t="s">
        <v>458</v>
      </c>
      <c r="HKA26" s="109" t="s">
        <v>457</v>
      </c>
      <c r="HKB26" s="132">
        <v>44927</v>
      </c>
      <c r="HKC26" s="132">
        <v>44743</v>
      </c>
      <c r="HKD26" s="133">
        <v>44652</v>
      </c>
      <c r="HKE26" s="132">
        <v>44562</v>
      </c>
      <c r="HKF26" s="109" t="s">
        <v>55</v>
      </c>
      <c r="HKG26" s="131" t="s">
        <v>53</v>
      </c>
      <c r="HKH26" s="114" t="s">
        <v>653</v>
      </c>
      <c r="HKI26" s="108" t="s">
        <v>1025</v>
      </c>
      <c r="HKJ26" s="108"/>
      <c r="HKK26" s="116">
        <v>0.62</v>
      </c>
      <c r="HKL26" s="266" t="s">
        <v>1026</v>
      </c>
      <c r="HKM26" s="267"/>
      <c r="HKN26" s="117">
        <v>0.64</v>
      </c>
      <c r="HKO26" s="107" t="s">
        <v>654</v>
      </c>
      <c r="HKP26" s="108" t="s">
        <v>458</v>
      </c>
      <c r="HKQ26" s="109" t="s">
        <v>457</v>
      </c>
      <c r="HKR26" s="132">
        <v>44927</v>
      </c>
      <c r="HKS26" s="132">
        <v>44743</v>
      </c>
      <c r="HKT26" s="133">
        <v>44652</v>
      </c>
      <c r="HKU26" s="132">
        <v>44562</v>
      </c>
      <c r="HKV26" s="109" t="s">
        <v>55</v>
      </c>
      <c r="HKW26" s="131" t="s">
        <v>53</v>
      </c>
      <c r="HKX26" s="114" t="s">
        <v>653</v>
      </c>
      <c r="HKY26" s="108" t="s">
        <v>1025</v>
      </c>
      <c r="HKZ26" s="108"/>
      <c r="HLA26" s="116">
        <v>0.62</v>
      </c>
      <c r="HLB26" s="266" t="s">
        <v>1026</v>
      </c>
      <c r="HLC26" s="267"/>
      <c r="HLD26" s="117">
        <v>0.64</v>
      </c>
      <c r="HLE26" s="107" t="s">
        <v>654</v>
      </c>
      <c r="HLF26" s="108" t="s">
        <v>458</v>
      </c>
      <c r="HLG26" s="109" t="s">
        <v>457</v>
      </c>
      <c r="HLH26" s="132">
        <v>44927</v>
      </c>
      <c r="HLI26" s="132">
        <v>44743</v>
      </c>
      <c r="HLJ26" s="133">
        <v>44652</v>
      </c>
      <c r="HLK26" s="132">
        <v>44562</v>
      </c>
      <c r="HLL26" s="109" t="s">
        <v>55</v>
      </c>
      <c r="HLM26" s="131" t="s">
        <v>53</v>
      </c>
      <c r="HLN26" s="114" t="s">
        <v>653</v>
      </c>
      <c r="HLO26" s="108" t="s">
        <v>1025</v>
      </c>
      <c r="HLP26" s="108"/>
      <c r="HLQ26" s="116">
        <v>0.62</v>
      </c>
      <c r="HLR26" s="266" t="s">
        <v>1026</v>
      </c>
      <c r="HLS26" s="267"/>
      <c r="HLT26" s="117">
        <v>0.64</v>
      </c>
      <c r="HLU26" s="107" t="s">
        <v>654</v>
      </c>
      <c r="HLV26" s="108" t="s">
        <v>458</v>
      </c>
      <c r="HLW26" s="109" t="s">
        <v>457</v>
      </c>
      <c r="HLX26" s="132">
        <v>44927</v>
      </c>
      <c r="HLY26" s="132">
        <v>44743</v>
      </c>
      <c r="HLZ26" s="133">
        <v>44652</v>
      </c>
      <c r="HMA26" s="132">
        <v>44562</v>
      </c>
      <c r="HMB26" s="109" t="s">
        <v>55</v>
      </c>
      <c r="HMC26" s="131" t="s">
        <v>53</v>
      </c>
      <c r="HMD26" s="114" t="s">
        <v>653</v>
      </c>
      <c r="HME26" s="108" t="s">
        <v>1025</v>
      </c>
      <c r="HMF26" s="108"/>
      <c r="HMG26" s="116">
        <v>0.62</v>
      </c>
      <c r="HMH26" s="266" t="s">
        <v>1026</v>
      </c>
      <c r="HMI26" s="267"/>
      <c r="HMJ26" s="117">
        <v>0.64</v>
      </c>
      <c r="HMK26" s="107" t="s">
        <v>654</v>
      </c>
      <c r="HML26" s="108" t="s">
        <v>458</v>
      </c>
      <c r="HMM26" s="109" t="s">
        <v>457</v>
      </c>
      <c r="HMN26" s="132">
        <v>44927</v>
      </c>
      <c r="HMO26" s="132">
        <v>44743</v>
      </c>
      <c r="HMP26" s="133">
        <v>44652</v>
      </c>
      <c r="HMQ26" s="132">
        <v>44562</v>
      </c>
      <c r="HMR26" s="109" t="s">
        <v>55</v>
      </c>
      <c r="HMS26" s="131" t="s">
        <v>53</v>
      </c>
      <c r="HMT26" s="114" t="s">
        <v>653</v>
      </c>
      <c r="HMU26" s="108" t="s">
        <v>1025</v>
      </c>
      <c r="HMV26" s="108"/>
      <c r="HMW26" s="116">
        <v>0.62</v>
      </c>
      <c r="HMX26" s="266" t="s">
        <v>1026</v>
      </c>
      <c r="HMY26" s="267"/>
      <c r="HMZ26" s="117">
        <v>0.64</v>
      </c>
      <c r="HNA26" s="107" t="s">
        <v>654</v>
      </c>
      <c r="HNB26" s="108" t="s">
        <v>458</v>
      </c>
      <c r="HNC26" s="109" t="s">
        <v>457</v>
      </c>
      <c r="HND26" s="132">
        <v>44927</v>
      </c>
      <c r="HNE26" s="132">
        <v>44743</v>
      </c>
      <c r="HNF26" s="133">
        <v>44652</v>
      </c>
      <c r="HNG26" s="132">
        <v>44562</v>
      </c>
      <c r="HNH26" s="109" t="s">
        <v>55</v>
      </c>
      <c r="HNI26" s="131" t="s">
        <v>53</v>
      </c>
      <c r="HNJ26" s="114" t="s">
        <v>653</v>
      </c>
      <c r="HNK26" s="108" t="s">
        <v>1025</v>
      </c>
      <c r="HNL26" s="108"/>
      <c r="HNM26" s="116">
        <v>0.62</v>
      </c>
      <c r="HNN26" s="266" t="s">
        <v>1026</v>
      </c>
      <c r="HNO26" s="267"/>
      <c r="HNP26" s="117">
        <v>0.64</v>
      </c>
      <c r="HNQ26" s="107" t="s">
        <v>654</v>
      </c>
      <c r="HNR26" s="108" t="s">
        <v>458</v>
      </c>
      <c r="HNS26" s="109" t="s">
        <v>457</v>
      </c>
      <c r="HNT26" s="132">
        <v>44927</v>
      </c>
      <c r="HNU26" s="132">
        <v>44743</v>
      </c>
      <c r="HNV26" s="133">
        <v>44652</v>
      </c>
      <c r="HNW26" s="132">
        <v>44562</v>
      </c>
      <c r="HNX26" s="109" t="s">
        <v>55</v>
      </c>
      <c r="HNY26" s="131" t="s">
        <v>53</v>
      </c>
      <c r="HNZ26" s="114" t="s">
        <v>653</v>
      </c>
      <c r="HOA26" s="108" t="s">
        <v>1025</v>
      </c>
      <c r="HOB26" s="108"/>
      <c r="HOC26" s="116">
        <v>0.62</v>
      </c>
      <c r="HOD26" s="266" t="s">
        <v>1026</v>
      </c>
      <c r="HOE26" s="267"/>
      <c r="HOF26" s="117">
        <v>0.64</v>
      </c>
      <c r="HOG26" s="107" t="s">
        <v>654</v>
      </c>
      <c r="HOH26" s="108" t="s">
        <v>458</v>
      </c>
      <c r="HOI26" s="109" t="s">
        <v>457</v>
      </c>
      <c r="HOJ26" s="132">
        <v>44927</v>
      </c>
      <c r="HOK26" s="132">
        <v>44743</v>
      </c>
      <c r="HOL26" s="133">
        <v>44652</v>
      </c>
      <c r="HOM26" s="132">
        <v>44562</v>
      </c>
      <c r="HON26" s="109" t="s">
        <v>55</v>
      </c>
      <c r="HOO26" s="131" t="s">
        <v>53</v>
      </c>
      <c r="HOP26" s="114" t="s">
        <v>653</v>
      </c>
      <c r="HOQ26" s="108" t="s">
        <v>1025</v>
      </c>
      <c r="HOR26" s="108"/>
      <c r="HOS26" s="116">
        <v>0.62</v>
      </c>
      <c r="HOT26" s="266" t="s">
        <v>1026</v>
      </c>
      <c r="HOU26" s="267"/>
      <c r="HOV26" s="117">
        <v>0.64</v>
      </c>
      <c r="HOW26" s="107" t="s">
        <v>654</v>
      </c>
      <c r="HOX26" s="108" t="s">
        <v>458</v>
      </c>
      <c r="HOY26" s="109" t="s">
        <v>457</v>
      </c>
      <c r="HOZ26" s="132">
        <v>44927</v>
      </c>
      <c r="HPA26" s="132">
        <v>44743</v>
      </c>
      <c r="HPB26" s="133">
        <v>44652</v>
      </c>
      <c r="HPC26" s="132">
        <v>44562</v>
      </c>
      <c r="HPD26" s="109" t="s">
        <v>55</v>
      </c>
      <c r="HPE26" s="131" t="s">
        <v>53</v>
      </c>
      <c r="HPF26" s="114" t="s">
        <v>653</v>
      </c>
      <c r="HPG26" s="108" t="s">
        <v>1025</v>
      </c>
      <c r="HPH26" s="108"/>
      <c r="HPI26" s="116">
        <v>0.62</v>
      </c>
      <c r="HPJ26" s="266" t="s">
        <v>1026</v>
      </c>
      <c r="HPK26" s="267"/>
      <c r="HPL26" s="117">
        <v>0.64</v>
      </c>
      <c r="HPM26" s="107" t="s">
        <v>654</v>
      </c>
      <c r="HPN26" s="108" t="s">
        <v>458</v>
      </c>
      <c r="HPO26" s="109" t="s">
        <v>457</v>
      </c>
      <c r="HPP26" s="132">
        <v>44927</v>
      </c>
      <c r="HPQ26" s="132">
        <v>44743</v>
      </c>
      <c r="HPR26" s="133">
        <v>44652</v>
      </c>
      <c r="HPS26" s="132">
        <v>44562</v>
      </c>
      <c r="HPT26" s="109" t="s">
        <v>55</v>
      </c>
      <c r="HPU26" s="131" t="s">
        <v>53</v>
      </c>
      <c r="HPV26" s="114" t="s">
        <v>653</v>
      </c>
      <c r="HPW26" s="108" t="s">
        <v>1025</v>
      </c>
      <c r="HPX26" s="108"/>
      <c r="HPY26" s="116">
        <v>0.62</v>
      </c>
      <c r="HPZ26" s="266" t="s">
        <v>1026</v>
      </c>
      <c r="HQA26" s="267"/>
      <c r="HQB26" s="117">
        <v>0.64</v>
      </c>
      <c r="HQC26" s="107" t="s">
        <v>654</v>
      </c>
      <c r="HQD26" s="108" t="s">
        <v>458</v>
      </c>
      <c r="HQE26" s="109" t="s">
        <v>457</v>
      </c>
      <c r="HQF26" s="132">
        <v>44927</v>
      </c>
      <c r="HQG26" s="132">
        <v>44743</v>
      </c>
      <c r="HQH26" s="133">
        <v>44652</v>
      </c>
      <c r="HQI26" s="132">
        <v>44562</v>
      </c>
      <c r="HQJ26" s="109" t="s">
        <v>55</v>
      </c>
      <c r="HQK26" s="131" t="s">
        <v>53</v>
      </c>
      <c r="HQL26" s="114" t="s">
        <v>653</v>
      </c>
      <c r="HQM26" s="108" t="s">
        <v>1025</v>
      </c>
      <c r="HQN26" s="108"/>
      <c r="HQO26" s="116">
        <v>0.62</v>
      </c>
      <c r="HQP26" s="266" t="s">
        <v>1026</v>
      </c>
      <c r="HQQ26" s="267"/>
      <c r="HQR26" s="117">
        <v>0.64</v>
      </c>
      <c r="HQS26" s="107" t="s">
        <v>654</v>
      </c>
      <c r="HQT26" s="108" t="s">
        <v>458</v>
      </c>
      <c r="HQU26" s="109" t="s">
        <v>457</v>
      </c>
      <c r="HQV26" s="132">
        <v>44927</v>
      </c>
      <c r="HQW26" s="132">
        <v>44743</v>
      </c>
      <c r="HQX26" s="133">
        <v>44652</v>
      </c>
      <c r="HQY26" s="132">
        <v>44562</v>
      </c>
      <c r="HQZ26" s="109" t="s">
        <v>55</v>
      </c>
      <c r="HRA26" s="131" t="s">
        <v>53</v>
      </c>
      <c r="HRB26" s="114" t="s">
        <v>653</v>
      </c>
      <c r="HRC26" s="108" t="s">
        <v>1025</v>
      </c>
      <c r="HRD26" s="108"/>
      <c r="HRE26" s="116">
        <v>0.62</v>
      </c>
      <c r="HRF26" s="266" t="s">
        <v>1026</v>
      </c>
      <c r="HRG26" s="267"/>
      <c r="HRH26" s="117">
        <v>0.64</v>
      </c>
      <c r="HRI26" s="107" t="s">
        <v>654</v>
      </c>
      <c r="HRJ26" s="108" t="s">
        <v>458</v>
      </c>
      <c r="HRK26" s="109" t="s">
        <v>457</v>
      </c>
      <c r="HRL26" s="132">
        <v>44927</v>
      </c>
      <c r="HRM26" s="132">
        <v>44743</v>
      </c>
      <c r="HRN26" s="133">
        <v>44652</v>
      </c>
      <c r="HRO26" s="132">
        <v>44562</v>
      </c>
      <c r="HRP26" s="109" t="s">
        <v>55</v>
      </c>
      <c r="HRQ26" s="131" t="s">
        <v>53</v>
      </c>
      <c r="HRR26" s="114" t="s">
        <v>653</v>
      </c>
      <c r="HRS26" s="108" t="s">
        <v>1025</v>
      </c>
      <c r="HRT26" s="108"/>
      <c r="HRU26" s="116">
        <v>0.62</v>
      </c>
      <c r="HRV26" s="266" t="s">
        <v>1026</v>
      </c>
      <c r="HRW26" s="267"/>
      <c r="HRX26" s="117">
        <v>0.64</v>
      </c>
      <c r="HRY26" s="107" t="s">
        <v>654</v>
      </c>
      <c r="HRZ26" s="108" t="s">
        <v>458</v>
      </c>
      <c r="HSA26" s="109" t="s">
        <v>457</v>
      </c>
      <c r="HSB26" s="132">
        <v>44927</v>
      </c>
      <c r="HSC26" s="132">
        <v>44743</v>
      </c>
      <c r="HSD26" s="133">
        <v>44652</v>
      </c>
      <c r="HSE26" s="132">
        <v>44562</v>
      </c>
      <c r="HSF26" s="109" t="s">
        <v>55</v>
      </c>
      <c r="HSG26" s="131" t="s">
        <v>53</v>
      </c>
      <c r="HSH26" s="114" t="s">
        <v>653</v>
      </c>
      <c r="HSI26" s="108" t="s">
        <v>1025</v>
      </c>
      <c r="HSJ26" s="108"/>
      <c r="HSK26" s="116">
        <v>0.62</v>
      </c>
      <c r="HSL26" s="266" t="s">
        <v>1026</v>
      </c>
      <c r="HSM26" s="267"/>
      <c r="HSN26" s="117">
        <v>0.64</v>
      </c>
      <c r="HSO26" s="107" t="s">
        <v>654</v>
      </c>
      <c r="HSP26" s="108" t="s">
        <v>458</v>
      </c>
      <c r="HSQ26" s="109" t="s">
        <v>457</v>
      </c>
      <c r="HSR26" s="132">
        <v>44927</v>
      </c>
      <c r="HSS26" s="132">
        <v>44743</v>
      </c>
      <c r="HST26" s="133">
        <v>44652</v>
      </c>
      <c r="HSU26" s="132">
        <v>44562</v>
      </c>
      <c r="HSV26" s="109" t="s">
        <v>55</v>
      </c>
      <c r="HSW26" s="131" t="s">
        <v>53</v>
      </c>
      <c r="HSX26" s="114" t="s">
        <v>653</v>
      </c>
      <c r="HSY26" s="108" t="s">
        <v>1025</v>
      </c>
      <c r="HSZ26" s="108"/>
      <c r="HTA26" s="116">
        <v>0.62</v>
      </c>
      <c r="HTB26" s="266" t="s">
        <v>1026</v>
      </c>
      <c r="HTC26" s="267"/>
      <c r="HTD26" s="117">
        <v>0.64</v>
      </c>
      <c r="HTE26" s="107" t="s">
        <v>654</v>
      </c>
      <c r="HTF26" s="108" t="s">
        <v>458</v>
      </c>
      <c r="HTG26" s="109" t="s">
        <v>457</v>
      </c>
      <c r="HTH26" s="132">
        <v>44927</v>
      </c>
      <c r="HTI26" s="132">
        <v>44743</v>
      </c>
      <c r="HTJ26" s="133">
        <v>44652</v>
      </c>
      <c r="HTK26" s="132">
        <v>44562</v>
      </c>
      <c r="HTL26" s="109" t="s">
        <v>55</v>
      </c>
      <c r="HTM26" s="131" t="s">
        <v>53</v>
      </c>
      <c r="HTN26" s="114" t="s">
        <v>653</v>
      </c>
      <c r="HTO26" s="108" t="s">
        <v>1025</v>
      </c>
      <c r="HTP26" s="108"/>
      <c r="HTQ26" s="116">
        <v>0.62</v>
      </c>
      <c r="HTR26" s="266" t="s">
        <v>1026</v>
      </c>
      <c r="HTS26" s="267"/>
      <c r="HTT26" s="117">
        <v>0.64</v>
      </c>
      <c r="HTU26" s="107" t="s">
        <v>654</v>
      </c>
      <c r="HTV26" s="108" t="s">
        <v>458</v>
      </c>
      <c r="HTW26" s="109" t="s">
        <v>457</v>
      </c>
      <c r="HTX26" s="132">
        <v>44927</v>
      </c>
      <c r="HTY26" s="132">
        <v>44743</v>
      </c>
      <c r="HTZ26" s="133">
        <v>44652</v>
      </c>
      <c r="HUA26" s="132">
        <v>44562</v>
      </c>
      <c r="HUB26" s="109" t="s">
        <v>55</v>
      </c>
      <c r="HUC26" s="131" t="s">
        <v>53</v>
      </c>
      <c r="HUD26" s="114" t="s">
        <v>653</v>
      </c>
      <c r="HUE26" s="108" t="s">
        <v>1025</v>
      </c>
      <c r="HUF26" s="108"/>
      <c r="HUG26" s="116">
        <v>0.62</v>
      </c>
      <c r="HUH26" s="266" t="s">
        <v>1026</v>
      </c>
      <c r="HUI26" s="267"/>
      <c r="HUJ26" s="117">
        <v>0.64</v>
      </c>
      <c r="HUK26" s="107" t="s">
        <v>654</v>
      </c>
      <c r="HUL26" s="108" t="s">
        <v>458</v>
      </c>
      <c r="HUM26" s="109" t="s">
        <v>457</v>
      </c>
      <c r="HUN26" s="132">
        <v>44927</v>
      </c>
      <c r="HUO26" s="132">
        <v>44743</v>
      </c>
      <c r="HUP26" s="133">
        <v>44652</v>
      </c>
      <c r="HUQ26" s="132">
        <v>44562</v>
      </c>
      <c r="HUR26" s="109" t="s">
        <v>55</v>
      </c>
      <c r="HUS26" s="131" t="s">
        <v>53</v>
      </c>
      <c r="HUT26" s="114" t="s">
        <v>653</v>
      </c>
      <c r="HUU26" s="108" t="s">
        <v>1025</v>
      </c>
      <c r="HUV26" s="108"/>
      <c r="HUW26" s="116">
        <v>0.62</v>
      </c>
      <c r="HUX26" s="266" t="s">
        <v>1026</v>
      </c>
      <c r="HUY26" s="267"/>
      <c r="HUZ26" s="117">
        <v>0.64</v>
      </c>
      <c r="HVA26" s="107" t="s">
        <v>654</v>
      </c>
      <c r="HVB26" s="108" t="s">
        <v>458</v>
      </c>
      <c r="HVC26" s="109" t="s">
        <v>457</v>
      </c>
      <c r="HVD26" s="132">
        <v>44927</v>
      </c>
      <c r="HVE26" s="132">
        <v>44743</v>
      </c>
      <c r="HVF26" s="133">
        <v>44652</v>
      </c>
      <c r="HVG26" s="132">
        <v>44562</v>
      </c>
      <c r="HVH26" s="109" t="s">
        <v>55</v>
      </c>
      <c r="HVI26" s="131" t="s">
        <v>53</v>
      </c>
      <c r="HVJ26" s="114" t="s">
        <v>653</v>
      </c>
      <c r="HVK26" s="108" t="s">
        <v>1025</v>
      </c>
      <c r="HVL26" s="108"/>
      <c r="HVM26" s="116">
        <v>0.62</v>
      </c>
      <c r="HVN26" s="266" t="s">
        <v>1026</v>
      </c>
      <c r="HVO26" s="267"/>
      <c r="HVP26" s="117">
        <v>0.64</v>
      </c>
      <c r="HVQ26" s="107" t="s">
        <v>654</v>
      </c>
      <c r="HVR26" s="108" t="s">
        <v>458</v>
      </c>
      <c r="HVS26" s="109" t="s">
        <v>457</v>
      </c>
      <c r="HVT26" s="132">
        <v>44927</v>
      </c>
      <c r="HVU26" s="132">
        <v>44743</v>
      </c>
      <c r="HVV26" s="133">
        <v>44652</v>
      </c>
      <c r="HVW26" s="132">
        <v>44562</v>
      </c>
      <c r="HVX26" s="109" t="s">
        <v>55</v>
      </c>
      <c r="HVY26" s="131" t="s">
        <v>53</v>
      </c>
      <c r="HVZ26" s="114" t="s">
        <v>653</v>
      </c>
      <c r="HWA26" s="108" t="s">
        <v>1025</v>
      </c>
      <c r="HWB26" s="108"/>
      <c r="HWC26" s="116">
        <v>0.62</v>
      </c>
      <c r="HWD26" s="266" t="s">
        <v>1026</v>
      </c>
      <c r="HWE26" s="267"/>
      <c r="HWF26" s="117">
        <v>0.64</v>
      </c>
      <c r="HWG26" s="107" t="s">
        <v>654</v>
      </c>
      <c r="HWH26" s="108" t="s">
        <v>458</v>
      </c>
      <c r="HWI26" s="109" t="s">
        <v>457</v>
      </c>
      <c r="HWJ26" s="132">
        <v>44927</v>
      </c>
      <c r="HWK26" s="132">
        <v>44743</v>
      </c>
      <c r="HWL26" s="133">
        <v>44652</v>
      </c>
      <c r="HWM26" s="132">
        <v>44562</v>
      </c>
      <c r="HWN26" s="109" t="s">
        <v>55</v>
      </c>
      <c r="HWO26" s="131" t="s">
        <v>53</v>
      </c>
      <c r="HWP26" s="114" t="s">
        <v>653</v>
      </c>
      <c r="HWQ26" s="108" t="s">
        <v>1025</v>
      </c>
      <c r="HWR26" s="108"/>
      <c r="HWS26" s="116">
        <v>0.62</v>
      </c>
      <c r="HWT26" s="266" t="s">
        <v>1026</v>
      </c>
      <c r="HWU26" s="267"/>
      <c r="HWV26" s="117">
        <v>0.64</v>
      </c>
      <c r="HWW26" s="107" t="s">
        <v>654</v>
      </c>
      <c r="HWX26" s="108" t="s">
        <v>458</v>
      </c>
      <c r="HWY26" s="109" t="s">
        <v>457</v>
      </c>
      <c r="HWZ26" s="132">
        <v>44927</v>
      </c>
      <c r="HXA26" s="132">
        <v>44743</v>
      </c>
      <c r="HXB26" s="133">
        <v>44652</v>
      </c>
      <c r="HXC26" s="132">
        <v>44562</v>
      </c>
      <c r="HXD26" s="109" t="s">
        <v>55</v>
      </c>
      <c r="HXE26" s="131" t="s">
        <v>53</v>
      </c>
      <c r="HXF26" s="114" t="s">
        <v>653</v>
      </c>
      <c r="HXG26" s="108" t="s">
        <v>1025</v>
      </c>
      <c r="HXH26" s="108"/>
      <c r="HXI26" s="116">
        <v>0.62</v>
      </c>
      <c r="HXJ26" s="266" t="s">
        <v>1026</v>
      </c>
      <c r="HXK26" s="267"/>
      <c r="HXL26" s="117">
        <v>0.64</v>
      </c>
      <c r="HXM26" s="107" t="s">
        <v>654</v>
      </c>
      <c r="HXN26" s="108" t="s">
        <v>458</v>
      </c>
      <c r="HXO26" s="109" t="s">
        <v>457</v>
      </c>
      <c r="HXP26" s="132">
        <v>44927</v>
      </c>
      <c r="HXQ26" s="132">
        <v>44743</v>
      </c>
      <c r="HXR26" s="133">
        <v>44652</v>
      </c>
      <c r="HXS26" s="132">
        <v>44562</v>
      </c>
      <c r="HXT26" s="109" t="s">
        <v>55</v>
      </c>
      <c r="HXU26" s="131" t="s">
        <v>53</v>
      </c>
      <c r="HXV26" s="114" t="s">
        <v>653</v>
      </c>
      <c r="HXW26" s="108" t="s">
        <v>1025</v>
      </c>
      <c r="HXX26" s="108"/>
      <c r="HXY26" s="116">
        <v>0.62</v>
      </c>
      <c r="HXZ26" s="266" t="s">
        <v>1026</v>
      </c>
      <c r="HYA26" s="267"/>
      <c r="HYB26" s="117">
        <v>0.64</v>
      </c>
      <c r="HYC26" s="107" t="s">
        <v>654</v>
      </c>
      <c r="HYD26" s="108" t="s">
        <v>458</v>
      </c>
      <c r="HYE26" s="109" t="s">
        <v>457</v>
      </c>
      <c r="HYF26" s="132">
        <v>44927</v>
      </c>
      <c r="HYG26" s="132">
        <v>44743</v>
      </c>
      <c r="HYH26" s="133">
        <v>44652</v>
      </c>
      <c r="HYI26" s="132">
        <v>44562</v>
      </c>
      <c r="HYJ26" s="109" t="s">
        <v>55</v>
      </c>
      <c r="HYK26" s="131" t="s">
        <v>53</v>
      </c>
      <c r="HYL26" s="114" t="s">
        <v>653</v>
      </c>
      <c r="HYM26" s="108" t="s">
        <v>1025</v>
      </c>
      <c r="HYN26" s="108"/>
      <c r="HYO26" s="116">
        <v>0.62</v>
      </c>
      <c r="HYP26" s="266" t="s">
        <v>1026</v>
      </c>
      <c r="HYQ26" s="267"/>
      <c r="HYR26" s="117">
        <v>0.64</v>
      </c>
      <c r="HYS26" s="107" t="s">
        <v>654</v>
      </c>
      <c r="HYT26" s="108" t="s">
        <v>458</v>
      </c>
      <c r="HYU26" s="109" t="s">
        <v>457</v>
      </c>
      <c r="HYV26" s="132">
        <v>44927</v>
      </c>
      <c r="HYW26" s="132">
        <v>44743</v>
      </c>
      <c r="HYX26" s="133">
        <v>44652</v>
      </c>
      <c r="HYY26" s="132">
        <v>44562</v>
      </c>
      <c r="HYZ26" s="109" t="s">
        <v>55</v>
      </c>
      <c r="HZA26" s="131" t="s">
        <v>53</v>
      </c>
      <c r="HZB26" s="114" t="s">
        <v>653</v>
      </c>
      <c r="HZC26" s="108" t="s">
        <v>1025</v>
      </c>
      <c r="HZD26" s="108"/>
      <c r="HZE26" s="116">
        <v>0.62</v>
      </c>
      <c r="HZF26" s="266" t="s">
        <v>1026</v>
      </c>
      <c r="HZG26" s="267"/>
      <c r="HZH26" s="117">
        <v>0.64</v>
      </c>
      <c r="HZI26" s="107" t="s">
        <v>654</v>
      </c>
      <c r="HZJ26" s="108" t="s">
        <v>458</v>
      </c>
      <c r="HZK26" s="109" t="s">
        <v>457</v>
      </c>
      <c r="HZL26" s="132">
        <v>44927</v>
      </c>
      <c r="HZM26" s="132">
        <v>44743</v>
      </c>
      <c r="HZN26" s="133">
        <v>44652</v>
      </c>
      <c r="HZO26" s="132">
        <v>44562</v>
      </c>
      <c r="HZP26" s="109" t="s">
        <v>55</v>
      </c>
      <c r="HZQ26" s="131" t="s">
        <v>53</v>
      </c>
      <c r="HZR26" s="114" t="s">
        <v>653</v>
      </c>
      <c r="HZS26" s="108" t="s">
        <v>1025</v>
      </c>
      <c r="HZT26" s="108"/>
      <c r="HZU26" s="116">
        <v>0.62</v>
      </c>
      <c r="HZV26" s="266" t="s">
        <v>1026</v>
      </c>
      <c r="HZW26" s="267"/>
      <c r="HZX26" s="117">
        <v>0.64</v>
      </c>
      <c r="HZY26" s="107" t="s">
        <v>654</v>
      </c>
      <c r="HZZ26" s="108" t="s">
        <v>458</v>
      </c>
      <c r="IAA26" s="109" t="s">
        <v>457</v>
      </c>
      <c r="IAB26" s="132">
        <v>44927</v>
      </c>
      <c r="IAC26" s="132">
        <v>44743</v>
      </c>
      <c r="IAD26" s="133">
        <v>44652</v>
      </c>
      <c r="IAE26" s="132">
        <v>44562</v>
      </c>
      <c r="IAF26" s="109" t="s">
        <v>55</v>
      </c>
      <c r="IAG26" s="131" t="s">
        <v>53</v>
      </c>
      <c r="IAH26" s="114" t="s">
        <v>653</v>
      </c>
      <c r="IAI26" s="108" t="s">
        <v>1025</v>
      </c>
      <c r="IAJ26" s="108"/>
      <c r="IAK26" s="116">
        <v>0.62</v>
      </c>
      <c r="IAL26" s="266" t="s">
        <v>1026</v>
      </c>
      <c r="IAM26" s="267"/>
      <c r="IAN26" s="117">
        <v>0.64</v>
      </c>
      <c r="IAO26" s="107" t="s">
        <v>654</v>
      </c>
      <c r="IAP26" s="108" t="s">
        <v>458</v>
      </c>
      <c r="IAQ26" s="109" t="s">
        <v>457</v>
      </c>
      <c r="IAR26" s="132">
        <v>44927</v>
      </c>
      <c r="IAS26" s="132">
        <v>44743</v>
      </c>
      <c r="IAT26" s="133">
        <v>44652</v>
      </c>
      <c r="IAU26" s="132">
        <v>44562</v>
      </c>
      <c r="IAV26" s="109" t="s">
        <v>55</v>
      </c>
      <c r="IAW26" s="131" t="s">
        <v>53</v>
      </c>
      <c r="IAX26" s="114" t="s">
        <v>653</v>
      </c>
      <c r="IAY26" s="108" t="s">
        <v>1025</v>
      </c>
      <c r="IAZ26" s="108"/>
      <c r="IBA26" s="116">
        <v>0.62</v>
      </c>
      <c r="IBB26" s="266" t="s">
        <v>1026</v>
      </c>
      <c r="IBC26" s="267"/>
      <c r="IBD26" s="117">
        <v>0.64</v>
      </c>
      <c r="IBE26" s="107" t="s">
        <v>654</v>
      </c>
      <c r="IBF26" s="108" t="s">
        <v>458</v>
      </c>
      <c r="IBG26" s="109" t="s">
        <v>457</v>
      </c>
      <c r="IBH26" s="132">
        <v>44927</v>
      </c>
      <c r="IBI26" s="132">
        <v>44743</v>
      </c>
      <c r="IBJ26" s="133">
        <v>44652</v>
      </c>
      <c r="IBK26" s="132">
        <v>44562</v>
      </c>
      <c r="IBL26" s="109" t="s">
        <v>55</v>
      </c>
      <c r="IBM26" s="131" t="s">
        <v>53</v>
      </c>
      <c r="IBN26" s="114" t="s">
        <v>653</v>
      </c>
      <c r="IBO26" s="108" t="s">
        <v>1025</v>
      </c>
      <c r="IBP26" s="108"/>
      <c r="IBQ26" s="116">
        <v>0.62</v>
      </c>
      <c r="IBR26" s="266" t="s">
        <v>1026</v>
      </c>
      <c r="IBS26" s="267"/>
      <c r="IBT26" s="117">
        <v>0.64</v>
      </c>
      <c r="IBU26" s="107" t="s">
        <v>654</v>
      </c>
      <c r="IBV26" s="108" t="s">
        <v>458</v>
      </c>
      <c r="IBW26" s="109" t="s">
        <v>457</v>
      </c>
      <c r="IBX26" s="132">
        <v>44927</v>
      </c>
      <c r="IBY26" s="132">
        <v>44743</v>
      </c>
      <c r="IBZ26" s="133">
        <v>44652</v>
      </c>
      <c r="ICA26" s="132">
        <v>44562</v>
      </c>
      <c r="ICB26" s="109" t="s">
        <v>55</v>
      </c>
      <c r="ICC26" s="131" t="s">
        <v>53</v>
      </c>
      <c r="ICD26" s="114" t="s">
        <v>653</v>
      </c>
      <c r="ICE26" s="108" t="s">
        <v>1025</v>
      </c>
      <c r="ICF26" s="108"/>
      <c r="ICG26" s="116">
        <v>0.62</v>
      </c>
      <c r="ICH26" s="266" t="s">
        <v>1026</v>
      </c>
      <c r="ICI26" s="267"/>
      <c r="ICJ26" s="117">
        <v>0.64</v>
      </c>
      <c r="ICK26" s="107" t="s">
        <v>654</v>
      </c>
      <c r="ICL26" s="108" t="s">
        <v>458</v>
      </c>
      <c r="ICM26" s="109" t="s">
        <v>457</v>
      </c>
      <c r="ICN26" s="132">
        <v>44927</v>
      </c>
      <c r="ICO26" s="132">
        <v>44743</v>
      </c>
      <c r="ICP26" s="133">
        <v>44652</v>
      </c>
      <c r="ICQ26" s="132">
        <v>44562</v>
      </c>
      <c r="ICR26" s="109" t="s">
        <v>55</v>
      </c>
      <c r="ICS26" s="131" t="s">
        <v>53</v>
      </c>
      <c r="ICT26" s="114" t="s">
        <v>653</v>
      </c>
      <c r="ICU26" s="108" t="s">
        <v>1025</v>
      </c>
      <c r="ICV26" s="108"/>
      <c r="ICW26" s="116">
        <v>0.62</v>
      </c>
      <c r="ICX26" s="266" t="s">
        <v>1026</v>
      </c>
      <c r="ICY26" s="267"/>
      <c r="ICZ26" s="117">
        <v>0.64</v>
      </c>
      <c r="IDA26" s="107" t="s">
        <v>654</v>
      </c>
      <c r="IDB26" s="108" t="s">
        <v>458</v>
      </c>
      <c r="IDC26" s="109" t="s">
        <v>457</v>
      </c>
      <c r="IDD26" s="132">
        <v>44927</v>
      </c>
      <c r="IDE26" s="132">
        <v>44743</v>
      </c>
      <c r="IDF26" s="133">
        <v>44652</v>
      </c>
      <c r="IDG26" s="132">
        <v>44562</v>
      </c>
      <c r="IDH26" s="109" t="s">
        <v>55</v>
      </c>
      <c r="IDI26" s="131" t="s">
        <v>53</v>
      </c>
      <c r="IDJ26" s="114" t="s">
        <v>653</v>
      </c>
      <c r="IDK26" s="108" t="s">
        <v>1025</v>
      </c>
      <c r="IDL26" s="108"/>
      <c r="IDM26" s="116">
        <v>0.62</v>
      </c>
      <c r="IDN26" s="266" t="s">
        <v>1026</v>
      </c>
      <c r="IDO26" s="267"/>
      <c r="IDP26" s="117">
        <v>0.64</v>
      </c>
      <c r="IDQ26" s="107" t="s">
        <v>654</v>
      </c>
      <c r="IDR26" s="108" t="s">
        <v>458</v>
      </c>
      <c r="IDS26" s="109" t="s">
        <v>457</v>
      </c>
      <c r="IDT26" s="132">
        <v>44927</v>
      </c>
      <c r="IDU26" s="132">
        <v>44743</v>
      </c>
      <c r="IDV26" s="133">
        <v>44652</v>
      </c>
      <c r="IDW26" s="132">
        <v>44562</v>
      </c>
      <c r="IDX26" s="109" t="s">
        <v>55</v>
      </c>
      <c r="IDY26" s="131" t="s">
        <v>53</v>
      </c>
      <c r="IDZ26" s="114" t="s">
        <v>653</v>
      </c>
      <c r="IEA26" s="108" t="s">
        <v>1025</v>
      </c>
      <c r="IEB26" s="108"/>
      <c r="IEC26" s="116">
        <v>0.62</v>
      </c>
      <c r="IED26" s="266" t="s">
        <v>1026</v>
      </c>
      <c r="IEE26" s="267"/>
      <c r="IEF26" s="117">
        <v>0.64</v>
      </c>
      <c r="IEG26" s="107" t="s">
        <v>654</v>
      </c>
      <c r="IEH26" s="108" t="s">
        <v>458</v>
      </c>
      <c r="IEI26" s="109" t="s">
        <v>457</v>
      </c>
      <c r="IEJ26" s="132">
        <v>44927</v>
      </c>
      <c r="IEK26" s="132">
        <v>44743</v>
      </c>
      <c r="IEL26" s="133">
        <v>44652</v>
      </c>
      <c r="IEM26" s="132">
        <v>44562</v>
      </c>
      <c r="IEN26" s="109" t="s">
        <v>55</v>
      </c>
      <c r="IEO26" s="131" t="s">
        <v>53</v>
      </c>
      <c r="IEP26" s="114" t="s">
        <v>653</v>
      </c>
      <c r="IEQ26" s="108" t="s">
        <v>1025</v>
      </c>
      <c r="IER26" s="108"/>
      <c r="IES26" s="116">
        <v>0.62</v>
      </c>
      <c r="IET26" s="266" t="s">
        <v>1026</v>
      </c>
      <c r="IEU26" s="267"/>
      <c r="IEV26" s="117">
        <v>0.64</v>
      </c>
      <c r="IEW26" s="107" t="s">
        <v>654</v>
      </c>
      <c r="IEX26" s="108" t="s">
        <v>458</v>
      </c>
      <c r="IEY26" s="109" t="s">
        <v>457</v>
      </c>
      <c r="IEZ26" s="132">
        <v>44927</v>
      </c>
      <c r="IFA26" s="132">
        <v>44743</v>
      </c>
      <c r="IFB26" s="133">
        <v>44652</v>
      </c>
      <c r="IFC26" s="132">
        <v>44562</v>
      </c>
      <c r="IFD26" s="109" t="s">
        <v>55</v>
      </c>
      <c r="IFE26" s="131" t="s">
        <v>53</v>
      </c>
      <c r="IFF26" s="114" t="s">
        <v>653</v>
      </c>
      <c r="IFG26" s="108" t="s">
        <v>1025</v>
      </c>
      <c r="IFH26" s="108"/>
      <c r="IFI26" s="116">
        <v>0.62</v>
      </c>
      <c r="IFJ26" s="266" t="s">
        <v>1026</v>
      </c>
      <c r="IFK26" s="267"/>
      <c r="IFL26" s="117">
        <v>0.64</v>
      </c>
      <c r="IFM26" s="107" t="s">
        <v>654</v>
      </c>
      <c r="IFN26" s="108" t="s">
        <v>458</v>
      </c>
      <c r="IFO26" s="109" t="s">
        <v>457</v>
      </c>
      <c r="IFP26" s="132">
        <v>44927</v>
      </c>
      <c r="IFQ26" s="132">
        <v>44743</v>
      </c>
      <c r="IFR26" s="133">
        <v>44652</v>
      </c>
      <c r="IFS26" s="132">
        <v>44562</v>
      </c>
      <c r="IFT26" s="109" t="s">
        <v>55</v>
      </c>
      <c r="IFU26" s="131" t="s">
        <v>53</v>
      </c>
      <c r="IFV26" s="114" t="s">
        <v>653</v>
      </c>
      <c r="IFW26" s="108" t="s">
        <v>1025</v>
      </c>
      <c r="IFX26" s="108"/>
      <c r="IFY26" s="116">
        <v>0.62</v>
      </c>
      <c r="IFZ26" s="266" t="s">
        <v>1026</v>
      </c>
      <c r="IGA26" s="267"/>
      <c r="IGB26" s="117">
        <v>0.64</v>
      </c>
      <c r="IGC26" s="107" t="s">
        <v>654</v>
      </c>
      <c r="IGD26" s="108" t="s">
        <v>458</v>
      </c>
      <c r="IGE26" s="109" t="s">
        <v>457</v>
      </c>
      <c r="IGF26" s="132">
        <v>44927</v>
      </c>
      <c r="IGG26" s="132">
        <v>44743</v>
      </c>
      <c r="IGH26" s="133">
        <v>44652</v>
      </c>
      <c r="IGI26" s="132">
        <v>44562</v>
      </c>
      <c r="IGJ26" s="109" t="s">
        <v>55</v>
      </c>
      <c r="IGK26" s="131" t="s">
        <v>53</v>
      </c>
      <c r="IGL26" s="114" t="s">
        <v>653</v>
      </c>
      <c r="IGM26" s="108" t="s">
        <v>1025</v>
      </c>
      <c r="IGN26" s="108"/>
      <c r="IGO26" s="116">
        <v>0.62</v>
      </c>
      <c r="IGP26" s="266" t="s">
        <v>1026</v>
      </c>
      <c r="IGQ26" s="267"/>
      <c r="IGR26" s="117">
        <v>0.64</v>
      </c>
      <c r="IGS26" s="107" t="s">
        <v>654</v>
      </c>
      <c r="IGT26" s="108" t="s">
        <v>458</v>
      </c>
      <c r="IGU26" s="109" t="s">
        <v>457</v>
      </c>
      <c r="IGV26" s="132">
        <v>44927</v>
      </c>
      <c r="IGW26" s="132">
        <v>44743</v>
      </c>
      <c r="IGX26" s="133">
        <v>44652</v>
      </c>
      <c r="IGY26" s="132">
        <v>44562</v>
      </c>
      <c r="IGZ26" s="109" t="s">
        <v>55</v>
      </c>
      <c r="IHA26" s="131" t="s">
        <v>53</v>
      </c>
      <c r="IHB26" s="114" t="s">
        <v>653</v>
      </c>
      <c r="IHC26" s="108" t="s">
        <v>1025</v>
      </c>
      <c r="IHD26" s="108"/>
      <c r="IHE26" s="116">
        <v>0.62</v>
      </c>
      <c r="IHF26" s="266" t="s">
        <v>1026</v>
      </c>
      <c r="IHG26" s="267"/>
      <c r="IHH26" s="117">
        <v>0.64</v>
      </c>
      <c r="IHI26" s="107" t="s">
        <v>654</v>
      </c>
      <c r="IHJ26" s="108" t="s">
        <v>458</v>
      </c>
      <c r="IHK26" s="109" t="s">
        <v>457</v>
      </c>
      <c r="IHL26" s="132">
        <v>44927</v>
      </c>
      <c r="IHM26" s="132">
        <v>44743</v>
      </c>
      <c r="IHN26" s="133">
        <v>44652</v>
      </c>
      <c r="IHO26" s="132">
        <v>44562</v>
      </c>
      <c r="IHP26" s="109" t="s">
        <v>55</v>
      </c>
      <c r="IHQ26" s="131" t="s">
        <v>53</v>
      </c>
      <c r="IHR26" s="114" t="s">
        <v>653</v>
      </c>
      <c r="IHS26" s="108" t="s">
        <v>1025</v>
      </c>
      <c r="IHT26" s="108"/>
      <c r="IHU26" s="116">
        <v>0.62</v>
      </c>
      <c r="IHV26" s="266" t="s">
        <v>1026</v>
      </c>
      <c r="IHW26" s="267"/>
      <c r="IHX26" s="117">
        <v>0.64</v>
      </c>
      <c r="IHY26" s="107" t="s">
        <v>654</v>
      </c>
      <c r="IHZ26" s="108" t="s">
        <v>458</v>
      </c>
      <c r="IIA26" s="109" t="s">
        <v>457</v>
      </c>
      <c r="IIB26" s="132">
        <v>44927</v>
      </c>
      <c r="IIC26" s="132">
        <v>44743</v>
      </c>
      <c r="IID26" s="133">
        <v>44652</v>
      </c>
      <c r="IIE26" s="132">
        <v>44562</v>
      </c>
      <c r="IIF26" s="109" t="s">
        <v>55</v>
      </c>
      <c r="IIG26" s="131" t="s">
        <v>53</v>
      </c>
      <c r="IIH26" s="114" t="s">
        <v>653</v>
      </c>
      <c r="III26" s="108" t="s">
        <v>1025</v>
      </c>
      <c r="IIJ26" s="108"/>
      <c r="IIK26" s="116">
        <v>0.62</v>
      </c>
      <c r="IIL26" s="266" t="s">
        <v>1026</v>
      </c>
      <c r="IIM26" s="267"/>
      <c r="IIN26" s="117">
        <v>0.64</v>
      </c>
      <c r="IIO26" s="107" t="s">
        <v>654</v>
      </c>
      <c r="IIP26" s="108" t="s">
        <v>458</v>
      </c>
      <c r="IIQ26" s="109" t="s">
        <v>457</v>
      </c>
      <c r="IIR26" s="132">
        <v>44927</v>
      </c>
      <c r="IIS26" s="132">
        <v>44743</v>
      </c>
      <c r="IIT26" s="133">
        <v>44652</v>
      </c>
      <c r="IIU26" s="132">
        <v>44562</v>
      </c>
      <c r="IIV26" s="109" t="s">
        <v>55</v>
      </c>
      <c r="IIW26" s="131" t="s">
        <v>53</v>
      </c>
      <c r="IIX26" s="114" t="s">
        <v>653</v>
      </c>
      <c r="IIY26" s="108" t="s">
        <v>1025</v>
      </c>
      <c r="IIZ26" s="108"/>
      <c r="IJA26" s="116">
        <v>0.62</v>
      </c>
      <c r="IJB26" s="266" t="s">
        <v>1026</v>
      </c>
      <c r="IJC26" s="267"/>
      <c r="IJD26" s="117">
        <v>0.64</v>
      </c>
      <c r="IJE26" s="107" t="s">
        <v>654</v>
      </c>
      <c r="IJF26" s="108" t="s">
        <v>458</v>
      </c>
      <c r="IJG26" s="109" t="s">
        <v>457</v>
      </c>
      <c r="IJH26" s="132">
        <v>44927</v>
      </c>
      <c r="IJI26" s="132">
        <v>44743</v>
      </c>
      <c r="IJJ26" s="133">
        <v>44652</v>
      </c>
      <c r="IJK26" s="132">
        <v>44562</v>
      </c>
      <c r="IJL26" s="109" t="s">
        <v>55</v>
      </c>
      <c r="IJM26" s="131" t="s">
        <v>53</v>
      </c>
      <c r="IJN26" s="114" t="s">
        <v>653</v>
      </c>
      <c r="IJO26" s="108" t="s">
        <v>1025</v>
      </c>
      <c r="IJP26" s="108"/>
      <c r="IJQ26" s="116">
        <v>0.62</v>
      </c>
      <c r="IJR26" s="266" t="s">
        <v>1026</v>
      </c>
      <c r="IJS26" s="267"/>
      <c r="IJT26" s="117">
        <v>0.64</v>
      </c>
      <c r="IJU26" s="107" t="s">
        <v>654</v>
      </c>
      <c r="IJV26" s="108" t="s">
        <v>458</v>
      </c>
      <c r="IJW26" s="109" t="s">
        <v>457</v>
      </c>
      <c r="IJX26" s="132">
        <v>44927</v>
      </c>
      <c r="IJY26" s="132">
        <v>44743</v>
      </c>
      <c r="IJZ26" s="133">
        <v>44652</v>
      </c>
      <c r="IKA26" s="132">
        <v>44562</v>
      </c>
      <c r="IKB26" s="109" t="s">
        <v>55</v>
      </c>
      <c r="IKC26" s="131" t="s">
        <v>53</v>
      </c>
      <c r="IKD26" s="114" t="s">
        <v>653</v>
      </c>
      <c r="IKE26" s="108" t="s">
        <v>1025</v>
      </c>
      <c r="IKF26" s="108"/>
      <c r="IKG26" s="116">
        <v>0.62</v>
      </c>
      <c r="IKH26" s="266" t="s">
        <v>1026</v>
      </c>
      <c r="IKI26" s="267"/>
      <c r="IKJ26" s="117">
        <v>0.64</v>
      </c>
      <c r="IKK26" s="107" t="s">
        <v>654</v>
      </c>
      <c r="IKL26" s="108" t="s">
        <v>458</v>
      </c>
      <c r="IKM26" s="109" t="s">
        <v>457</v>
      </c>
      <c r="IKN26" s="132">
        <v>44927</v>
      </c>
      <c r="IKO26" s="132">
        <v>44743</v>
      </c>
      <c r="IKP26" s="133">
        <v>44652</v>
      </c>
      <c r="IKQ26" s="132">
        <v>44562</v>
      </c>
      <c r="IKR26" s="109" t="s">
        <v>55</v>
      </c>
      <c r="IKS26" s="131" t="s">
        <v>53</v>
      </c>
      <c r="IKT26" s="114" t="s">
        <v>653</v>
      </c>
      <c r="IKU26" s="108" t="s">
        <v>1025</v>
      </c>
      <c r="IKV26" s="108"/>
      <c r="IKW26" s="116">
        <v>0.62</v>
      </c>
      <c r="IKX26" s="266" t="s">
        <v>1026</v>
      </c>
      <c r="IKY26" s="267"/>
      <c r="IKZ26" s="117">
        <v>0.64</v>
      </c>
      <c r="ILA26" s="107" t="s">
        <v>654</v>
      </c>
      <c r="ILB26" s="108" t="s">
        <v>458</v>
      </c>
      <c r="ILC26" s="109" t="s">
        <v>457</v>
      </c>
      <c r="ILD26" s="132">
        <v>44927</v>
      </c>
      <c r="ILE26" s="132">
        <v>44743</v>
      </c>
      <c r="ILF26" s="133">
        <v>44652</v>
      </c>
      <c r="ILG26" s="132">
        <v>44562</v>
      </c>
      <c r="ILH26" s="109" t="s">
        <v>55</v>
      </c>
      <c r="ILI26" s="131" t="s">
        <v>53</v>
      </c>
      <c r="ILJ26" s="114" t="s">
        <v>653</v>
      </c>
      <c r="ILK26" s="108" t="s">
        <v>1025</v>
      </c>
      <c r="ILL26" s="108"/>
      <c r="ILM26" s="116">
        <v>0.62</v>
      </c>
      <c r="ILN26" s="266" t="s">
        <v>1026</v>
      </c>
      <c r="ILO26" s="267"/>
      <c r="ILP26" s="117">
        <v>0.64</v>
      </c>
      <c r="ILQ26" s="107" t="s">
        <v>654</v>
      </c>
      <c r="ILR26" s="108" t="s">
        <v>458</v>
      </c>
      <c r="ILS26" s="109" t="s">
        <v>457</v>
      </c>
      <c r="ILT26" s="132">
        <v>44927</v>
      </c>
      <c r="ILU26" s="132">
        <v>44743</v>
      </c>
      <c r="ILV26" s="133">
        <v>44652</v>
      </c>
      <c r="ILW26" s="132">
        <v>44562</v>
      </c>
      <c r="ILX26" s="109" t="s">
        <v>55</v>
      </c>
      <c r="ILY26" s="131" t="s">
        <v>53</v>
      </c>
      <c r="ILZ26" s="114" t="s">
        <v>653</v>
      </c>
      <c r="IMA26" s="108" t="s">
        <v>1025</v>
      </c>
      <c r="IMB26" s="108"/>
      <c r="IMC26" s="116">
        <v>0.62</v>
      </c>
      <c r="IMD26" s="266" t="s">
        <v>1026</v>
      </c>
      <c r="IME26" s="267"/>
      <c r="IMF26" s="117">
        <v>0.64</v>
      </c>
      <c r="IMG26" s="107" t="s">
        <v>654</v>
      </c>
      <c r="IMH26" s="108" t="s">
        <v>458</v>
      </c>
      <c r="IMI26" s="109" t="s">
        <v>457</v>
      </c>
      <c r="IMJ26" s="132">
        <v>44927</v>
      </c>
      <c r="IMK26" s="132">
        <v>44743</v>
      </c>
      <c r="IML26" s="133">
        <v>44652</v>
      </c>
      <c r="IMM26" s="132">
        <v>44562</v>
      </c>
      <c r="IMN26" s="109" t="s">
        <v>55</v>
      </c>
      <c r="IMO26" s="131" t="s">
        <v>53</v>
      </c>
      <c r="IMP26" s="114" t="s">
        <v>653</v>
      </c>
      <c r="IMQ26" s="108" t="s">
        <v>1025</v>
      </c>
      <c r="IMR26" s="108"/>
      <c r="IMS26" s="116">
        <v>0.62</v>
      </c>
      <c r="IMT26" s="266" t="s">
        <v>1026</v>
      </c>
      <c r="IMU26" s="267"/>
      <c r="IMV26" s="117">
        <v>0.64</v>
      </c>
      <c r="IMW26" s="107" t="s">
        <v>654</v>
      </c>
      <c r="IMX26" s="108" t="s">
        <v>458</v>
      </c>
      <c r="IMY26" s="109" t="s">
        <v>457</v>
      </c>
      <c r="IMZ26" s="132">
        <v>44927</v>
      </c>
      <c r="INA26" s="132">
        <v>44743</v>
      </c>
      <c r="INB26" s="133">
        <v>44652</v>
      </c>
      <c r="INC26" s="132">
        <v>44562</v>
      </c>
      <c r="IND26" s="109" t="s">
        <v>55</v>
      </c>
      <c r="INE26" s="131" t="s">
        <v>53</v>
      </c>
      <c r="INF26" s="114" t="s">
        <v>653</v>
      </c>
      <c r="ING26" s="108" t="s">
        <v>1025</v>
      </c>
      <c r="INH26" s="108"/>
      <c r="INI26" s="116">
        <v>0.62</v>
      </c>
      <c r="INJ26" s="266" t="s">
        <v>1026</v>
      </c>
      <c r="INK26" s="267"/>
      <c r="INL26" s="117">
        <v>0.64</v>
      </c>
      <c r="INM26" s="107" t="s">
        <v>654</v>
      </c>
      <c r="INN26" s="108" t="s">
        <v>458</v>
      </c>
      <c r="INO26" s="109" t="s">
        <v>457</v>
      </c>
      <c r="INP26" s="132">
        <v>44927</v>
      </c>
      <c r="INQ26" s="132">
        <v>44743</v>
      </c>
      <c r="INR26" s="133">
        <v>44652</v>
      </c>
      <c r="INS26" s="132">
        <v>44562</v>
      </c>
      <c r="INT26" s="109" t="s">
        <v>55</v>
      </c>
      <c r="INU26" s="131" t="s">
        <v>53</v>
      </c>
      <c r="INV26" s="114" t="s">
        <v>653</v>
      </c>
      <c r="INW26" s="108" t="s">
        <v>1025</v>
      </c>
      <c r="INX26" s="108"/>
      <c r="INY26" s="116">
        <v>0.62</v>
      </c>
      <c r="INZ26" s="266" t="s">
        <v>1026</v>
      </c>
      <c r="IOA26" s="267"/>
      <c r="IOB26" s="117">
        <v>0.64</v>
      </c>
      <c r="IOC26" s="107" t="s">
        <v>654</v>
      </c>
      <c r="IOD26" s="108" t="s">
        <v>458</v>
      </c>
      <c r="IOE26" s="109" t="s">
        <v>457</v>
      </c>
      <c r="IOF26" s="132">
        <v>44927</v>
      </c>
      <c r="IOG26" s="132">
        <v>44743</v>
      </c>
      <c r="IOH26" s="133">
        <v>44652</v>
      </c>
      <c r="IOI26" s="132">
        <v>44562</v>
      </c>
      <c r="IOJ26" s="109" t="s">
        <v>55</v>
      </c>
      <c r="IOK26" s="131" t="s">
        <v>53</v>
      </c>
      <c r="IOL26" s="114" t="s">
        <v>653</v>
      </c>
      <c r="IOM26" s="108" t="s">
        <v>1025</v>
      </c>
      <c r="ION26" s="108"/>
      <c r="IOO26" s="116">
        <v>0.62</v>
      </c>
      <c r="IOP26" s="266" t="s">
        <v>1026</v>
      </c>
      <c r="IOQ26" s="267"/>
      <c r="IOR26" s="117">
        <v>0.64</v>
      </c>
      <c r="IOS26" s="107" t="s">
        <v>654</v>
      </c>
      <c r="IOT26" s="108" t="s">
        <v>458</v>
      </c>
      <c r="IOU26" s="109" t="s">
        <v>457</v>
      </c>
      <c r="IOV26" s="132">
        <v>44927</v>
      </c>
      <c r="IOW26" s="132">
        <v>44743</v>
      </c>
      <c r="IOX26" s="133">
        <v>44652</v>
      </c>
      <c r="IOY26" s="132">
        <v>44562</v>
      </c>
      <c r="IOZ26" s="109" t="s">
        <v>55</v>
      </c>
      <c r="IPA26" s="131" t="s">
        <v>53</v>
      </c>
      <c r="IPB26" s="114" t="s">
        <v>653</v>
      </c>
      <c r="IPC26" s="108" t="s">
        <v>1025</v>
      </c>
      <c r="IPD26" s="108"/>
      <c r="IPE26" s="116">
        <v>0.62</v>
      </c>
      <c r="IPF26" s="266" t="s">
        <v>1026</v>
      </c>
      <c r="IPG26" s="267"/>
      <c r="IPH26" s="117">
        <v>0.64</v>
      </c>
      <c r="IPI26" s="107" t="s">
        <v>654</v>
      </c>
      <c r="IPJ26" s="108" t="s">
        <v>458</v>
      </c>
      <c r="IPK26" s="109" t="s">
        <v>457</v>
      </c>
      <c r="IPL26" s="132">
        <v>44927</v>
      </c>
      <c r="IPM26" s="132">
        <v>44743</v>
      </c>
      <c r="IPN26" s="133">
        <v>44652</v>
      </c>
      <c r="IPO26" s="132">
        <v>44562</v>
      </c>
      <c r="IPP26" s="109" t="s">
        <v>55</v>
      </c>
      <c r="IPQ26" s="131" t="s">
        <v>53</v>
      </c>
      <c r="IPR26" s="114" t="s">
        <v>653</v>
      </c>
      <c r="IPS26" s="108" t="s">
        <v>1025</v>
      </c>
      <c r="IPT26" s="108"/>
      <c r="IPU26" s="116">
        <v>0.62</v>
      </c>
      <c r="IPV26" s="266" t="s">
        <v>1026</v>
      </c>
      <c r="IPW26" s="267"/>
      <c r="IPX26" s="117">
        <v>0.64</v>
      </c>
      <c r="IPY26" s="107" t="s">
        <v>654</v>
      </c>
      <c r="IPZ26" s="108" t="s">
        <v>458</v>
      </c>
      <c r="IQA26" s="109" t="s">
        <v>457</v>
      </c>
      <c r="IQB26" s="132">
        <v>44927</v>
      </c>
      <c r="IQC26" s="132">
        <v>44743</v>
      </c>
      <c r="IQD26" s="133">
        <v>44652</v>
      </c>
      <c r="IQE26" s="132">
        <v>44562</v>
      </c>
      <c r="IQF26" s="109" t="s">
        <v>55</v>
      </c>
      <c r="IQG26" s="131" t="s">
        <v>53</v>
      </c>
      <c r="IQH26" s="114" t="s">
        <v>653</v>
      </c>
      <c r="IQI26" s="108" t="s">
        <v>1025</v>
      </c>
      <c r="IQJ26" s="108"/>
      <c r="IQK26" s="116">
        <v>0.62</v>
      </c>
      <c r="IQL26" s="266" t="s">
        <v>1026</v>
      </c>
      <c r="IQM26" s="267"/>
      <c r="IQN26" s="117">
        <v>0.64</v>
      </c>
      <c r="IQO26" s="107" t="s">
        <v>654</v>
      </c>
      <c r="IQP26" s="108" t="s">
        <v>458</v>
      </c>
      <c r="IQQ26" s="109" t="s">
        <v>457</v>
      </c>
      <c r="IQR26" s="132">
        <v>44927</v>
      </c>
      <c r="IQS26" s="132">
        <v>44743</v>
      </c>
      <c r="IQT26" s="133">
        <v>44652</v>
      </c>
      <c r="IQU26" s="132">
        <v>44562</v>
      </c>
      <c r="IQV26" s="109" t="s">
        <v>55</v>
      </c>
      <c r="IQW26" s="131" t="s">
        <v>53</v>
      </c>
      <c r="IQX26" s="114" t="s">
        <v>653</v>
      </c>
      <c r="IQY26" s="108" t="s">
        <v>1025</v>
      </c>
      <c r="IQZ26" s="108"/>
      <c r="IRA26" s="116">
        <v>0.62</v>
      </c>
      <c r="IRB26" s="266" t="s">
        <v>1026</v>
      </c>
      <c r="IRC26" s="267"/>
      <c r="IRD26" s="117">
        <v>0.64</v>
      </c>
      <c r="IRE26" s="107" t="s">
        <v>654</v>
      </c>
      <c r="IRF26" s="108" t="s">
        <v>458</v>
      </c>
      <c r="IRG26" s="109" t="s">
        <v>457</v>
      </c>
      <c r="IRH26" s="132">
        <v>44927</v>
      </c>
      <c r="IRI26" s="132">
        <v>44743</v>
      </c>
      <c r="IRJ26" s="133">
        <v>44652</v>
      </c>
      <c r="IRK26" s="132">
        <v>44562</v>
      </c>
      <c r="IRL26" s="109" t="s">
        <v>55</v>
      </c>
      <c r="IRM26" s="131" t="s">
        <v>53</v>
      </c>
      <c r="IRN26" s="114" t="s">
        <v>653</v>
      </c>
      <c r="IRO26" s="108" t="s">
        <v>1025</v>
      </c>
      <c r="IRP26" s="108"/>
      <c r="IRQ26" s="116">
        <v>0.62</v>
      </c>
      <c r="IRR26" s="266" t="s">
        <v>1026</v>
      </c>
      <c r="IRS26" s="267"/>
      <c r="IRT26" s="117">
        <v>0.64</v>
      </c>
      <c r="IRU26" s="107" t="s">
        <v>654</v>
      </c>
      <c r="IRV26" s="108" t="s">
        <v>458</v>
      </c>
      <c r="IRW26" s="109" t="s">
        <v>457</v>
      </c>
      <c r="IRX26" s="132">
        <v>44927</v>
      </c>
      <c r="IRY26" s="132">
        <v>44743</v>
      </c>
      <c r="IRZ26" s="133">
        <v>44652</v>
      </c>
      <c r="ISA26" s="132">
        <v>44562</v>
      </c>
      <c r="ISB26" s="109" t="s">
        <v>55</v>
      </c>
      <c r="ISC26" s="131" t="s">
        <v>53</v>
      </c>
      <c r="ISD26" s="114" t="s">
        <v>653</v>
      </c>
      <c r="ISE26" s="108" t="s">
        <v>1025</v>
      </c>
      <c r="ISF26" s="108"/>
      <c r="ISG26" s="116">
        <v>0.62</v>
      </c>
      <c r="ISH26" s="266" t="s">
        <v>1026</v>
      </c>
      <c r="ISI26" s="267"/>
      <c r="ISJ26" s="117">
        <v>0.64</v>
      </c>
      <c r="ISK26" s="107" t="s">
        <v>654</v>
      </c>
      <c r="ISL26" s="108" t="s">
        <v>458</v>
      </c>
      <c r="ISM26" s="109" t="s">
        <v>457</v>
      </c>
      <c r="ISN26" s="132">
        <v>44927</v>
      </c>
      <c r="ISO26" s="132">
        <v>44743</v>
      </c>
      <c r="ISP26" s="133">
        <v>44652</v>
      </c>
      <c r="ISQ26" s="132">
        <v>44562</v>
      </c>
      <c r="ISR26" s="109" t="s">
        <v>55</v>
      </c>
      <c r="ISS26" s="131" t="s">
        <v>53</v>
      </c>
      <c r="IST26" s="114" t="s">
        <v>653</v>
      </c>
      <c r="ISU26" s="108" t="s">
        <v>1025</v>
      </c>
      <c r="ISV26" s="108"/>
      <c r="ISW26" s="116">
        <v>0.62</v>
      </c>
      <c r="ISX26" s="266" t="s">
        <v>1026</v>
      </c>
      <c r="ISY26" s="267"/>
      <c r="ISZ26" s="117">
        <v>0.64</v>
      </c>
      <c r="ITA26" s="107" t="s">
        <v>654</v>
      </c>
      <c r="ITB26" s="108" t="s">
        <v>458</v>
      </c>
      <c r="ITC26" s="109" t="s">
        <v>457</v>
      </c>
      <c r="ITD26" s="132">
        <v>44927</v>
      </c>
      <c r="ITE26" s="132">
        <v>44743</v>
      </c>
      <c r="ITF26" s="133">
        <v>44652</v>
      </c>
      <c r="ITG26" s="132">
        <v>44562</v>
      </c>
      <c r="ITH26" s="109" t="s">
        <v>55</v>
      </c>
      <c r="ITI26" s="131" t="s">
        <v>53</v>
      </c>
      <c r="ITJ26" s="114" t="s">
        <v>653</v>
      </c>
      <c r="ITK26" s="108" t="s">
        <v>1025</v>
      </c>
      <c r="ITL26" s="108"/>
      <c r="ITM26" s="116">
        <v>0.62</v>
      </c>
      <c r="ITN26" s="266" t="s">
        <v>1026</v>
      </c>
      <c r="ITO26" s="267"/>
      <c r="ITP26" s="117">
        <v>0.64</v>
      </c>
      <c r="ITQ26" s="107" t="s">
        <v>654</v>
      </c>
      <c r="ITR26" s="108" t="s">
        <v>458</v>
      </c>
      <c r="ITS26" s="109" t="s">
        <v>457</v>
      </c>
      <c r="ITT26" s="132">
        <v>44927</v>
      </c>
      <c r="ITU26" s="132">
        <v>44743</v>
      </c>
      <c r="ITV26" s="133">
        <v>44652</v>
      </c>
      <c r="ITW26" s="132">
        <v>44562</v>
      </c>
      <c r="ITX26" s="109" t="s">
        <v>55</v>
      </c>
      <c r="ITY26" s="131" t="s">
        <v>53</v>
      </c>
      <c r="ITZ26" s="114" t="s">
        <v>653</v>
      </c>
      <c r="IUA26" s="108" t="s">
        <v>1025</v>
      </c>
      <c r="IUB26" s="108"/>
      <c r="IUC26" s="116">
        <v>0.62</v>
      </c>
      <c r="IUD26" s="266" t="s">
        <v>1026</v>
      </c>
      <c r="IUE26" s="267"/>
      <c r="IUF26" s="117">
        <v>0.64</v>
      </c>
      <c r="IUG26" s="107" t="s">
        <v>654</v>
      </c>
      <c r="IUH26" s="108" t="s">
        <v>458</v>
      </c>
      <c r="IUI26" s="109" t="s">
        <v>457</v>
      </c>
      <c r="IUJ26" s="132">
        <v>44927</v>
      </c>
      <c r="IUK26" s="132">
        <v>44743</v>
      </c>
      <c r="IUL26" s="133">
        <v>44652</v>
      </c>
      <c r="IUM26" s="132">
        <v>44562</v>
      </c>
      <c r="IUN26" s="109" t="s">
        <v>55</v>
      </c>
      <c r="IUO26" s="131" t="s">
        <v>53</v>
      </c>
      <c r="IUP26" s="114" t="s">
        <v>653</v>
      </c>
      <c r="IUQ26" s="108" t="s">
        <v>1025</v>
      </c>
      <c r="IUR26" s="108"/>
      <c r="IUS26" s="116">
        <v>0.62</v>
      </c>
      <c r="IUT26" s="266" t="s">
        <v>1026</v>
      </c>
      <c r="IUU26" s="267"/>
      <c r="IUV26" s="117">
        <v>0.64</v>
      </c>
      <c r="IUW26" s="107" t="s">
        <v>654</v>
      </c>
      <c r="IUX26" s="108" t="s">
        <v>458</v>
      </c>
      <c r="IUY26" s="109" t="s">
        <v>457</v>
      </c>
      <c r="IUZ26" s="132">
        <v>44927</v>
      </c>
      <c r="IVA26" s="132">
        <v>44743</v>
      </c>
      <c r="IVB26" s="133">
        <v>44652</v>
      </c>
      <c r="IVC26" s="132">
        <v>44562</v>
      </c>
      <c r="IVD26" s="109" t="s">
        <v>55</v>
      </c>
      <c r="IVE26" s="131" t="s">
        <v>53</v>
      </c>
      <c r="IVF26" s="114" t="s">
        <v>653</v>
      </c>
      <c r="IVG26" s="108" t="s">
        <v>1025</v>
      </c>
      <c r="IVH26" s="108"/>
      <c r="IVI26" s="116">
        <v>0.62</v>
      </c>
      <c r="IVJ26" s="266" t="s">
        <v>1026</v>
      </c>
      <c r="IVK26" s="267"/>
      <c r="IVL26" s="117">
        <v>0.64</v>
      </c>
      <c r="IVM26" s="107" t="s">
        <v>654</v>
      </c>
      <c r="IVN26" s="108" t="s">
        <v>458</v>
      </c>
      <c r="IVO26" s="109" t="s">
        <v>457</v>
      </c>
      <c r="IVP26" s="132">
        <v>44927</v>
      </c>
      <c r="IVQ26" s="132">
        <v>44743</v>
      </c>
      <c r="IVR26" s="133">
        <v>44652</v>
      </c>
      <c r="IVS26" s="132">
        <v>44562</v>
      </c>
      <c r="IVT26" s="109" t="s">
        <v>55</v>
      </c>
      <c r="IVU26" s="131" t="s">
        <v>53</v>
      </c>
      <c r="IVV26" s="114" t="s">
        <v>653</v>
      </c>
      <c r="IVW26" s="108" t="s">
        <v>1025</v>
      </c>
      <c r="IVX26" s="108"/>
      <c r="IVY26" s="116">
        <v>0.62</v>
      </c>
      <c r="IVZ26" s="266" t="s">
        <v>1026</v>
      </c>
      <c r="IWA26" s="267"/>
      <c r="IWB26" s="117">
        <v>0.64</v>
      </c>
      <c r="IWC26" s="107" t="s">
        <v>654</v>
      </c>
      <c r="IWD26" s="108" t="s">
        <v>458</v>
      </c>
      <c r="IWE26" s="109" t="s">
        <v>457</v>
      </c>
      <c r="IWF26" s="132">
        <v>44927</v>
      </c>
      <c r="IWG26" s="132">
        <v>44743</v>
      </c>
      <c r="IWH26" s="133">
        <v>44652</v>
      </c>
      <c r="IWI26" s="132">
        <v>44562</v>
      </c>
      <c r="IWJ26" s="109" t="s">
        <v>55</v>
      </c>
      <c r="IWK26" s="131" t="s">
        <v>53</v>
      </c>
      <c r="IWL26" s="114" t="s">
        <v>653</v>
      </c>
      <c r="IWM26" s="108" t="s">
        <v>1025</v>
      </c>
      <c r="IWN26" s="108"/>
      <c r="IWO26" s="116">
        <v>0.62</v>
      </c>
      <c r="IWP26" s="266" t="s">
        <v>1026</v>
      </c>
      <c r="IWQ26" s="267"/>
      <c r="IWR26" s="117">
        <v>0.64</v>
      </c>
      <c r="IWS26" s="107" t="s">
        <v>654</v>
      </c>
      <c r="IWT26" s="108" t="s">
        <v>458</v>
      </c>
      <c r="IWU26" s="109" t="s">
        <v>457</v>
      </c>
      <c r="IWV26" s="132">
        <v>44927</v>
      </c>
      <c r="IWW26" s="132">
        <v>44743</v>
      </c>
      <c r="IWX26" s="133">
        <v>44652</v>
      </c>
      <c r="IWY26" s="132">
        <v>44562</v>
      </c>
      <c r="IWZ26" s="109" t="s">
        <v>55</v>
      </c>
      <c r="IXA26" s="131" t="s">
        <v>53</v>
      </c>
      <c r="IXB26" s="114" t="s">
        <v>653</v>
      </c>
      <c r="IXC26" s="108" t="s">
        <v>1025</v>
      </c>
      <c r="IXD26" s="108"/>
      <c r="IXE26" s="116">
        <v>0.62</v>
      </c>
      <c r="IXF26" s="266" t="s">
        <v>1026</v>
      </c>
      <c r="IXG26" s="267"/>
      <c r="IXH26" s="117">
        <v>0.64</v>
      </c>
      <c r="IXI26" s="107" t="s">
        <v>654</v>
      </c>
      <c r="IXJ26" s="108" t="s">
        <v>458</v>
      </c>
      <c r="IXK26" s="109" t="s">
        <v>457</v>
      </c>
      <c r="IXL26" s="132">
        <v>44927</v>
      </c>
      <c r="IXM26" s="132">
        <v>44743</v>
      </c>
      <c r="IXN26" s="133">
        <v>44652</v>
      </c>
      <c r="IXO26" s="132">
        <v>44562</v>
      </c>
      <c r="IXP26" s="109" t="s">
        <v>55</v>
      </c>
      <c r="IXQ26" s="131" t="s">
        <v>53</v>
      </c>
      <c r="IXR26" s="114" t="s">
        <v>653</v>
      </c>
      <c r="IXS26" s="108" t="s">
        <v>1025</v>
      </c>
      <c r="IXT26" s="108"/>
      <c r="IXU26" s="116">
        <v>0.62</v>
      </c>
      <c r="IXV26" s="266" t="s">
        <v>1026</v>
      </c>
      <c r="IXW26" s="267"/>
      <c r="IXX26" s="117">
        <v>0.64</v>
      </c>
      <c r="IXY26" s="107" t="s">
        <v>654</v>
      </c>
      <c r="IXZ26" s="108" t="s">
        <v>458</v>
      </c>
      <c r="IYA26" s="109" t="s">
        <v>457</v>
      </c>
      <c r="IYB26" s="132">
        <v>44927</v>
      </c>
      <c r="IYC26" s="132">
        <v>44743</v>
      </c>
      <c r="IYD26" s="133">
        <v>44652</v>
      </c>
      <c r="IYE26" s="132">
        <v>44562</v>
      </c>
      <c r="IYF26" s="109" t="s">
        <v>55</v>
      </c>
      <c r="IYG26" s="131" t="s">
        <v>53</v>
      </c>
      <c r="IYH26" s="114" t="s">
        <v>653</v>
      </c>
      <c r="IYI26" s="108" t="s">
        <v>1025</v>
      </c>
      <c r="IYJ26" s="108"/>
      <c r="IYK26" s="116">
        <v>0.62</v>
      </c>
      <c r="IYL26" s="266" t="s">
        <v>1026</v>
      </c>
      <c r="IYM26" s="267"/>
      <c r="IYN26" s="117">
        <v>0.64</v>
      </c>
      <c r="IYO26" s="107" t="s">
        <v>654</v>
      </c>
      <c r="IYP26" s="108" t="s">
        <v>458</v>
      </c>
      <c r="IYQ26" s="109" t="s">
        <v>457</v>
      </c>
      <c r="IYR26" s="132">
        <v>44927</v>
      </c>
      <c r="IYS26" s="132">
        <v>44743</v>
      </c>
      <c r="IYT26" s="133">
        <v>44652</v>
      </c>
      <c r="IYU26" s="132">
        <v>44562</v>
      </c>
      <c r="IYV26" s="109" t="s">
        <v>55</v>
      </c>
      <c r="IYW26" s="131" t="s">
        <v>53</v>
      </c>
      <c r="IYX26" s="114" t="s">
        <v>653</v>
      </c>
      <c r="IYY26" s="108" t="s">
        <v>1025</v>
      </c>
      <c r="IYZ26" s="108"/>
      <c r="IZA26" s="116">
        <v>0.62</v>
      </c>
      <c r="IZB26" s="266" t="s">
        <v>1026</v>
      </c>
      <c r="IZC26" s="267"/>
      <c r="IZD26" s="117">
        <v>0.64</v>
      </c>
      <c r="IZE26" s="107" t="s">
        <v>654</v>
      </c>
      <c r="IZF26" s="108" t="s">
        <v>458</v>
      </c>
      <c r="IZG26" s="109" t="s">
        <v>457</v>
      </c>
      <c r="IZH26" s="132">
        <v>44927</v>
      </c>
      <c r="IZI26" s="132">
        <v>44743</v>
      </c>
      <c r="IZJ26" s="133">
        <v>44652</v>
      </c>
      <c r="IZK26" s="132">
        <v>44562</v>
      </c>
      <c r="IZL26" s="109" t="s">
        <v>55</v>
      </c>
      <c r="IZM26" s="131" t="s">
        <v>53</v>
      </c>
      <c r="IZN26" s="114" t="s">
        <v>653</v>
      </c>
      <c r="IZO26" s="108" t="s">
        <v>1025</v>
      </c>
      <c r="IZP26" s="108"/>
      <c r="IZQ26" s="116">
        <v>0.62</v>
      </c>
      <c r="IZR26" s="266" t="s">
        <v>1026</v>
      </c>
      <c r="IZS26" s="267"/>
      <c r="IZT26" s="117">
        <v>0.64</v>
      </c>
      <c r="IZU26" s="107" t="s">
        <v>654</v>
      </c>
      <c r="IZV26" s="108" t="s">
        <v>458</v>
      </c>
      <c r="IZW26" s="109" t="s">
        <v>457</v>
      </c>
      <c r="IZX26" s="132">
        <v>44927</v>
      </c>
      <c r="IZY26" s="132">
        <v>44743</v>
      </c>
      <c r="IZZ26" s="133">
        <v>44652</v>
      </c>
      <c r="JAA26" s="132">
        <v>44562</v>
      </c>
      <c r="JAB26" s="109" t="s">
        <v>55</v>
      </c>
      <c r="JAC26" s="131" t="s">
        <v>53</v>
      </c>
      <c r="JAD26" s="114" t="s">
        <v>653</v>
      </c>
      <c r="JAE26" s="108" t="s">
        <v>1025</v>
      </c>
      <c r="JAF26" s="108"/>
      <c r="JAG26" s="116">
        <v>0.62</v>
      </c>
      <c r="JAH26" s="266" t="s">
        <v>1026</v>
      </c>
      <c r="JAI26" s="267"/>
      <c r="JAJ26" s="117">
        <v>0.64</v>
      </c>
      <c r="JAK26" s="107" t="s">
        <v>654</v>
      </c>
      <c r="JAL26" s="108" t="s">
        <v>458</v>
      </c>
      <c r="JAM26" s="109" t="s">
        <v>457</v>
      </c>
      <c r="JAN26" s="132">
        <v>44927</v>
      </c>
      <c r="JAO26" s="132">
        <v>44743</v>
      </c>
      <c r="JAP26" s="133">
        <v>44652</v>
      </c>
      <c r="JAQ26" s="132">
        <v>44562</v>
      </c>
      <c r="JAR26" s="109" t="s">
        <v>55</v>
      </c>
      <c r="JAS26" s="131" t="s">
        <v>53</v>
      </c>
      <c r="JAT26" s="114" t="s">
        <v>653</v>
      </c>
      <c r="JAU26" s="108" t="s">
        <v>1025</v>
      </c>
      <c r="JAV26" s="108"/>
      <c r="JAW26" s="116">
        <v>0.62</v>
      </c>
      <c r="JAX26" s="266" t="s">
        <v>1026</v>
      </c>
      <c r="JAY26" s="267"/>
      <c r="JAZ26" s="117">
        <v>0.64</v>
      </c>
      <c r="JBA26" s="107" t="s">
        <v>654</v>
      </c>
      <c r="JBB26" s="108" t="s">
        <v>458</v>
      </c>
      <c r="JBC26" s="109" t="s">
        <v>457</v>
      </c>
      <c r="JBD26" s="132">
        <v>44927</v>
      </c>
      <c r="JBE26" s="132">
        <v>44743</v>
      </c>
      <c r="JBF26" s="133">
        <v>44652</v>
      </c>
      <c r="JBG26" s="132">
        <v>44562</v>
      </c>
      <c r="JBH26" s="109" t="s">
        <v>55</v>
      </c>
      <c r="JBI26" s="131" t="s">
        <v>53</v>
      </c>
      <c r="JBJ26" s="114" t="s">
        <v>653</v>
      </c>
      <c r="JBK26" s="108" t="s">
        <v>1025</v>
      </c>
      <c r="JBL26" s="108"/>
      <c r="JBM26" s="116">
        <v>0.62</v>
      </c>
      <c r="JBN26" s="266" t="s">
        <v>1026</v>
      </c>
      <c r="JBO26" s="267"/>
      <c r="JBP26" s="117">
        <v>0.64</v>
      </c>
      <c r="JBQ26" s="107" t="s">
        <v>654</v>
      </c>
      <c r="JBR26" s="108" t="s">
        <v>458</v>
      </c>
      <c r="JBS26" s="109" t="s">
        <v>457</v>
      </c>
      <c r="JBT26" s="132">
        <v>44927</v>
      </c>
      <c r="JBU26" s="132">
        <v>44743</v>
      </c>
      <c r="JBV26" s="133">
        <v>44652</v>
      </c>
      <c r="JBW26" s="132">
        <v>44562</v>
      </c>
      <c r="JBX26" s="109" t="s">
        <v>55</v>
      </c>
      <c r="JBY26" s="131" t="s">
        <v>53</v>
      </c>
      <c r="JBZ26" s="114" t="s">
        <v>653</v>
      </c>
      <c r="JCA26" s="108" t="s">
        <v>1025</v>
      </c>
      <c r="JCB26" s="108"/>
      <c r="JCC26" s="116">
        <v>0.62</v>
      </c>
      <c r="JCD26" s="266" t="s">
        <v>1026</v>
      </c>
      <c r="JCE26" s="267"/>
      <c r="JCF26" s="117">
        <v>0.64</v>
      </c>
      <c r="JCG26" s="107" t="s">
        <v>654</v>
      </c>
      <c r="JCH26" s="108" t="s">
        <v>458</v>
      </c>
      <c r="JCI26" s="109" t="s">
        <v>457</v>
      </c>
      <c r="JCJ26" s="132">
        <v>44927</v>
      </c>
      <c r="JCK26" s="132">
        <v>44743</v>
      </c>
      <c r="JCL26" s="133">
        <v>44652</v>
      </c>
      <c r="JCM26" s="132">
        <v>44562</v>
      </c>
      <c r="JCN26" s="109" t="s">
        <v>55</v>
      </c>
      <c r="JCO26" s="131" t="s">
        <v>53</v>
      </c>
      <c r="JCP26" s="114" t="s">
        <v>653</v>
      </c>
      <c r="JCQ26" s="108" t="s">
        <v>1025</v>
      </c>
      <c r="JCR26" s="108"/>
      <c r="JCS26" s="116">
        <v>0.62</v>
      </c>
      <c r="JCT26" s="266" t="s">
        <v>1026</v>
      </c>
      <c r="JCU26" s="267"/>
      <c r="JCV26" s="117">
        <v>0.64</v>
      </c>
      <c r="JCW26" s="107" t="s">
        <v>654</v>
      </c>
      <c r="JCX26" s="108" t="s">
        <v>458</v>
      </c>
      <c r="JCY26" s="109" t="s">
        <v>457</v>
      </c>
      <c r="JCZ26" s="132">
        <v>44927</v>
      </c>
      <c r="JDA26" s="132">
        <v>44743</v>
      </c>
      <c r="JDB26" s="133">
        <v>44652</v>
      </c>
      <c r="JDC26" s="132">
        <v>44562</v>
      </c>
      <c r="JDD26" s="109" t="s">
        <v>55</v>
      </c>
      <c r="JDE26" s="131" t="s">
        <v>53</v>
      </c>
      <c r="JDF26" s="114" t="s">
        <v>653</v>
      </c>
      <c r="JDG26" s="108" t="s">
        <v>1025</v>
      </c>
      <c r="JDH26" s="108"/>
      <c r="JDI26" s="116">
        <v>0.62</v>
      </c>
      <c r="JDJ26" s="266" t="s">
        <v>1026</v>
      </c>
      <c r="JDK26" s="267"/>
      <c r="JDL26" s="117">
        <v>0.64</v>
      </c>
      <c r="JDM26" s="107" t="s">
        <v>654</v>
      </c>
      <c r="JDN26" s="108" t="s">
        <v>458</v>
      </c>
      <c r="JDO26" s="109" t="s">
        <v>457</v>
      </c>
      <c r="JDP26" s="132">
        <v>44927</v>
      </c>
      <c r="JDQ26" s="132">
        <v>44743</v>
      </c>
      <c r="JDR26" s="133">
        <v>44652</v>
      </c>
      <c r="JDS26" s="132">
        <v>44562</v>
      </c>
      <c r="JDT26" s="109" t="s">
        <v>55</v>
      </c>
      <c r="JDU26" s="131" t="s">
        <v>53</v>
      </c>
      <c r="JDV26" s="114" t="s">
        <v>653</v>
      </c>
      <c r="JDW26" s="108" t="s">
        <v>1025</v>
      </c>
      <c r="JDX26" s="108"/>
      <c r="JDY26" s="116">
        <v>0.62</v>
      </c>
      <c r="JDZ26" s="266" t="s">
        <v>1026</v>
      </c>
      <c r="JEA26" s="267"/>
      <c r="JEB26" s="117">
        <v>0.64</v>
      </c>
      <c r="JEC26" s="107" t="s">
        <v>654</v>
      </c>
      <c r="JED26" s="108" t="s">
        <v>458</v>
      </c>
      <c r="JEE26" s="109" t="s">
        <v>457</v>
      </c>
      <c r="JEF26" s="132">
        <v>44927</v>
      </c>
      <c r="JEG26" s="132">
        <v>44743</v>
      </c>
      <c r="JEH26" s="133">
        <v>44652</v>
      </c>
      <c r="JEI26" s="132">
        <v>44562</v>
      </c>
      <c r="JEJ26" s="109" t="s">
        <v>55</v>
      </c>
      <c r="JEK26" s="131" t="s">
        <v>53</v>
      </c>
      <c r="JEL26" s="114" t="s">
        <v>653</v>
      </c>
      <c r="JEM26" s="108" t="s">
        <v>1025</v>
      </c>
      <c r="JEN26" s="108"/>
      <c r="JEO26" s="116">
        <v>0.62</v>
      </c>
      <c r="JEP26" s="266" t="s">
        <v>1026</v>
      </c>
      <c r="JEQ26" s="267"/>
      <c r="JER26" s="117">
        <v>0.64</v>
      </c>
      <c r="JES26" s="107" t="s">
        <v>654</v>
      </c>
      <c r="JET26" s="108" t="s">
        <v>458</v>
      </c>
      <c r="JEU26" s="109" t="s">
        <v>457</v>
      </c>
      <c r="JEV26" s="132">
        <v>44927</v>
      </c>
      <c r="JEW26" s="132">
        <v>44743</v>
      </c>
      <c r="JEX26" s="133">
        <v>44652</v>
      </c>
      <c r="JEY26" s="132">
        <v>44562</v>
      </c>
      <c r="JEZ26" s="109" t="s">
        <v>55</v>
      </c>
      <c r="JFA26" s="131" t="s">
        <v>53</v>
      </c>
      <c r="JFB26" s="114" t="s">
        <v>653</v>
      </c>
      <c r="JFC26" s="108" t="s">
        <v>1025</v>
      </c>
      <c r="JFD26" s="108"/>
      <c r="JFE26" s="116">
        <v>0.62</v>
      </c>
      <c r="JFF26" s="266" t="s">
        <v>1026</v>
      </c>
      <c r="JFG26" s="267"/>
      <c r="JFH26" s="117">
        <v>0.64</v>
      </c>
      <c r="JFI26" s="107" t="s">
        <v>654</v>
      </c>
      <c r="JFJ26" s="108" t="s">
        <v>458</v>
      </c>
      <c r="JFK26" s="109" t="s">
        <v>457</v>
      </c>
      <c r="JFL26" s="132">
        <v>44927</v>
      </c>
      <c r="JFM26" s="132">
        <v>44743</v>
      </c>
      <c r="JFN26" s="133">
        <v>44652</v>
      </c>
      <c r="JFO26" s="132">
        <v>44562</v>
      </c>
      <c r="JFP26" s="109" t="s">
        <v>55</v>
      </c>
      <c r="JFQ26" s="131" t="s">
        <v>53</v>
      </c>
      <c r="JFR26" s="114" t="s">
        <v>653</v>
      </c>
      <c r="JFS26" s="108" t="s">
        <v>1025</v>
      </c>
      <c r="JFT26" s="108"/>
      <c r="JFU26" s="116">
        <v>0.62</v>
      </c>
      <c r="JFV26" s="266" t="s">
        <v>1026</v>
      </c>
      <c r="JFW26" s="267"/>
      <c r="JFX26" s="117">
        <v>0.64</v>
      </c>
      <c r="JFY26" s="107" t="s">
        <v>654</v>
      </c>
      <c r="JFZ26" s="108" t="s">
        <v>458</v>
      </c>
      <c r="JGA26" s="109" t="s">
        <v>457</v>
      </c>
      <c r="JGB26" s="132">
        <v>44927</v>
      </c>
      <c r="JGC26" s="132">
        <v>44743</v>
      </c>
      <c r="JGD26" s="133">
        <v>44652</v>
      </c>
      <c r="JGE26" s="132">
        <v>44562</v>
      </c>
      <c r="JGF26" s="109" t="s">
        <v>55</v>
      </c>
      <c r="JGG26" s="131" t="s">
        <v>53</v>
      </c>
      <c r="JGH26" s="114" t="s">
        <v>653</v>
      </c>
      <c r="JGI26" s="108" t="s">
        <v>1025</v>
      </c>
      <c r="JGJ26" s="108"/>
      <c r="JGK26" s="116">
        <v>0.62</v>
      </c>
      <c r="JGL26" s="266" t="s">
        <v>1026</v>
      </c>
      <c r="JGM26" s="267"/>
      <c r="JGN26" s="117">
        <v>0.64</v>
      </c>
      <c r="JGO26" s="107" t="s">
        <v>654</v>
      </c>
      <c r="JGP26" s="108" t="s">
        <v>458</v>
      </c>
      <c r="JGQ26" s="109" t="s">
        <v>457</v>
      </c>
      <c r="JGR26" s="132">
        <v>44927</v>
      </c>
      <c r="JGS26" s="132">
        <v>44743</v>
      </c>
      <c r="JGT26" s="133">
        <v>44652</v>
      </c>
      <c r="JGU26" s="132">
        <v>44562</v>
      </c>
      <c r="JGV26" s="109" t="s">
        <v>55</v>
      </c>
      <c r="JGW26" s="131" t="s">
        <v>53</v>
      </c>
      <c r="JGX26" s="114" t="s">
        <v>653</v>
      </c>
      <c r="JGY26" s="108" t="s">
        <v>1025</v>
      </c>
      <c r="JGZ26" s="108"/>
      <c r="JHA26" s="116">
        <v>0.62</v>
      </c>
      <c r="JHB26" s="266" t="s">
        <v>1026</v>
      </c>
      <c r="JHC26" s="267"/>
      <c r="JHD26" s="117">
        <v>0.64</v>
      </c>
      <c r="JHE26" s="107" t="s">
        <v>654</v>
      </c>
      <c r="JHF26" s="108" t="s">
        <v>458</v>
      </c>
      <c r="JHG26" s="109" t="s">
        <v>457</v>
      </c>
      <c r="JHH26" s="132">
        <v>44927</v>
      </c>
      <c r="JHI26" s="132">
        <v>44743</v>
      </c>
      <c r="JHJ26" s="133">
        <v>44652</v>
      </c>
      <c r="JHK26" s="132">
        <v>44562</v>
      </c>
      <c r="JHL26" s="109" t="s">
        <v>55</v>
      </c>
      <c r="JHM26" s="131" t="s">
        <v>53</v>
      </c>
      <c r="JHN26" s="114" t="s">
        <v>653</v>
      </c>
      <c r="JHO26" s="108" t="s">
        <v>1025</v>
      </c>
      <c r="JHP26" s="108"/>
      <c r="JHQ26" s="116">
        <v>0.62</v>
      </c>
      <c r="JHR26" s="266" t="s">
        <v>1026</v>
      </c>
      <c r="JHS26" s="267"/>
      <c r="JHT26" s="117">
        <v>0.64</v>
      </c>
      <c r="JHU26" s="107" t="s">
        <v>654</v>
      </c>
      <c r="JHV26" s="108" t="s">
        <v>458</v>
      </c>
      <c r="JHW26" s="109" t="s">
        <v>457</v>
      </c>
      <c r="JHX26" s="132">
        <v>44927</v>
      </c>
      <c r="JHY26" s="132">
        <v>44743</v>
      </c>
      <c r="JHZ26" s="133">
        <v>44652</v>
      </c>
      <c r="JIA26" s="132">
        <v>44562</v>
      </c>
      <c r="JIB26" s="109" t="s">
        <v>55</v>
      </c>
      <c r="JIC26" s="131" t="s">
        <v>53</v>
      </c>
      <c r="JID26" s="114" t="s">
        <v>653</v>
      </c>
      <c r="JIE26" s="108" t="s">
        <v>1025</v>
      </c>
      <c r="JIF26" s="108"/>
      <c r="JIG26" s="116">
        <v>0.62</v>
      </c>
      <c r="JIH26" s="266" t="s">
        <v>1026</v>
      </c>
      <c r="JII26" s="267"/>
      <c r="JIJ26" s="117">
        <v>0.64</v>
      </c>
      <c r="JIK26" s="107" t="s">
        <v>654</v>
      </c>
      <c r="JIL26" s="108" t="s">
        <v>458</v>
      </c>
      <c r="JIM26" s="109" t="s">
        <v>457</v>
      </c>
      <c r="JIN26" s="132">
        <v>44927</v>
      </c>
      <c r="JIO26" s="132">
        <v>44743</v>
      </c>
      <c r="JIP26" s="133">
        <v>44652</v>
      </c>
      <c r="JIQ26" s="132">
        <v>44562</v>
      </c>
      <c r="JIR26" s="109" t="s">
        <v>55</v>
      </c>
      <c r="JIS26" s="131" t="s">
        <v>53</v>
      </c>
      <c r="JIT26" s="114" t="s">
        <v>653</v>
      </c>
      <c r="JIU26" s="108" t="s">
        <v>1025</v>
      </c>
      <c r="JIV26" s="108"/>
      <c r="JIW26" s="116">
        <v>0.62</v>
      </c>
      <c r="JIX26" s="266" t="s">
        <v>1026</v>
      </c>
      <c r="JIY26" s="267"/>
      <c r="JIZ26" s="117">
        <v>0.64</v>
      </c>
      <c r="JJA26" s="107" t="s">
        <v>654</v>
      </c>
      <c r="JJB26" s="108" t="s">
        <v>458</v>
      </c>
      <c r="JJC26" s="109" t="s">
        <v>457</v>
      </c>
      <c r="JJD26" s="132">
        <v>44927</v>
      </c>
      <c r="JJE26" s="132">
        <v>44743</v>
      </c>
      <c r="JJF26" s="133">
        <v>44652</v>
      </c>
      <c r="JJG26" s="132">
        <v>44562</v>
      </c>
      <c r="JJH26" s="109" t="s">
        <v>55</v>
      </c>
      <c r="JJI26" s="131" t="s">
        <v>53</v>
      </c>
      <c r="JJJ26" s="114" t="s">
        <v>653</v>
      </c>
      <c r="JJK26" s="108" t="s">
        <v>1025</v>
      </c>
      <c r="JJL26" s="108"/>
      <c r="JJM26" s="116">
        <v>0.62</v>
      </c>
      <c r="JJN26" s="266" t="s">
        <v>1026</v>
      </c>
      <c r="JJO26" s="267"/>
      <c r="JJP26" s="117">
        <v>0.64</v>
      </c>
      <c r="JJQ26" s="107" t="s">
        <v>654</v>
      </c>
      <c r="JJR26" s="108" t="s">
        <v>458</v>
      </c>
      <c r="JJS26" s="109" t="s">
        <v>457</v>
      </c>
      <c r="JJT26" s="132">
        <v>44927</v>
      </c>
      <c r="JJU26" s="132">
        <v>44743</v>
      </c>
      <c r="JJV26" s="133">
        <v>44652</v>
      </c>
      <c r="JJW26" s="132">
        <v>44562</v>
      </c>
      <c r="JJX26" s="109" t="s">
        <v>55</v>
      </c>
      <c r="JJY26" s="131" t="s">
        <v>53</v>
      </c>
      <c r="JJZ26" s="114" t="s">
        <v>653</v>
      </c>
      <c r="JKA26" s="108" t="s">
        <v>1025</v>
      </c>
      <c r="JKB26" s="108"/>
      <c r="JKC26" s="116">
        <v>0.62</v>
      </c>
      <c r="JKD26" s="266" t="s">
        <v>1026</v>
      </c>
      <c r="JKE26" s="267"/>
      <c r="JKF26" s="117">
        <v>0.64</v>
      </c>
      <c r="JKG26" s="107" t="s">
        <v>654</v>
      </c>
      <c r="JKH26" s="108" t="s">
        <v>458</v>
      </c>
      <c r="JKI26" s="109" t="s">
        <v>457</v>
      </c>
      <c r="JKJ26" s="132">
        <v>44927</v>
      </c>
      <c r="JKK26" s="132">
        <v>44743</v>
      </c>
      <c r="JKL26" s="133">
        <v>44652</v>
      </c>
      <c r="JKM26" s="132">
        <v>44562</v>
      </c>
      <c r="JKN26" s="109" t="s">
        <v>55</v>
      </c>
      <c r="JKO26" s="131" t="s">
        <v>53</v>
      </c>
      <c r="JKP26" s="114" t="s">
        <v>653</v>
      </c>
      <c r="JKQ26" s="108" t="s">
        <v>1025</v>
      </c>
      <c r="JKR26" s="108"/>
      <c r="JKS26" s="116">
        <v>0.62</v>
      </c>
      <c r="JKT26" s="266" t="s">
        <v>1026</v>
      </c>
      <c r="JKU26" s="267"/>
      <c r="JKV26" s="117">
        <v>0.64</v>
      </c>
      <c r="JKW26" s="107" t="s">
        <v>654</v>
      </c>
      <c r="JKX26" s="108" t="s">
        <v>458</v>
      </c>
      <c r="JKY26" s="109" t="s">
        <v>457</v>
      </c>
      <c r="JKZ26" s="132">
        <v>44927</v>
      </c>
      <c r="JLA26" s="132">
        <v>44743</v>
      </c>
      <c r="JLB26" s="133">
        <v>44652</v>
      </c>
      <c r="JLC26" s="132">
        <v>44562</v>
      </c>
      <c r="JLD26" s="109" t="s">
        <v>55</v>
      </c>
      <c r="JLE26" s="131" t="s">
        <v>53</v>
      </c>
      <c r="JLF26" s="114" t="s">
        <v>653</v>
      </c>
      <c r="JLG26" s="108" t="s">
        <v>1025</v>
      </c>
      <c r="JLH26" s="108"/>
      <c r="JLI26" s="116">
        <v>0.62</v>
      </c>
      <c r="JLJ26" s="266" t="s">
        <v>1026</v>
      </c>
      <c r="JLK26" s="267"/>
      <c r="JLL26" s="117">
        <v>0.64</v>
      </c>
      <c r="JLM26" s="107" t="s">
        <v>654</v>
      </c>
      <c r="JLN26" s="108" t="s">
        <v>458</v>
      </c>
      <c r="JLO26" s="109" t="s">
        <v>457</v>
      </c>
      <c r="JLP26" s="132">
        <v>44927</v>
      </c>
      <c r="JLQ26" s="132">
        <v>44743</v>
      </c>
      <c r="JLR26" s="133">
        <v>44652</v>
      </c>
      <c r="JLS26" s="132">
        <v>44562</v>
      </c>
      <c r="JLT26" s="109" t="s">
        <v>55</v>
      </c>
      <c r="JLU26" s="131" t="s">
        <v>53</v>
      </c>
      <c r="JLV26" s="114" t="s">
        <v>653</v>
      </c>
      <c r="JLW26" s="108" t="s">
        <v>1025</v>
      </c>
      <c r="JLX26" s="108"/>
      <c r="JLY26" s="116">
        <v>0.62</v>
      </c>
      <c r="JLZ26" s="266" t="s">
        <v>1026</v>
      </c>
      <c r="JMA26" s="267"/>
      <c r="JMB26" s="117">
        <v>0.64</v>
      </c>
      <c r="JMC26" s="107" t="s">
        <v>654</v>
      </c>
      <c r="JMD26" s="108" t="s">
        <v>458</v>
      </c>
      <c r="JME26" s="109" t="s">
        <v>457</v>
      </c>
      <c r="JMF26" s="132">
        <v>44927</v>
      </c>
      <c r="JMG26" s="132">
        <v>44743</v>
      </c>
      <c r="JMH26" s="133">
        <v>44652</v>
      </c>
      <c r="JMI26" s="132">
        <v>44562</v>
      </c>
      <c r="JMJ26" s="109" t="s">
        <v>55</v>
      </c>
      <c r="JMK26" s="131" t="s">
        <v>53</v>
      </c>
      <c r="JML26" s="114" t="s">
        <v>653</v>
      </c>
      <c r="JMM26" s="108" t="s">
        <v>1025</v>
      </c>
      <c r="JMN26" s="108"/>
      <c r="JMO26" s="116">
        <v>0.62</v>
      </c>
      <c r="JMP26" s="266" t="s">
        <v>1026</v>
      </c>
      <c r="JMQ26" s="267"/>
      <c r="JMR26" s="117">
        <v>0.64</v>
      </c>
      <c r="JMS26" s="107" t="s">
        <v>654</v>
      </c>
      <c r="JMT26" s="108" t="s">
        <v>458</v>
      </c>
      <c r="JMU26" s="109" t="s">
        <v>457</v>
      </c>
      <c r="JMV26" s="132">
        <v>44927</v>
      </c>
      <c r="JMW26" s="132">
        <v>44743</v>
      </c>
      <c r="JMX26" s="133">
        <v>44652</v>
      </c>
      <c r="JMY26" s="132">
        <v>44562</v>
      </c>
      <c r="JMZ26" s="109" t="s">
        <v>55</v>
      </c>
      <c r="JNA26" s="131" t="s">
        <v>53</v>
      </c>
      <c r="JNB26" s="114" t="s">
        <v>653</v>
      </c>
      <c r="JNC26" s="108" t="s">
        <v>1025</v>
      </c>
      <c r="JND26" s="108"/>
      <c r="JNE26" s="116">
        <v>0.62</v>
      </c>
      <c r="JNF26" s="266" t="s">
        <v>1026</v>
      </c>
      <c r="JNG26" s="267"/>
      <c r="JNH26" s="117">
        <v>0.64</v>
      </c>
      <c r="JNI26" s="107" t="s">
        <v>654</v>
      </c>
      <c r="JNJ26" s="108" t="s">
        <v>458</v>
      </c>
      <c r="JNK26" s="109" t="s">
        <v>457</v>
      </c>
      <c r="JNL26" s="132">
        <v>44927</v>
      </c>
      <c r="JNM26" s="132">
        <v>44743</v>
      </c>
      <c r="JNN26" s="133">
        <v>44652</v>
      </c>
      <c r="JNO26" s="132">
        <v>44562</v>
      </c>
      <c r="JNP26" s="109" t="s">
        <v>55</v>
      </c>
      <c r="JNQ26" s="131" t="s">
        <v>53</v>
      </c>
      <c r="JNR26" s="114" t="s">
        <v>653</v>
      </c>
      <c r="JNS26" s="108" t="s">
        <v>1025</v>
      </c>
      <c r="JNT26" s="108"/>
      <c r="JNU26" s="116">
        <v>0.62</v>
      </c>
      <c r="JNV26" s="266" t="s">
        <v>1026</v>
      </c>
      <c r="JNW26" s="267"/>
      <c r="JNX26" s="117">
        <v>0.64</v>
      </c>
      <c r="JNY26" s="107" t="s">
        <v>654</v>
      </c>
      <c r="JNZ26" s="108" t="s">
        <v>458</v>
      </c>
      <c r="JOA26" s="109" t="s">
        <v>457</v>
      </c>
      <c r="JOB26" s="132">
        <v>44927</v>
      </c>
      <c r="JOC26" s="132">
        <v>44743</v>
      </c>
      <c r="JOD26" s="133">
        <v>44652</v>
      </c>
      <c r="JOE26" s="132">
        <v>44562</v>
      </c>
      <c r="JOF26" s="109" t="s">
        <v>55</v>
      </c>
      <c r="JOG26" s="131" t="s">
        <v>53</v>
      </c>
      <c r="JOH26" s="114" t="s">
        <v>653</v>
      </c>
      <c r="JOI26" s="108" t="s">
        <v>1025</v>
      </c>
      <c r="JOJ26" s="108"/>
      <c r="JOK26" s="116">
        <v>0.62</v>
      </c>
      <c r="JOL26" s="266" t="s">
        <v>1026</v>
      </c>
      <c r="JOM26" s="267"/>
      <c r="JON26" s="117">
        <v>0.64</v>
      </c>
      <c r="JOO26" s="107" t="s">
        <v>654</v>
      </c>
      <c r="JOP26" s="108" t="s">
        <v>458</v>
      </c>
      <c r="JOQ26" s="109" t="s">
        <v>457</v>
      </c>
      <c r="JOR26" s="132">
        <v>44927</v>
      </c>
      <c r="JOS26" s="132">
        <v>44743</v>
      </c>
      <c r="JOT26" s="133">
        <v>44652</v>
      </c>
      <c r="JOU26" s="132">
        <v>44562</v>
      </c>
      <c r="JOV26" s="109" t="s">
        <v>55</v>
      </c>
      <c r="JOW26" s="131" t="s">
        <v>53</v>
      </c>
      <c r="JOX26" s="114" t="s">
        <v>653</v>
      </c>
      <c r="JOY26" s="108" t="s">
        <v>1025</v>
      </c>
      <c r="JOZ26" s="108"/>
      <c r="JPA26" s="116">
        <v>0.62</v>
      </c>
      <c r="JPB26" s="266" t="s">
        <v>1026</v>
      </c>
      <c r="JPC26" s="267"/>
      <c r="JPD26" s="117">
        <v>0.64</v>
      </c>
      <c r="JPE26" s="107" t="s">
        <v>654</v>
      </c>
      <c r="JPF26" s="108" t="s">
        <v>458</v>
      </c>
      <c r="JPG26" s="109" t="s">
        <v>457</v>
      </c>
      <c r="JPH26" s="132">
        <v>44927</v>
      </c>
      <c r="JPI26" s="132">
        <v>44743</v>
      </c>
      <c r="JPJ26" s="133">
        <v>44652</v>
      </c>
      <c r="JPK26" s="132">
        <v>44562</v>
      </c>
      <c r="JPL26" s="109" t="s">
        <v>55</v>
      </c>
      <c r="JPM26" s="131" t="s">
        <v>53</v>
      </c>
      <c r="JPN26" s="114" t="s">
        <v>653</v>
      </c>
      <c r="JPO26" s="108" t="s">
        <v>1025</v>
      </c>
      <c r="JPP26" s="108"/>
      <c r="JPQ26" s="116">
        <v>0.62</v>
      </c>
      <c r="JPR26" s="266" t="s">
        <v>1026</v>
      </c>
      <c r="JPS26" s="267"/>
      <c r="JPT26" s="117">
        <v>0.64</v>
      </c>
      <c r="JPU26" s="107" t="s">
        <v>654</v>
      </c>
      <c r="JPV26" s="108" t="s">
        <v>458</v>
      </c>
      <c r="JPW26" s="109" t="s">
        <v>457</v>
      </c>
      <c r="JPX26" s="132">
        <v>44927</v>
      </c>
      <c r="JPY26" s="132">
        <v>44743</v>
      </c>
      <c r="JPZ26" s="133">
        <v>44652</v>
      </c>
      <c r="JQA26" s="132">
        <v>44562</v>
      </c>
      <c r="JQB26" s="109" t="s">
        <v>55</v>
      </c>
      <c r="JQC26" s="131" t="s">
        <v>53</v>
      </c>
      <c r="JQD26" s="114" t="s">
        <v>653</v>
      </c>
      <c r="JQE26" s="108" t="s">
        <v>1025</v>
      </c>
      <c r="JQF26" s="108"/>
      <c r="JQG26" s="116">
        <v>0.62</v>
      </c>
      <c r="JQH26" s="266" t="s">
        <v>1026</v>
      </c>
      <c r="JQI26" s="267"/>
      <c r="JQJ26" s="117">
        <v>0.64</v>
      </c>
      <c r="JQK26" s="107" t="s">
        <v>654</v>
      </c>
      <c r="JQL26" s="108" t="s">
        <v>458</v>
      </c>
      <c r="JQM26" s="109" t="s">
        <v>457</v>
      </c>
      <c r="JQN26" s="132">
        <v>44927</v>
      </c>
      <c r="JQO26" s="132">
        <v>44743</v>
      </c>
      <c r="JQP26" s="133">
        <v>44652</v>
      </c>
      <c r="JQQ26" s="132">
        <v>44562</v>
      </c>
      <c r="JQR26" s="109" t="s">
        <v>55</v>
      </c>
      <c r="JQS26" s="131" t="s">
        <v>53</v>
      </c>
      <c r="JQT26" s="114" t="s">
        <v>653</v>
      </c>
      <c r="JQU26" s="108" t="s">
        <v>1025</v>
      </c>
      <c r="JQV26" s="108"/>
      <c r="JQW26" s="116">
        <v>0.62</v>
      </c>
      <c r="JQX26" s="266" t="s">
        <v>1026</v>
      </c>
      <c r="JQY26" s="267"/>
      <c r="JQZ26" s="117">
        <v>0.64</v>
      </c>
      <c r="JRA26" s="107" t="s">
        <v>654</v>
      </c>
      <c r="JRB26" s="108" t="s">
        <v>458</v>
      </c>
      <c r="JRC26" s="109" t="s">
        <v>457</v>
      </c>
      <c r="JRD26" s="132">
        <v>44927</v>
      </c>
      <c r="JRE26" s="132">
        <v>44743</v>
      </c>
      <c r="JRF26" s="133">
        <v>44652</v>
      </c>
      <c r="JRG26" s="132">
        <v>44562</v>
      </c>
      <c r="JRH26" s="109" t="s">
        <v>55</v>
      </c>
      <c r="JRI26" s="131" t="s">
        <v>53</v>
      </c>
      <c r="JRJ26" s="114" t="s">
        <v>653</v>
      </c>
      <c r="JRK26" s="108" t="s">
        <v>1025</v>
      </c>
      <c r="JRL26" s="108"/>
      <c r="JRM26" s="116">
        <v>0.62</v>
      </c>
      <c r="JRN26" s="266" t="s">
        <v>1026</v>
      </c>
      <c r="JRO26" s="267"/>
      <c r="JRP26" s="117">
        <v>0.64</v>
      </c>
      <c r="JRQ26" s="107" t="s">
        <v>654</v>
      </c>
      <c r="JRR26" s="108" t="s">
        <v>458</v>
      </c>
      <c r="JRS26" s="109" t="s">
        <v>457</v>
      </c>
      <c r="JRT26" s="132">
        <v>44927</v>
      </c>
      <c r="JRU26" s="132">
        <v>44743</v>
      </c>
      <c r="JRV26" s="133">
        <v>44652</v>
      </c>
      <c r="JRW26" s="132">
        <v>44562</v>
      </c>
      <c r="JRX26" s="109" t="s">
        <v>55</v>
      </c>
      <c r="JRY26" s="131" t="s">
        <v>53</v>
      </c>
      <c r="JRZ26" s="114" t="s">
        <v>653</v>
      </c>
      <c r="JSA26" s="108" t="s">
        <v>1025</v>
      </c>
      <c r="JSB26" s="108"/>
      <c r="JSC26" s="116">
        <v>0.62</v>
      </c>
      <c r="JSD26" s="266" t="s">
        <v>1026</v>
      </c>
      <c r="JSE26" s="267"/>
      <c r="JSF26" s="117">
        <v>0.64</v>
      </c>
      <c r="JSG26" s="107" t="s">
        <v>654</v>
      </c>
      <c r="JSH26" s="108" t="s">
        <v>458</v>
      </c>
      <c r="JSI26" s="109" t="s">
        <v>457</v>
      </c>
      <c r="JSJ26" s="132">
        <v>44927</v>
      </c>
      <c r="JSK26" s="132">
        <v>44743</v>
      </c>
      <c r="JSL26" s="133">
        <v>44652</v>
      </c>
      <c r="JSM26" s="132">
        <v>44562</v>
      </c>
      <c r="JSN26" s="109" t="s">
        <v>55</v>
      </c>
      <c r="JSO26" s="131" t="s">
        <v>53</v>
      </c>
      <c r="JSP26" s="114" t="s">
        <v>653</v>
      </c>
      <c r="JSQ26" s="108" t="s">
        <v>1025</v>
      </c>
      <c r="JSR26" s="108"/>
      <c r="JSS26" s="116">
        <v>0.62</v>
      </c>
      <c r="JST26" s="266" t="s">
        <v>1026</v>
      </c>
      <c r="JSU26" s="267"/>
      <c r="JSV26" s="117">
        <v>0.64</v>
      </c>
      <c r="JSW26" s="107" t="s">
        <v>654</v>
      </c>
      <c r="JSX26" s="108" t="s">
        <v>458</v>
      </c>
      <c r="JSY26" s="109" t="s">
        <v>457</v>
      </c>
      <c r="JSZ26" s="132">
        <v>44927</v>
      </c>
      <c r="JTA26" s="132">
        <v>44743</v>
      </c>
      <c r="JTB26" s="133">
        <v>44652</v>
      </c>
      <c r="JTC26" s="132">
        <v>44562</v>
      </c>
      <c r="JTD26" s="109" t="s">
        <v>55</v>
      </c>
      <c r="JTE26" s="131" t="s">
        <v>53</v>
      </c>
      <c r="JTF26" s="114" t="s">
        <v>653</v>
      </c>
      <c r="JTG26" s="108" t="s">
        <v>1025</v>
      </c>
      <c r="JTH26" s="108"/>
      <c r="JTI26" s="116">
        <v>0.62</v>
      </c>
      <c r="JTJ26" s="266" t="s">
        <v>1026</v>
      </c>
      <c r="JTK26" s="267"/>
      <c r="JTL26" s="117">
        <v>0.64</v>
      </c>
      <c r="JTM26" s="107" t="s">
        <v>654</v>
      </c>
      <c r="JTN26" s="108" t="s">
        <v>458</v>
      </c>
      <c r="JTO26" s="109" t="s">
        <v>457</v>
      </c>
      <c r="JTP26" s="132">
        <v>44927</v>
      </c>
      <c r="JTQ26" s="132">
        <v>44743</v>
      </c>
      <c r="JTR26" s="133">
        <v>44652</v>
      </c>
      <c r="JTS26" s="132">
        <v>44562</v>
      </c>
      <c r="JTT26" s="109" t="s">
        <v>55</v>
      </c>
      <c r="JTU26" s="131" t="s">
        <v>53</v>
      </c>
      <c r="JTV26" s="114" t="s">
        <v>653</v>
      </c>
      <c r="JTW26" s="108" t="s">
        <v>1025</v>
      </c>
      <c r="JTX26" s="108"/>
      <c r="JTY26" s="116">
        <v>0.62</v>
      </c>
      <c r="JTZ26" s="266" t="s">
        <v>1026</v>
      </c>
      <c r="JUA26" s="267"/>
      <c r="JUB26" s="117">
        <v>0.64</v>
      </c>
      <c r="JUC26" s="107" t="s">
        <v>654</v>
      </c>
      <c r="JUD26" s="108" t="s">
        <v>458</v>
      </c>
      <c r="JUE26" s="109" t="s">
        <v>457</v>
      </c>
      <c r="JUF26" s="132">
        <v>44927</v>
      </c>
      <c r="JUG26" s="132">
        <v>44743</v>
      </c>
      <c r="JUH26" s="133">
        <v>44652</v>
      </c>
      <c r="JUI26" s="132">
        <v>44562</v>
      </c>
      <c r="JUJ26" s="109" t="s">
        <v>55</v>
      </c>
      <c r="JUK26" s="131" t="s">
        <v>53</v>
      </c>
      <c r="JUL26" s="114" t="s">
        <v>653</v>
      </c>
      <c r="JUM26" s="108" t="s">
        <v>1025</v>
      </c>
      <c r="JUN26" s="108"/>
      <c r="JUO26" s="116">
        <v>0.62</v>
      </c>
      <c r="JUP26" s="266" t="s">
        <v>1026</v>
      </c>
      <c r="JUQ26" s="267"/>
      <c r="JUR26" s="117">
        <v>0.64</v>
      </c>
      <c r="JUS26" s="107" t="s">
        <v>654</v>
      </c>
      <c r="JUT26" s="108" t="s">
        <v>458</v>
      </c>
      <c r="JUU26" s="109" t="s">
        <v>457</v>
      </c>
      <c r="JUV26" s="132">
        <v>44927</v>
      </c>
      <c r="JUW26" s="132">
        <v>44743</v>
      </c>
      <c r="JUX26" s="133">
        <v>44652</v>
      </c>
      <c r="JUY26" s="132">
        <v>44562</v>
      </c>
      <c r="JUZ26" s="109" t="s">
        <v>55</v>
      </c>
      <c r="JVA26" s="131" t="s">
        <v>53</v>
      </c>
      <c r="JVB26" s="114" t="s">
        <v>653</v>
      </c>
      <c r="JVC26" s="108" t="s">
        <v>1025</v>
      </c>
      <c r="JVD26" s="108"/>
      <c r="JVE26" s="116">
        <v>0.62</v>
      </c>
      <c r="JVF26" s="266" t="s">
        <v>1026</v>
      </c>
      <c r="JVG26" s="267"/>
      <c r="JVH26" s="117">
        <v>0.64</v>
      </c>
      <c r="JVI26" s="107" t="s">
        <v>654</v>
      </c>
      <c r="JVJ26" s="108" t="s">
        <v>458</v>
      </c>
      <c r="JVK26" s="109" t="s">
        <v>457</v>
      </c>
      <c r="JVL26" s="132">
        <v>44927</v>
      </c>
      <c r="JVM26" s="132">
        <v>44743</v>
      </c>
      <c r="JVN26" s="133">
        <v>44652</v>
      </c>
      <c r="JVO26" s="132">
        <v>44562</v>
      </c>
      <c r="JVP26" s="109" t="s">
        <v>55</v>
      </c>
      <c r="JVQ26" s="131" t="s">
        <v>53</v>
      </c>
      <c r="JVR26" s="114" t="s">
        <v>653</v>
      </c>
      <c r="JVS26" s="108" t="s">
        <v>1025</v>
      </c>
      <c r="JVT26" s="108"/>
      <c r="JVU26" s="116">
        <v>0.62</v>
      </c>
      <c r="JVV26" s="266" t="s">
        <v>1026</v>
      </c>
      <c r="JVW26" s="267"/>
      <c r="JVX26" s="117">
        <v>0.64</v>
      </c>
      <c r="JVY26" s="107" t="s">
        <v>654</v>
      </c>
      <c r="JVZ26" s="108" t="s">
        <v>458</v>
      </c>
      <c r="JWA26" s="109" t="s">
        <v>457</v>
      </c>
      <c r="JWB26" s="132">
        <v>44927</v>
      </c>
      <c r="JWC26" s="132">
        <v>44743</v>
      </c>
      <c r="JWD26" s="133">
        <v>44652</v>
      </c>
      <c r="JWE26" s="132">
        <v>44562</v>
      </c>
      <c r="JWF26" s="109" t="s">
        <v>55</v>
      </c>
      <c r="JWG26" s="131" t="s">
        <v>53</v>
      </c>
      <c r="JWH26" s="114" t="s">
        <v>653</v>
      </c>
      <c r="JWI26" s="108" t="s">
        <v>1025</v>
      </c>
      <c r="JWJ26" s="108"/>
      <c r="JWK26" s="116">
        <v>0.62</v>
      </c>
      <c r="JWL26" s="266" t="s">
        <v>1026</v>
      </c>
      <c r="JWM26" s="267"/>
      <c r="JWN26" s="117">
        <v>0.64</v>
      </c>
      <c r="JWO26" s="107" t="s">
        <v>654</v>
      </c>
      <c r="JWP26" s="108" t="s">
        <v>458</v>
      </c>
      <c r="JWQ26" s="109" t="s">
        <v>457</v>
      </c>
      <c r="JWR26" s="132">
        <v>44927</v>
      </c>
      <c r="JWS26" s="132">
        <v>44743</v>
      </c>
      <c r="JWT26" s="133">
        <v>44652</v>
      </c>
      <c r="JWU26" s="132">
        <v>44562</v>
      </c>
      <c r="JWV26" s="109" t="s">
        <v>55</v>
      </c>
      <c r="JWW26" s="131" t="s">
        <v>53</v>
      </c>
      <c r="JWX26" s="114" t="s">
        <v>653</v>
      </c>
      <c r="JWY26" s="108" t="s">
        <v>1025</v>
      </c>
      <c r="JWZ26" s="108"/>
      <c r="JXA26" s="116">
        <v>0.62</v>
      </c>
      <c r="JXB26" s="266" t="s">
        <v>1026</v>
      </c>
      <c r="JXC26" s="267"/>
      <c r="JXD26" s="117">
        <v>0.64</v>
      </c>
      <c r="JXE26" s="107" t="s">
        <v>654</v>
      </c>
      <c r="JXF26" s="108" t="s">
        <v>458</v>
      </c>
      <c r="JXG26" s="109" t="s">
        <v>457</v>
      </c>
      <c r="JXH26" s="132">
        <v>44927</v>
      </c>
      <c r="JXI26" s="132">
        <v>44743</v>
      </c>
      <c r="JXJ26" s="133">
        <v>44652</v>
      </c>
      <c r="JXK26" s="132">
        <v>44562</v>
      </c>
      <c r="JXL26" s="109" t="s">
        <v>55</v>
      </c>
      <c r="JXM26" s="131" t="s">
        <v>53</v>
      </c>
      <c r="JXN26" s="114" t="s">
        <v>653</v>
      </c>
      <c r="JXO26" s="108" t="s">
        <v>1025</v>
      </c>
      <c r="JXP26" s="108"/>
      <c r="JXQ26" s="116">
        <v>0.62</v>
      </c>
      <c r="JXR26" s="266" t="s">
        <v>1026</v>
      </c>
      <c r="JXS26" s="267"/>
      <c r="JXT26" s="117">
        <v>0.64</v>
      </c>
      <c r="JXU26" s="107" t="s">
        <v>654</v>
      </c>
      <c r="JXV26" s="108" t="s">
        <v>458</v>
      </c>
      <c r="JXW26" s="109" t="s">
        <v>457</v>
      </c>
      <c r="JXX26" s="132">
        <v>44927</v>
      </c>
      <c r="JXY26" s="132">
        <v>44743</v>
      </c>
      <c r="JXZ26" s="133">
        <v>44652</v>
      </c>
      <c r="JYA26" s="132">
        <v>44562</v>
      </c>
      <c r="JYB26" s="109" t="s">
        <v>55</v>
      </c>
      <c r="JYC26" s="131" t="s">
        <v>53</v>
      </c>
      <c r="JYD26" s="114" t="s">
        <v>653</v>
      </c>
      <c r="JYE26" s="108" t="s">
        <v>1025</v>
      </c>
      <c r="JYF26" s="108"/>
      <c r="JYG26" s="116">
        <v>0.62</v>
      </c>
      <c r="JYH26" s="266" t="s">
        <v>1026</v>
      </c>
      <c r="JYI26" s="267"/>
      <c r="JYJ26" s="117">
        <v>0.64</v>
      </c>
      <c r="JYK26" s="107" t="s">
        <v>654</v>
      </c>
      <c r="JYL26" s="108" t="s">
        <v>458</v>
      </c>
      <c r="JYM26" s="109" t="s">
        <v>457</v>
      </c>
      <c r="JYN26" s="132">
        <v>44927</v>
      </c>
      <c r="JYO26" s="132">
        <v>44743</v>
      </c>
      <c r="JYP26" s="133">
        <v>44652</v>
      </c>
      <c r="JYQ26" s="132">
        <v>44562</v>
      </c>
      <c r="JYR26" s="109" t="s">
        <v>55</v>
      </c>
      <c r="JYS26" s="131" t="s">
        <v>53</v>
      </c>
      <c r="JYT26" s="114" t="s">
        <v>653</v>
      </c>
      <c r="JYU26" s="108" t="s">
        <v>1025</v>
      </c>
      <c r="JYV26" s="108"/>
      <c r="JYW26" s="116">
        <v>0.62</v>
      </c>
      <c r="JYX26" s="266" t="s">
        <v>1026</v>
      </c>
      <c r="JYY26" s="267"/>
      <c r="JYZ26" s="117">
        <v>0.64</v>
      </c>
      <c r="JZA26" s="107" t="s">
        <v>654</v>
      </c>
      <c r="JZB26" s="108" t="s">
        <v>458</v>
      </c>
      <c r="JZC26" s="109" t="s">
        <v>457</v>
      </c>
      <c r="JZD26" s="132">
        <v>44927</v>
      </c>
      <c r="JZE26" s="132">
        <v>44743</v>
      </c>
      <c r="JZF26" s="133">
        <v>44652</v>
      </c>
      <c r="JZG26" s="132">
        <v>44562</v>
      </c>
      <c r="JZH26" s="109" t="s">
        <v>55</v>
      </c>
      <c r="JZI26" s="131" t="s">
        <v>53</v>
      </c>
      <c r="JZJ26" s="114" t="s">
        <v>653</v>
      </c>
      <c r="JZK26" s="108" t="s">
        <v>1025</v>
      </c>
      <c r="JZL26" s="108"/>
      <c r="JZM26" s="116">
        <v>0.62</v>
      </c>
      <c r="JZN26" s="266" t="s">
        <v>1026</v>
      </c>
      <c r="JZO26" s="267"/>
      <c r="JZP26" s="117">
        <v>0.64</v>
      </c>
      <c r="JZQ26" s="107" t="s">
        <v>654</v>
      </c>
      <c r="JZR26" s="108" t="s">
        <v>458</v>
      </c>
      <c r="JZS26" s="109" t="s">
        <v>457</v>
      </c>
      <c r="JZT26" s="132">
        <v>44927</v>
      </c>
      <c r="JZU26" s="132">
        <v>44743</v>
      </c>
      <c r="JZV26" s="133">
        <v>44652</v>
      </c>
      <c r="JZW26" s="132">
        <v>44562</v>
      </c>
      <c r="JZX26" s="109" t="s">
        <v>55</v>
      </c>
      <c r="JZY26" s="131" t="s">
        <v>53</v>
      </c>
      <c r="JZZ26" s="114" t="s">
        <v>653</v>
      </c>
      <c r="KAA26" s="108" t="s">
        <v>1025</v>
      </c>
      <c r="KAB26" s="108"/>
      <c r="KAC26" s="116">
        <v>0.62</v>
      </c>
      <c r="KAD26" s="266" t="s">
        <v>1026</v>
      </c>
      <c r="KAE26" s="267"/>
      <c r="KAF26" s="117">
        <v>0.64</v>
      </c>
      <c r="KAG26" s="107" t="s">
        <v>654</v>
      </c>
      <c r="KAH26" s="108" t="s">
        <v>458</v>
      </c>
      <c r="KAI26" s="109" t="s">
        <v>457</v>
      </c>
      <c r="KAJ26" s="132">
        <v>44927</v>
      </c>
      <c r="KAK26" s="132">
        <v>44743</v>
      </c>
      <c r="KAL26" s="133">
        <v>44652</v>
      </c>
      <c r="KAM26" s="132">
        <v>44562</v>
      </c>
      <c r="KAN26" s="109" t="s">
        <v>55</v>
      </c>
      <c r="KAO26" s="131" t="s">
        <v>53</v>
      </c>
      <c r="KAP26" s="114" t="s">
        <v>653</v>
      </c>
      <c r="KAQ26" s="108" t="s">
        <v>1025</v>
      </c>
      <c r="KAR26" s="108"/>
      <c r="KAS26" s="116">
        <v>0.62</v>
      </c>
      <c r="KAT26" s="266" t="s">
        <v>1026</v>
      </c>
      <c r="KAU26" s="267"/>
      <c r="KAV26" s="117">
        <v>0.64</v>
      </c>
      <c r="KAW26" s="107" t="s">
        <v>654</v>
      </c>
      <c r="KAX26" s="108" t="s">
        <v>458</v>
      </c>
      <c r="KAY26" s="109" t="s">
        <v>457</v>
      </c>
      <c r="KAZ26" s="132">
        <v>44927</v>
      </c>
      <c r="KBA26" s="132">
        <v>44743</v>
      </c>
      <c r="KBB26" s="133">
        <v>44652</v>
      </c>
      <c r="KBC26" s="132">
        <v>44562</v>
      </c>
      <c r="KBD26" s="109" t="s">
        <v>55</v>
      </c>
      <c r="KBE26" s="131" t="s">
        <v>53</v>
      </c>
      <c r="KBF26" s="114" t="s">
        <v>653</v>
      </c>
      <c r="KBG26" s="108" t="s">
        <v>1025</v>
      </c>
      <c r="KBH26" s="108"/>
      <c r="KBI26" s="116">
        <v>0.62</v>
      </c>
      <c r="KBJ26" s="266" t="s">
        <v>1026</v>
      </c>
      <c r="KBK26" s="267"/>
      <c r="KBL26" s="117">
        <v>0.64</v>
      </c>
      <c r="KBM26" s="107" t="s">
        <v>654</v>
      </c>
      <c r="KBN26" s="108" t="s">
        <v>458</v>
      </c>
      <c r="KBO26" s="109" t="s">
        <v>457</v>
      </c>
      <c r="KBP26" s="132">
        <v>44927</v>
      </c>
      <c r="KBQ26" s="132">
        <v>44743</v>
      </c>
      <c r="KBR26" s="133">
        <v>44652</v>
      </c>
      <c r="KBS26" s="132">
        <v>44562</v>
      </c>
      <c r="KBT26" s="109" t="s">
        <v>55</v>
      </c>
      <c r="KBU26" s="131" t="s">
        <v>53</v>
      </c>
      <c r="KBV26" s="114" t="s">
        <v>653</v>
      </c>
      <c r="KBW26" s="108" t="s">
        <v>1025</v>
      </c>
      <c r="KBX26" s="108"/>
      <c r="KBY26" s="116">
        <v>0.62</v>
      </c>
      <c r="KBZ26" s="266" t="s">
        <v>1026</v>
      </c>
      <c r="KCA26" s="267"/>
      <c r="KCB26" s="117">
        <v>0.64</v>
      </c>
      <c r="KCC26" s="107" t="s">
        <v>654</v>
      </c>
      <c r="KCD26" s="108" t="s">
        <v>458</v>
      </c>
      <c r="KCE26" s="109" t="s">
        <v>457</v>
      </c>
      <c r="KCF26" s="132">
        <v>44927</v>
      </c>
      <c r="KCG26" s="132">
        <v>44743</v>
      </c>
      <c r="KCH26" s="133">
        <v>44652</v>
      </c>
      <c r="KCI26" s="132">
        <v>44562</v>
      </c>
      <c r="KCJ26" s="109" t="s">
        <v>55</v>
      </c>
      <c r="KCK26" s="131" t="s">
        <v>53</v>
      </c>
      <c r="KCL26" s="114" t="s">
        <v>653</v>
      </c>
      <c r="KCM26" s="108" t="s">
        <v>1025</v>
      </c>
      <c r="KCN26" s="108"/>
      <c r="KCO26" s="116">
        <v>0.62</v>
      </c>
      <c r="KCP26" s="266" t="s">
        <v>1026</v>
      </c>
      <c r="KCQ26" s="267"/>
      <c r="KCR26" s="117">
        <v>0.64</v>
      </c>
      <c r="KCS26" s="107" t="s">
        <v>654</v>
      </c>
      <c r="KCT26" s="108" t="s">
        <v>458</v>
      </c>
      <c r="KCU26" s="109" t="s">
        <v>457</v>
      </c>
      <c r="KCV26" s="132">
        <v>44927</v>
      </c>
      <c r="KCW26" s="132">
        <v>44743</v>
      </c>
      <c r="KCX26" s="133">
        <v>44652</v>
      </c>
      <c r="KCY26" s="132">
        <v>44562</v>
      </c>
      <c r="KCZ26" s="109" t="s">
        <v>55</v>
      </c>
      <c r="KDA26" s="131" t="s">
        <v>53</v>
      </c>
      <c r="KDB26" s="114" t="s">
        <v>653</v>
      </c>
      <c r="KDC26" s="108" t="s">
        <v>1025</v>
      </c>
      <c r="KDD26" s="108"/>
      <c r="KDE26" s="116">
        <v>0.62</v>
      </c>
      <c r="KDF26" s="266" t="s">
        <v>1026</v>
      </c>
      <c r="KDG26" s="267"/>
      <c r="KDH26" s="117">
        <v>0.64</v>
      </c>
      <c r="KDI26" s="107" t="s">
        <v>654</v>
      </c>
      <c r="KDJ26" s="108" t="s">
        <v>458</v>
      </c>
      <c r="KDK26" s="109" t="s">
        <v>457</v>
      </c>
      <c r="KDL26" s="132">
        <v>44927</v>
      </c>
      <c r="KDM26" s="132">
        <v>44743</v>
      </c>
      <c r="KDN26" s="133">
        <v>44652</v>
      </c>
      <c r="KDO26" s="132">
        <v>44562</v>
      </c>
      <c r="KDP26" s="109" t="s">
        <v>55</v>
      </c>
      <c r="KDQ26" s="131" t="s">
        <v>53</v>
      </c>
      <c r="KDR26" s="114" t="s">
        <v>653</v>
      </c>
      <c r="KDS26" s="108" t="s">
        <v>1025</v>
      </c>
      <c r="KDT26" s="108"/>
      <c r="KDU26" s="116">
        <v>0.62</v>
      </c>
      <c r="KDV26" s="266" t="s">
        <v>1026</v>
      </c>
      <c r="KDW26" s="267"/>
      <c r="KDX26" s="117">
        <v>0.64</v>
      </c>
      <c r="KDY26" s="107" t="s">
        <v>654</v>
      </c>
      <c r="KDZ26" s="108" t="s">
        <v>458</v>
      </c>
      <c r="KEA26" s="109" t="s">
        <v>457</v>
      </c>
      <c r="KEB26" s="132">
        <v>44927</v>
      </c>
      <c r="KEC26" s="132">
        <v>44743</v>
      </c>
      <c r="KED26" s="133">
        <v>44652</v>
      </c>
      <c r="KEE26" s="132">
        <v>44562</v>
      </c>
      <c r="KEF26" s="109" t="s">
        <v>55</v>
      </c>
      <c r="KEG26" s="131" t="s">
        <v>53</v>
      </c>
      <c r="KEH26" s="114" t="s">
        <v>653</v>
      </c>
      <c r="KEI26" s="108" t="s">
        <v>1025</v>
      </c>
      <c r="KEJ26" s="108"/>
      <c r="KEK26" s="116">
        <v>0.62</v>
      </c>
      <c r="KEL26" s="266" t="s">
        <v>1026</v>
      </c>
      <c r="KEM26" s="267"/>
      <c r="KEN26" s="117">
        <v>0.64</v>
      </c>
      <c r="KEO26" s="107" t="s">
        <v>654</v>
      </c>
      <c r="KEP26" s="108" t="s">
        <v>458</v>
      </c>
      <c r="KEQ26" s="109" t="s">
        <v>457</v>
      </c>
      <c r="KER26" s="132">
        <v>44927</v>
      </c>
      <c r="KES26" s="132">
        <v>44743</v>
      </c>
      <c r="KET26" s="133">
        <v>44652</v>
      </c>
      <c r="KEU26" s="132">
        <v>44562</v>
      </c>
      <c r="KEV26" s="109" t="s">
        <v>55</v>
      </c>
      <c r="KEW26" s="131" t="s">
        <v>53</v>
      </c>
      <c r="KEX26" s="114" t="s">
        <v>653</v>
      </c>
      <c r="KEY26" s="108" t="s">
        <v>1025</v>
      </c>
      <c r="KEZ26" s="108"/>
      <c r="KFA26" s="116">
        <v>0.62</v>
      </c>
      <c r="KFB26" s="266" t="s">
        <v>1026</v>
      </c>
      <c r="KFC26" s="267"/>
      <c r="KFD26" s="117">
        <v>0.64</v>
      </c>
      <c r="KFE26" s="107" t="s">
        <v>654</v>
      </c>
      <c r="KFF26" s="108" t="s">
        <v>458</v>
      </c>
      <c r="KFG26" s="109" t="s">
        <v>457</v>
      </c>
      <c r="KFH26" s="132">
        <v>44927</v>
      </c>
      <c r="KFI26" s="132">
        <v>44743</v>
      </c>
      <c r="KFJ26" s="133">
        <v>44652</v>
      </c>
      <c r="KFK26" s="132">
        <v>44562</v>
      </c>
      <c r="KFL26" s="109" t="s">
        <v>55</v>
      </c>
      <c r="KFM26" s="131" t="s">
        <v>53</v>
      </c>
      <c r="KFN26" s="114" t="s">
        <v>653</v>
      </c>
      <c r="KFO26" s="108" t="s">
        <v>1025</v>
      </c>
      <c r="KFP26" s="108"/>
      <c r="KFQ26" s="116">
        <v>0.62</v>
      </c>
      <c r="KFR26" s="266" t="s">
        <v>1026</v>
      </c>
      <c r="KFS26" s="267"/>
      <c r="KFT26" s="117">
        <v>0.64</v>
      </c>
      <c r="KFU26" s="107" t="s">
        <v>654</v>
      </c>
      <c r="KFV26" s="108" t="s">
        <v>458</v>
      </c>
      <c r="KFW26" s="109" t="s">
        <v>457</v>
      </c>
      <c r="KFX26" s="132">
        <v>44927</v>
      </c>
      <c r="KFY26" s="132">
        <v>44743</v>
      </c>
      <c r="KFZ26" s="133">
        <v>44652</v>
      </c>
      <c r="KGA26" s="132">
        <v>44562</v>
      </c>
      <c r="KGB26" s="109" t="s">
        <v>55</v>
      </c>
      <c r="KGC26" s="131" t="s">
        <v>53</v>
      </c>
      <c r="KGD26" s="114" t="s">
        <v>653</v>
      </c>
      <c r="KGE26" s="108" t="s">
        <v>1025</v>
      </c>
      <c r="KGF26" s="108"/>
      <c r="KGG26" s="116">
        <v>0.62</v>
      </c>
      <c r="KGH26" s="266" t="s">
        <v>1026</v>
      </c>
      <c r="KGI26" s="267"/>
      <c r="KGJ26" s="117">
        <v>0.64</v>
      </c>
      <c r="KGK26" s="107" t="s">
        <v>654</v>
      </c>
      <c r="KGL26" s="108" t="s">
        <v>458</v>
      </c>
      <c r="KGM26" s="109" t="s">
        <v>457</v>
      </c>
      <c r="KGN26" s="132">
        <v>44927</v>
      </c>
      <c r="KGO26" s="132">
        <v>44743</v>
      </c>
      <c r="KGP26" s="133">
        <v>44652</v>
      </c>
      <c r="KGQ26" s="132">
        <v>44562</v>
      </c>
      <c r="KGR26" s="109" t="s">
        <v>55</v>
      </c>
      <c r="KGS26" s="131" t="s">
        <v>53</v>
      </c>
      <c r="KGT26" s="114" t="s">
        <v>653</v>
      </c>
      <c r="KGU26" s="108" t="s">
        <v>1025</v>
      </c>
      <c r="KGV26" s="108"/>
      <c r="KGW26" s="116">
        <v>0.62</v>
      </c>
      <c r="KGX26" s="266" t="s">
        <v>1026</v>
      </c>
      <c r="KGY26" s="267"/>
      <c r="KGZ26" s="117">
        <v>0.64</v>
      </c>
      <c r="KHA26" s="107" t="s">
        <v>654</v>
      </c>
      <c r="KHB26" s="108" t="s">
        <v>458</v>
      </c>
      <c r="KHC26" s="109" t="s">
        <v>457</v>
      </c>
      <c r="KHD26" s="132">
        <v>44927</v>
      </c>
      <c r="KHE26" s="132">
        <v>44743</v>
      </c>
      <c r="KHF26" s="133">
        <v>44652</v>
      </c>
      <c r="KHG26" s="132">
        <v>44562</v>
      </c>
      <c r="KHH26" s="109" t="s">
        <v>55</v>
      </c>
      <c r="KHI26" s="131" t="s">
        <v>53</v>
      </c>
      <c r="KHJ26" s="114" t="s">
        <v>653</v>
      </c>
      <c r="KHK26" s="108" t="s">
        <v>1025</v>
      </c>
      <c r="KHL26" s="108"/>
      <c r="KHM26" s="116">
        <v>0.62</v>
      </c>
      <c r="KHN26" s="266" t="s">
        <v>1026</v>
      </c>
      <c r="KHO26" s="267"/>
      <c r="KHP26" s="117">
        <v>0.64</v>
      </c>
      <c r="KHQ26" s="107" t="s">
        <v>654</v>
      </c>
      <c r="KHR26" s="108" t="s">
        <v>458</v>
      </c>
      <c r="KHS26" s="109" t="s">
        <v>457</v>
      </c>
      <c r="KHT26" s="132">
        <v>44927</v>
      </c>
      <c r="KHU26" s="132">
        <v>44743</v>
      </c>
      <c r="KHV26" s="133">
        <v>44652</v>
      </c>
      <c r="KHW26" s="132">
        <v>44562</v>
      </c>
      <c r="KHX26" s="109" t="s">
        <v>55</v>
      </c>
      <c r="KHY26" s="131" t="s">
        <v>53</v>
      </c>
      <c r="KHZ26" s="114" t="s">
        <v>653</v>
      </c>
      <c r="KIA26" s="108" t="s">
        <v>1025</v>
      </c>
      <c r="KIB26" s="108"/>
      <c r="KIC26" s="116">
        <v>0.62</v>
      </c>
      <c r="KID26" s="266" t="s">
        <v>1026</v>
      </c>
      <c r="KIE26" s="267"/>
      <c r="KIF26" s="117">
        <v>0.64</v>
      </c>
      <c r="KIG26" s="107" t="s">
        <v>654</v>
      </c>
      <c r="KIH26" s="108" t="s">
        <v>458</v>
      </c>
      <c r="KII26" s="109" t="s">
        <v>457</v>
      </c>
      <c r="KIJ26" s="132">
        <v>44927</v>
      </c>
      <c r="KIK26" s="132">
        <v>44743</v>
      </c>
      <c r="KIL26" s="133">
        <v>44652</v>
      </c>
      <c r="KIM26" s="132">
        <v>44562</v>
      </c>
      <c r="KIN26" s="109" t="s">
        <v>55</v>
      </c>
      <c r="KIO26" s="131" t="s">
        <v>53</v>
      </c>
      <c r="KIP26" s="114" t="s">
        <v>653</v>
      </c>
      <c r="KIQ26" s="108" t="s">
        <v>1025</v>
      </c>
      <c r="KIR26" s="108"/>
      <c r="KIS26" s="116">
        <v>0.62</v>
      </c>
      <c r="KIT26" s="266" t="s">
        <v>1026</v>
      </c>
      <c r="KIU26" s="267"/>
      <c r="KIV26" s="117">
        <v>0.64</v>
      </c>
      <c r="KIW26" s="107" t="s">
        <v>654</v>
      </c>
      <c r="KIX26" s="108" t="s">
        <v>458</v>
      </c>
      <c r="KIY26" s="109" t="s">
        <v>457</v>
      </c>
      <c r="KIZ26" s="132">
        <v>44927</v>
      </c>
      <c r="KJA26" s="132">
        <v>44743</v>
      </c>
      <c r="KJB26" s="133">
        <v>44652</v>
      </c>
      <c r="KJC26" s="132">
        <v>44562</v>
      </c>
      <c r="KJD26" s="109" t="s">
        <v>55</v>
      </c>
      <c r="KJE26" s="131" t="s">
        <v>53</v>
      </c>
      <c r="KJF26" s="114" t="s">
        <v>653</v>
      </c>
      <c r="KJG26" s="108" t="s">
        <v>1025</v>
      </c>
      <c r="KJH26" s="108"/>
      <c r="KJI26" s="116">
        <v>0.62</v>
      </c>
      <c r="KJJ26" s="266" t="s">
        <v>1026</v>
      </c>
      <c r="KJK26" s="267"/>
      <c r="KJL26" s="117">
        <v>0.64</v>
      </c>
      <c r="KJM26" s="107" t="s">
        <v>654</v>
      </c>
      <c r="KJN26" s="108" t="s">
        <v>458</v>
      </c>
      <c r="KJO26" s="109" t="s">
        <v>457</v>
      </c>
      <c r="KJP26" s="132">
        <v>44927</v>
      </c>
      <c r="KJQ26" s="132">
        <v>44743</v>
      </c>
      <c r="KJR26" s="133">
        <v>44652</v>
      </c>
      <c r="KJS26" s="132">
        <v>44562</v>
      </c>
      <c r="KJT26" s="109" t="s">
        <v>55</v>
      </c>
      <c r="KJU26" s="131" t="s">
        <v>53</v>
      </c>
      <c r="KJV26" s="114" t="s">
        <v>653</v>
      </c>
      <c r="KJW26" s="108" t="s">
        <v>1025</v>
      </c>
      <c r="KJX26" s="108"/>
      <c r="KJY26" s="116">
        <v>0.62</v>
      </c>
      <c r="KJZ26" s="266" t="s">
        <v>1026</v>
      </c>
      <c r="KKA26" s="267"/>
      <c r="KKB26" s="117">
        <v>0.64</v>
      </c>
      <c r="KKC26" s="107" t="s">
        <v>654</v>
      </c>
      <c r="KKD26" s="108" t="s">
        <v>458</v>
      </c>
      <c r="KKE26" s="109" t="s">
        <v>457</v>
      </c>
      <c r="KKF26" s="132">
        <v>44927</v>
      </c>
      <c r="KKG26" s="132">
        <v>44743</v>
      </c>
      <c r="KKH26" s="133">
        <v>44652</v>
      </c>
      <c r="KKI26" s="132">
        <v>44562</v>
      </c>
      <c r="KKJ26" s="109" t="s">
        <v>55</v>
      </c>
      <c r="KKK26" s="131" t="s">
        <v>53</v>
      </c>
      <c r="KKL26" s="114" t="s">
        <v>653</v>
      </c>
      <c r="KKM26" s="108" t="s">
        <v>1025</v>
      </c>
      <c r="KKN26" s="108"/>
      <c r="KKO26" s="116">
        <v>0.62</v>
      </c>
      <c r="KKP26" s="266" t="s">
        <v>1026</v>
      </c>
      <c r="KKQ26" s="267"/>
      <c r="KKR26" s="117">
        <v>0.64</v>
      </c>
      <c r="KKS26" s="107" t="s">
        <v>654</v>
      </c>
      <c r="KKT26" s="108" t="s">
        <v>458</v>
      </c>
      <c r="KKU26" s="109" t="s">
        <v>457</v>
      </c>
      <c r="KKV26" s="132">
        <v>44927</v>
      </c>
      <c r="KKW26" s="132">
        <v>44743</v>
      </c>
      <c r="KKX26" s="133">
        <v>44652</v>
      </c>
      <c r="KKY26" s="132">
        <v>44562</v>
      </c>
      <c r="KKZ26" s="109" t="s">
        <v>55</v>
      </c>
      <c r="KLA26" s="131" t="s">
        <v>53</v>
      </c>
      <c r="KLB26" s="114" t="s">
        <v>653</v>
      </c>
      <c r="KLC26" s="108" t="s">
        <v>1025</v>
      </c>
      <c r="KLD26" s="108"/>
      <c r="KLE26" s="116">
        <v>0.62</v>
      </c>
      <c r="KLF26" s="266" t="s">
        <v>1026</v>
      </c>
      <c r="KLG26" s="267"/>
      <c r="KLH26" s="117">
        <v>0.64</v>
      </c>
      <c r="KLI26" s="107" t="s">
        <v>654</v>
      </c>
      <c r="KLJ26" s="108" t="s">
        <v>458</v>
      </c>
      <c r="KLK26" s="109" t="s">
        <v>457</v>
      </c>
      <c r="KLL26" s="132">
        <v>44927</v>
      </c>
      <c r="KLM26" s="132">
        <v>44743</v>
      </c>
      <c r="KLN26" s="133">
        <v>44652</v>
      </c>
      <c r="KLO26" s="132">
        <v>44562</v>
      </c>
      <c r="KLP26" s="109" t="s">
        <v>55</v>
      </c>
      <c r="KLQ26" s="131" t="s">
        <v>53</v>
      </c>
      <c r="KLR26" s="114" t="s">
        <v>653</v>
      </c>
      <c r="KLS26" s="108" t="s">
        <v>1025</v>
      </c>
      <c r="KLT26" s="108"/>
      <c r="KLU26" s="116">
        <v>0.62</v>
      </c>
      <c r="KLV26" s="266" t="s">
        <v>1026</v>
      </c>
      <c r="KLW26" s="267"/>
      <c r="KLX26" s="117">
        <v>0.64</v>
      </c>
      <c r="KLY26" s="107" t="s">
        <v>654</v>
      </c>
      <c r="KLZ26" s="108" t="s">
        <v>458</v>
      </c>
      <c r="KMA26" s="109" t="s">
        <v>457</v>
      </c>
      <c r="KMB26" s="132">
        <v>44927</v>
      </c>
      <c r="KMC26" s="132">
        <v>44743</v>
      </c>
      <c r="KMD26" s="133">
        <v>44652</v>
      </c>
      <c r="KME26" s="132">
        <v>44562</v>
      </c>
      <c r="KMF26" s="109" t="s">
        <v>55</v>
      </c>
      <c r="KMG26" s="131" t="s">
        <v>53</v>
      </c>
      <c r="KMH26" s="114" t="s">
        <v>653</v>
      </c>
      <c r="KMI26" s="108" t="s">
        <v>1025</v>
      </c>
      <c r="KMJ26" s="108"/>
      <c r="KMK26" s="116">
        <v>0.62</v>
      </c>
      <c r="KML26" s="266" t="s">
        <v>1026</v>
      </c>
      <c r="KMM26" s="267"/>
      <c r="KMN26" s="117">
        <v>0.64</v>
      </c>
      <c r="KMO26" s="107" t="s">
        <v>654</v>
      </c>
      <c r="KMP26" s="108" t="s">
        <v>458</v>
      </c>
      <c r="KMQ26" s="109" t="s">
        <v>457</v>
      </c>
      <c r="KMR26" s="132">
        <v>44927</v>
      </c>
      <c r="KMS26" s="132">
        <v>44743</v>
      </c>
      <c r="KMT26" s="133">
        <v>44652</v>
      </c>
      <c r="KMU26" s="132">
        <v>44562</v>
      </c>
      <c r="KMV26" s="109" t="s">
        <v>55</v>
      </c>
      <c r="KMW26" s="131" t="s">
        <v>53</v>
      </c>
      <c r="KMX26" s="114" t="s">
        <v>653</v>
      </c>
      <c r="KMY26" s="108" t="s">
        <v>1025</v>
      </c>
      <c r="KMZ26" s="108"/>
      <c r="KNA26" s="116">
        <v>0.62</v>
      </c>
      <c r="KNB26" s="266" t="s">
        <v>1026</v>
      </c>
      <c r="KNC26" s="267"/>
      <c r="KND26" s="117">
        <v>0.64</v>
      </c>
      <c r="KNE26" s="107" t="s">
        <v>654</v>
      </c>
      <c r="KNF26" s="108" t="s">
        <v>458</v>
      </c>
      <c r="KNG26" s="109" t="s">
        <v>457</v>
      </c>
      <c r="KNH26" s="132">
        <v>44927</v>
      </c>
      <c r="KNI26" s="132">
        <v>44743</v>
      </c>
      <c r="KNJ26" s="133">
        <v>44652</v>
      </c>
      <c r="KNK26" s="132">
        <v>44562</v>
      </c>
      <c r="KNL26" s="109" t="s">
        <v>55</v>
      </c>
      <c r="KNM26" s="131" t="s">
        <v>53</v>
      </c>
      <c r="KNN26" s="114" t="s">
        <v>653</v>
      </c>
      <c r="KNO26" s="108" t="s">
        <v>1025</v>
      </c>
      <c r="KNP26" s="108"/>
      <c r="KNQ26" s="116">
        <v>0.62</v>
      </c>
      <c r="KNR26" s="266" t="s">
        <v>1026</v>
      </c>
      <c r="KNS26" s="267"/>
      <c r="KNT26" s="117">
        <v>0.64</v>
      </c>
      <c r="KNU26" s="107" t="s">
        <v>654</v>
      </c>
      <c r="KNV26" s="108" t="s">
        <v>458</v>
      </c>
      <c r="KNW26" s="109" t="s">
        <v>457</v>
      </c>
      <c r="KNX26" s="132">
        <v>44927</v>
      </c>
      <c r="KNY26" s="132">
        <v>44743</v>
      </c>
      <c r="KNZ26" s="133">
        <v>44652</v>
      </c>
      <c r="KOA26" s="132">
        <v>44562</v>
      </c>
      <c r="KOB26" s="109" t="s">
        <v>55</v>
      </c>
      <c r="KOC26" s="131" t="s">
        <v>53</v>
      </c>
      <c r="KOD26" s="114" t="s">
        <v>653</v>
      </c>
      <c r="KOE26" s="108" t="s">
        <v>1025</v>
      </c>
      <c r="KOF26" s="108"/>
      <c r="KOG26" s="116">
        <v>0.62</v>
      </c>
      <c r="KOH26" s="266" t="s">
        <v>1026</v>
      </c>
      <c r="KOI26" s="267"/>
      <c r="KOJ26" s="117">
        <v>0.64</v>
      </c>
      <c r="KOK26" s="107" t="s">
        <v>654</v>
      </c>
      <c r="KOL26" s="108" t="s">
        <v>458</v>
      </c>
      <c r="KOM26" s="109" t="s">
        <v>457</v>
      </c>
      <c r="KON26" s="132">
        <v>44927</v>
      </c>
      <c r="KOO26" s="132">
        <v>44743</v>
      </c>
      <c r="KOP26" s="133">
        <v>44652</v>
      </c>
      <c r="KOQ26" s="132">
        <v>44562</v>
      </c>
      <c r="KOR26" s="109" t="s">
        <v>55</v>
      </c>
      <c r="KOS26" s="131" t="s">
        <v>53</v>
      </c>
      <c r="KOT26" s="114" t="s">
        <v>653</v>
      </c>
      <c r="KOU26" s="108" t="s">
        <v>1025</v>
      </c>
      <c r="KOV26" s="108"/>
      <c r="KOW26" s="116">
        <v>0.62</v>
      </c>
      <c r="KOX26" s="266" t="s">
        <v>1026</v>
      </c>
      <c r="KOY26" s="267"/>
      <c r="KOZ26" s="117">
        <v>0.64</v>
      </c>
      <c r="KPA26" s="107" t="s">
        <v>654</v>
      </c>
      <c r="KPB26" s="108" t="s">
        <v>458</v>
      </c>
      <c r="KPC26" s="109" t="s">
        <v>457</v>
      </c>
      <c r="KPD26" s="132">
        <v>44927</v>
      </c>
      <c r="KPE26" s="132">
        <v>44743</v>
      </c>
      <c r="KPF26" s="133">
        <v>44652</v>
      </c>
      <c r="KPG26" s="132">
        <v>44562</v>
      </c>
      <c r="KPH26" s="109" t="s">
        <v>55</v>
      </c>
      <c r="KPI26" s="131" t="s">
        <v>53</v>
      </c>
      <c r="KPJ26" s="114" t="s">
        <v>653</v>
      </c>
      <c r="KPK26" s="108" t="s">
        <v>1025</v>
      </c>
      <c r="KPL26" s="108"/>
      <c r="KPM26" s="116">
        <v>0.62</v>
      </c>
      <c r="KPN26" s="266" t="s">
        <v>1026</v>
      </c>
      <c r="KPO26" s="267"/>
      <c r="KPP26" s="117">
        <v>0.64</v>
      </c>
      <c r="KPQ26" s="107" t="s">
        <v>654</v>
      </c>
      <c r="KPR26" s="108" t="s">
        <v>458</v>
      </c>
      <c r="KPS26" s="109" t="s">
        <v>457</v>
      </c>
      <c r="KPT26" s="132">
        <v>44927</v>
      </c>
      <c r="KPU26" s="132">
        <v>44743</v>
      </c>
      <c r="KPV26" s="133">
        <v>44652</v>
      </c>
      <c r="KPW26" s="132">
        <v>44562</v>
      </c>
      <c r="KPX26" s="109" t="s">
        <v>55</v>
      </c>
      <c r="KPY26" s="131" t="s">
        <v>53</v>
      </c>
      <c r="KPZ26" s="114" t="s">
        <v>653</v>
      </c>
      <c r="KQA26" s="108" t="s">
        <v>1025</v>
      </c>
      <c r="KQB26" s="108"/>
      <c r="KQC26" s="116">
        <v>0.62</v>
      </c>
      <c r="KQD26" s="266" t="s">
        <v>1026</v>
      </c>
      <c r="KQE26" s="267"/>
      <c r="KQF26" s="117">
        <v>0.64</v>
      </c>
      <c r="KQG26" s="107" t="s">
        <v>654</v>
      </c>
      <c r="KQH26" s="108" t="s">
        <v>458</v>
      </c>
      <c r="KQI26" s="109" t="s">
        <v>457</v>
      </c>
      <c r="KQJ26" s="132">
        <v>44927</v>
      </c>
      <c r="KQK26" s="132">
        <v>44743</v>
      </c>
      <c r="KQL26" s="133">
        <v>44652</v>
      </c>
      <c r="KQM26" s="132">
        <v>44562</v>
      </c>
      <c r="KQN26" s="109" t="s">
        <v>55</v>
      </c>
      <c r="KQO26" s="131" t="s">
        <v>53</v>
      </c>
      <c r="KQP26" s="114" t="s">
        <v>653</v>
      </c>
      <c r="KQQ26" s="108" t="s">
        <v>1025</v>
      </c>
      <c r="KQR26" s="108"/>
      <c r="KQS26" s="116">
        <v>0.62</v>
      </c>
      <c r="KQT26" s="266" t="s">
        <v>1026</v>
      </c>
      <c r="KQU26" s="267"/>
      <c r="KQV26" s="117">
        <v>0.64</v>
      </c>
      <c r="KQW26" s="107" t="s">
        <v>654</v>
      </c>
      <c r="KQX26" s="108" t="s">
        <v>458</v>
      </c>
      <c r="KQY26" s="109" t="s">
        <v>457</v>
      </c>
      <c r="KQZ26" s="132">
        <v>44927</v>
      </c>
      <c r="KRA26" s="132">
        <v>44743</v>
      </c>
      <c r="KRB26" s="133">
        <v>44652</v>
      </c>
      <c r="KRC26" s="132">
        <v>44562</v>
      </c>
      <c r="KRD26" s="109" t="s">
        <v>55</v>
      </c>
      <c r="KRE26" s="131" t="s">
        <v>53</v>
      </c>
      <c r="KRF26" s="114" t="s">
        <v>653</v>
      </c>
      <c r="KRG26" s="108" t="s">
        <v>1025</v>
      </c>
      <c r="KRH26" s="108"/>
      <c r="KRI26" s="116">
        <v>0.62</v>
      </c>
      <c r="KRJ26" s="266" t="s">
        <v>1026</v>
      </c>
      <c r="KRK26" s="267"/>
      <c r="KRL26" s="117">
        <v>0.64</v>
      </c>
      <c r="KRM26" s="107" t="s">
        <v>654</v>
      </c>
      <c r="KRN26" s="108" t="s">
        <v>458</v>
      </c>
      <c r="KRO26" s="109" t="s">
        <v>457</v>
      </c>
      <c r="KRP26" s="132">
        <v>44927</v>
      </c>
      <c r="KRQ26" s="132">
        <v>44743</v>
      </c>
      <c r="KRR26" s="133">
        <v>44652</v>
      </c>
      <c r="KRS26" s="132">
        <v>44562</v>
      </c>
      <c r="KRT26" s="109" t="s">
        <v>55</v>
      </c>
      <c r="KRU26" s="131" t="s">
        <v>53</v>
      </c>
      <c r="KRV26" s="114" t="s">
        <v>653</v>
      </c>
      <c r="KRW26" s="108" t="s">
        <v>1025</v>
      </c>
      <c r="KRX26" s="108"/>
      <c r="KRY26" s="116">
        <v>0.62</v>
      </c>
      <c r="KRZ26" s="266" t="s">
        <v>1026</v>
      </c>
      <c r="KSA26" s="267"/>
      <c r="KSB26" s="117">
        <v>0.64</v>
      </c>
      <c r="KSC26" s="107" t="s">
        <v>654</v>
      </c>
      <c r="KSD26" s="108" t="s">
        <v>458</v>
      </c>
      <c r="KSE26" s="109" t="s">
        <v>457</v>
      </c>
      <c r="KSF26" s="132">
        <v>44927</v>
      </c>
      <c r="KSG26" s="132">
        <v>44743</v>
      </c>
      <c r="KSH26" s="133">
        <v>44652</v>
      </c>
      <c r="KSI26" s="132">
        <v>44562</v>
      </c>
      <c r="KSJ26" s="109" t="s">
        <v>55</v>
      </c>
      <c r="KSK26" s="131" t="s">
        <v>53</v>
      </c>
      <c r="KSL26" s="114" t="s">
        <v>653</v>
      </c>
      <c r="KSM26" s="108" t="s">
        <v>1025</v>
      </c>
      <c r="KSN26" s="108"/>
      <c r="KSO26" s="116">
        <v>0.62</v>
      </c>
      <c r="KSP26" s="266" t="s">
        <v>1026</v>
      </c>
      <c r="KSQ26" s="267"/>
      <c r="KSR26" s="117">
        <v>0.64</v>
      </c>
      <c r="KSS26" s="107" t="s">
        <v>654</v>
      </c>
      <c r="KST26" s="108" t="s">
        <v>458</v>
      </c>
      <c r="KSU26" s="109" t="s">
        <v>457</v>
      </c>
      <c r="KSV26" s="132">
        <v>44927</v>
      </c>
      <c r="KSW26" s="132">
        <v>44743</v>
      </c>
      <c r="KSX26" s="133">
        <v>44652</v>
      </c>
      <c r="KSY26" s="132">
        <v>44562</v>
      </c>
      <c r="KSZ26" s="109" t="s">
        <v>55</v>
      </c>
      <c r="KTA26" s="131" t="s">
        <v>53</v>
      </c>
      <c r="KTB26" s="114" t="s">
        <v>653</v>
      </c>
      <c r="KTC26" s="108" t="s">
        <v>1025</v>
      </c>
      <c r="KTD26" s="108"/>
      <c r="KTE26" s="116">
        <v>0.62</v>
      </c>
      <c r="KTF26" s="266" t="s">
        <v>1026</v>
      </c>
      <c r="KTG26" s="267"/>
      <c r="KTH26" s="117">
        <v>0.64</v>
      </c>
      <c r="KTI26" s="107" t="s">
        <v>654</v>
      </c>
      <c r="KTJ26" s="108" t="s">
        <v>458</v>
      </c>
      <c r="KTK26" s="109" t="s">
        <v>457</v>
      </c>
      <c r="KTL26" s="132">
        <v>44927</v>
      </c>
      <c r="KTM26" s="132">
        <v>44743</v>
      </c>
      <c r="KTN26" s="133">
        <v>44652</v>
      </c>
      <c r="KTO26" s="132">
        <v>44562</v>
      </c>
      <c r="KTP26" s="109" t="s">
        <v>55</v>
      </c>
      <c r="KTQ26" s="131" t="s">
        <v>53</v>
      </c>
      <c r="KTR26" s="114" t="s">
        <v>653</v>
      </c>
      <c r="KTS26" s="108" t="s">
        <v>1025</v>
      </c>
      <c r="KTT26" s="108"/>
      <c r="KTU26" s="116">
        <v>0.62</v>
      </c>
      <c r="KTV26" s="266" t="s">
        <v>1026</v>
      </c>
      <c r="KTW26" s="267"/>
      <c r="KTX26" s="117">
        <v>0.64</v>
      </c>
      <c r="KTY26" s="107" t="s">
        <v>654</v>
      </c>
      <c r="KTZ26" s="108" t="s">
        <v>458</v>
      </c>
      <c r="KUA26" s="109" t="s">
        <v>457</v>
      </c>
      <c r="KUB26" s="132">
        <v>44927</v>
      </c>
      <c r="KUC26" s="132">
        <v>44743</v>
      </c>
      <c r="KUD26" s="133">
        <v>44652</v>
      </c>
      <c r="KUE26" s="132">
        <v>44562</v>
      </c>
      <c r="KUF26" s="109" t="s">
        <v>55</v>
      </c>
      <c r="KUG26" s="131" t="s">
        <v>53</v>
      </c>
      <c r="KUH26" s="114" t="s">
        <v>653</v>
      </c>
      <c r="KUI26" s="108" t="s">
        <v>1025</v>
      </c>
      <c r="KUJ26" s="108"/>
      <c r="KUK26" s="116">
        <v>0.62</v>
      </c>
      <c r="KUL26" s="266" t="s">
        <v>1026</v>
      </c>
      <c r="KUM26" s="267"/>
      <c r="KUN26" s="117">
        <v>0.64</v>
      </c>
      <c r="KUO26" s="107" t="s">
        <v>654</v>
      </c>
      <c r="KUP26" s="108" t="s">
        <v>458</v>
      </c>
      <c r="KUQ26" s="109" t="s">
        <v>457</v>
      </c>
      <c r="KUR26" s="132">
        <v>44927</v>
      </c>
      <c r="KUS26" s="132">
        <v>44743</v>
      </c>
      <c r="KUT26" s="133">
        <v>44652</v>
      </c>
      <c r="KUU26" s="132">
        <v>44562</v>
      </c>
      <c r="KUV26" s="109" t="s">
        <v>55</v>
      </c>
      <c r="KUW26" s="131" t="s">
        <v>53</v>
      </c>
      <c r="KUX26" s="114" t="s">
        <v>653</v>
      </c>
      <c r="KUY26" s="108" t="s">
        <v>1025</v>
      </c>
      <c r="KUZ26" s="108"/>
      <c r="KVA26" s="116">
        <v>0.62</v>
      </c>
      <c r="KVB26" s="266" t="s">
        <v>1026</v>
      </c>
      <c r="KVC26" s="267"/>
      <c r="KVD26" s="117">
        <v>0.64</v>
      </c>
      <c r="KVE26" s="107" t="s">
        <v>654</v>
      </c>
      <c r="KVF26" s="108" t="s">
        <v>458</v>
      </c>
      <c r="KVG26" s="109" t="s">
        <v>457</v>
      </c>
      <c r="KVH26" s="132">
        <v>44927</v>
      </c>
      <c r="KVI26" s="132">
        <v>44743</v>
      </c>
      <c r="KVJ26" s="133">
        <v>44652</v>
      </c>
      <c r="KVK26" s="132">
        <v>44562</v>
      </c>
      <c r="KVL26" s="109" t="s">
        <v>55</v>
      </c>
      <c r="KVM26" s="131" t="s">
        <v>53</v>
      </c>
      <c r="KVN26" s="114" t="s">
        <v>653</v>
      </c>
      <c r="KVO26" s="108" t="s">
        <v>1025</v>
      </c>
      <c r="KVP26" s="108"/>
      <c r="KVQ26" s="116">
        <v>0.62</v>
      </c>
      <c r="KVR26" s="266" t="s">
        <v>1026</v>
      </c>
      <c r="KVS26" s="267"/>
      <c r="KVT26" s="117">
        <v>0.64</v>
      </c>
      <c r="KVU26" s="107" t="s">
        <v>654</v>
      </c>
      <c r="KVV26" s="108" t="s">
        <v>458</v>
      </c>
      <c r="KVW26" s="109" t="s">
        <v>457</v>
      </c>
      <c r="KVX26" s="132">
        <v>44927</v>
      </c>
      <c r="KVY26" s="132">
        <v>44743</v>
      </c>
      <c r="KVZ26" s="133">
        <v>44652</v>
      </c>
      <c r="KWA26" s="132">
        <v>44562</v>
      </c>
      <c r="KWB26" s="109" t="s">
        <v>55</v>
      </c>
      <c r="KWC26" s="131" t="s">
        <v>53</v>
      </c>
      <c r="KWD26" s="114" t="s">
        <v>653</v>
      </c>
      <c r="KWE26" s="108" t="s">
        <v>1025</v>
      </c>
      <c r="KWF26" s="108"/>
      <c r="KWG26" s="116">
        <v>0.62</v>
      </c>
      <c r="KWH26" s="266" t="s">
        <v>1026</v>
      </c>
      <c r="KWI26" s="267"/>
      <c r="KWJ26" s="117">
        <v>0.64</v>
      </c>
      <c r="KWK26" s="107" t="s">
        <v>654</v>
      </c>
      <c r="KWL26" s="108" t="s">
        <v>458</v>
      </c>
      <c r="KWM26" s="109" t="s">
        <v>457</v>
      </c>
      <c r="KWN26" s="132">
        <v>44927</v>
      </c>
      <c r="KWO26" s="132">
        <v>44743</v>
      </c>
      <c r="KWP26" s="133">
        <v>44652</v>
      </c>
      <c r="KWQ26" s="132">
        <v>44562</v>
      </c>
      <c r="KWR26" s="109" t="s">
        <v>55</v>
      </c>
      <c r="KWS26" s="131" t="s">
        <v>53</v>
      </c>
      <c r="KWT26" s="114" t="s">
        <v>653</v>
      </c>
      <c r="KWU26" s="108" t="s">
        <v>1025</v>
      </c>
      <c r="KWV26" s="108"/>
      <c r="KWW26" s="116">
        <v>0.62</v>
      </c>
      <c r="KWX26" s="266" t="s">
        <v>1026</v>
      </c>
      <c r="KWY26" s="267"/>
      <c r="KWZ26" s="117">
        <v>0.64</v>
      </c>
      <c r="KXA26" s="107" t="s">
        <v>654</v>
      </c>
      <c r="KXB26" s="108" t="s">
        <v>458</v>
      </c>
      <c r="KXC26" s="109" t="s">
        <v>457</v>
      </c>
      <c r="KXD26" s="132">
        <v>44927</v>
      </c>
      <c r="KXE26" s="132">
        <v>44743</v>
      </c>
      <c r="KXF26" s="133">
        <v>44652</v>
      </c>
      <c r="KXG26" s="132">
        <v>44562</v>
      </c>
      <c r="KXH26" s="109" t="s">
        <v>55</v>
      </c>
      <c r="KXI26" s="131" t="s">
        <v>53</v>
      </c>
      <c r="KXJ26" s="114" t="s">
        <v>653</v>
      </c>
      <c r="KXK26" s="108" t="s">
        <v>1025</v>
      </c>
      <c r="KXL26" s="108"/>
      <c r="KXM26" s="116">
        <v>0.62</v>
      </c>
      <c r="KXN26" s="266" t="s">
        <v>1026</v>
      </c>
      <c r="KXO26" s="267"/>
      <c r="KXP26" s="117">
        <v>0.64</v>
      </c>
      <c r="KXQ26" s="107" t="s">
        <v>654</v>
      </c>
      <c r="KXR26" s="108" t="s">
        <v>458</v>
      </c>
      <c r="KXS26" s="109" t="s">
        <v>457</v>
      </c>
      <c r="KXT26" s="132">
        <v>44927</v>
      </c>
      <c r="KXU26" s="132">
        <v>44743</v>
      </c>
      <c r="KXV26" s="133">
        <v>44652</v>
      </c>
      <c r="KXW26" s="132">
        <v>44562</v>
      </c>
      <c r="KXX26" s="109" t="s">
        <v>55</v>
      </c>
      <c r="KXY26" s="131" t="s">
        <v>53</v>
      </c>
      <c r="KXZ26" s="114" t="s">
        <v>653</v>
      </c>
      <c r="KYA26" s="108" t="s">
        <v>1025</v>
      </c>
      <c r="KYB26" s="108"/>
      <c r="KYC26" s="116">
        <v>0.62</v>
      </c>
      <c r="KYD26" s="266" t="s">
        <v>1026</v>
      </c>
      <c r="KYE26" s="267"/>
      <c r="KYF26" s="117">
        <v>0.64</v>
      </c>
      <c r="KYG26" s="107" t="s">
        <v>654</v>
      </c>
      <c r="KYH26" s="108" t="s">
        <v>458</v>
      </c>
      <c r="KYI26" s="109" t="s">
        <v>457</v>
      </c>
      <c r="KYJ26" s="132">
        <v>44927</v>
      </c>
      <c r="KYK26" s="132">
        <v>44743</v>
      </c>
      <c r="KYL26" s="133">
        <v>44652</v>
      </c>
      <c r="KYM26" s="132">
        <v>44562</v>
      </c>
      <c r="KYN26" s="109" t="s">
        <v>55</v>
      </c>
      <c r="KYO26" s="131" t="s">
        <v>53</v>
      </c>
      <c r="KYP26" s="114" t="s">
        <v>653</v>
      </c>
      <c r="KYQ26" s="108" t="s">
        <v>1025</v>
      </c>
      <c r="KYR26" s="108"/>
      <c r="KYS26" s="116">
        <v>0.62</v>
      </c>
      <c r="KYT26" s="266" t="s">
        <v>1026</v>
      </c>
      <c r="KYU26" s="267"/>
      <c r="KYV26" s="117">
        <v>0.64</v>
      </c>
      <c r="KYW26" s="107" t="s">
        <v>654</v>
      </c>
      <c r="KYX26" s="108" t="s">
        <v>458</v>
      </c>
      <c r="KYY26" s="109" t="s">
        <v>457</v>
      </c>
      <c r="KYZ26" s="132">
        <v>44927</v>
      </c>
      <c r="KZA26" s="132">
        <v>44743</v>
      </c>
      <c r="KZB26" s="133">
        <v>44652</v>
      </c>
      <c r="KZC26" s="132">
        <v>44562</v>
      </c>
      <c r="KZD26" s="109" t="s">
        <v>55</v>
      </c>
      <c r="KZE26" s="131" t="s">
        <v>53</v>
      </c>
      <c r="KZF26" s="114" t="s">
        <v>653</v>
      </c>
      <c r="KZG26" s="108" t="s">
        <v>1025</v>
      </c>
      <c r="KZH26" s="108"/>
      <c r="KZI26" s="116">
        <v>0.62</v>
      </c>
      <c r="KZJ26" s="266" t="s">
        <v>1026</v>
      </c>
      <c r="KZK26" s="267"/>
      <c r="KZL26" s="117">
        <v>0.64</v>
      </c>
      <c r="KZM26" s="107" t="s">
        <v>654</v>
      </c>
      <c r="KZN26" s="108" t="s">
        <v>458</v>
      </c>
      <c r="KZO26" s="109" t="s">
        <v>457</v>
      </c>
      <c r="KZP26" s="132">
        <v>44927</v>
      </c>
      <c r="KZQ26" s="132">
        <v>44743</v>
      </c>
      <c r="KZR26" s="133">
        <v>44652</v>
      </c>
      <c r="KZS26" s="132">
        <v>44562</v>
      </c>
      <c r="KZT26" s="109" t="s">
        <v>55</v>
      </c>
      <c r="KZU26" s="131" t="s">
        <v>53</v>
      </c>
      <c r="KZV26" s="114" t="s">
        <v>653</v>
      </c>
      <c r="KZW26" s="108" t="s">
        <v>1025</v>
      </c>
      <c r="KZX26" s="108"/>
      <c r="KZY26" s="116">
        <v>0.62</v>
      </c>
      <c r="KZZ26" s="266" t="s">
        <v>1026</v>
      </c>
      <c r="LAA26" s="267"/>
      <c r="LAB26" s="117">
        <v>0.64</v>
      </c>
      <c r="LAC26" s="107" t="s">
        <v>654</v>
      </c>
      <c r="LAD26" s="108" t="s">
        <v>458</v>
      </c>
      <c r="LAE26" s="109" t="s">
        <v>457</v>
      </c>
      <c r="LAF26" s="132">
        <v>44927</v>
      </c>
      <c r="LAG26" s="132">
        <v>44743</v>
      </c>
      <c r="LAH26" s="133">
        <v>44652</v>
      </c>
      <c r="LAI26" s="132">
        <v>44562</v>
      </c>
      <c r="LAJ26" s="109" t="s">
        <v>55</v>
      </c>
      <c r="LAK26" s="131" t="s">
        <v>53</v>
      </c>
      <c r="LAL26" s="114" t="s">
        <v>653</v>
      </c>
      <c r="LAM26" s="108" t="s">
        <v>1025</v>
      </c>
      <c r="LAN26" s="108"/>
      <c r="LAO26" s="116">
        <v>0.62</v>
      </c>
      <c r="LAP26" s="266" t="s">
        <v>1026</v>
      </c>
      <c r="LAQ26" s="267"/>
      <c r="LAR26" s="117">
        <v>0.64</v>
      </c>
      <c r="LAS26" s="107" t="s">
        <v>654</v>
      </c>
      <c r="LAT26" s="108" t="s">
        <v>458</v>
      </c>
      <c r="LAU26" s="109" t="s">
        <v>457</v>
      </c>
      <c r="LAV26" s="132">
        <v>44927</v>
      </c>
      <c r="LAW26" s="132">
        <v>44743</v>
      </c>
      <c r="LAX26" s="133">
        <v>44652</v>
      </c>
      <c r="LAY26" s="132">
        <v>44562</v>
      </c>
      <c r="LAZ26" s="109" t="s">
        <v>55</v>
      </c>
      <c r="LBA26" s="131" t="s">
        <v>53</v>
      </c>
      <c r="LBB26" s="114" t="s">
        <v>653</v>
      </c>
      <c r="LBC26" s="108" t="s">
        <v>1025</v>
      </c>
      <c r="LBD26" s="108"/>
      <c r="LBE26" s="116">
        <v>0.62</v>
      </c>
      <c r="LBF26" s="266" t="s">
        <v>1026</v>
      </c>
      <c r="LBG26" s="267"/>
      <c r="LBH26" s="117">
        <v>0.64</v>
      </c>
      <c r="LBI26" s="107" t="s">
        <v>654</v>
      </c>
      <c r="LBJ26" s="108" t="s">
        <v>458</v>
      </c>
      <c r="LBK26" s="109" t="s">
        <v>457</v>
      </c>
      <c r="LBL26" s="132">
        <v>44927</v>
      </c>
      <c r="LBM26" s="132">
        <v>44743</v>
      </c>
      <c r="LBN26" s="133">
        <v>44652</v>
      </c>
      <c r="LBO26" s="132">
        <v>44562</v>
      </c>
      <c r="LBP26" s="109" t="s">
        <v>55</v>
      </c>
      <c r="LBQ26" s="131" t="s">
        <v>53</v>
      </c>
      <c r="LBR26" s="114" t="s">
        <v>653</v>
      </c>
      <c r="LBS26" s="108" t="s">
        <v>1025</v>
      </c>
      <c r="LBT26" s="108"/>
      <c r="LBU26" s="116">
        <v>0.62</v>
      </c>
      <c r="LBV26" s="266" t="s">
        <v>1026</v>
      </c>
      <c r="LBW26" s="267"/>
      <c r="LBX26" s="117">
        <v>0.64</v>
      </c>
      <c r="LBY26" s="107" t="s">
        <v>654</v>
      </c>
      <c r="LBZ26" s="108" t="s">
        <v>458</v>
      </c>
      <c r="LCA26" s="109" t="s">
        <v>457</v>
      </c>
      <c r="LCB26" s="132">
        <v>44927</v>
      </c>
      <c r="LCC26" s="132">
        <v>44743</v>
      </c>
      <c r="LCD26" s="133">
        <v>44652</v>
      </c>
      <c r="LCE26" s="132">
        <v>44562</v>
      </c>
      <c r="LCF26" s="109" t="s">
        <v>55</v>
      </c>
      <c r="LCG26" s="131" t="s">
        <v>53</v>
      </c>
      <c r="LCH26" s="114" t="s">
        <v>653</v>
      </c>
      <c r="LCI26" s="108" t="s">
        <v>1025</v>
      </c>
      <c r="LCJ26" s="108"/>
      <c r="LCK26" s="116">
        <v>0.62</v>
      </c>
      <c r="LCL26" s="266" t="s">
        <v>1026</v>
      </c>
      <c r="LCM26" s="267"/>
      <c r="LCN26" s="117">
        <v>0.64</v>
      </c>
      <c r="LCO26" s="107" t="s">
        <v>654</v>
      </c>
      <c r="LCP26" s="108" t="s">
        <v>458</v>
      </c>
      <c r="LCQ26" s="109" t="s">
        <v>457</v>
      </c>
      <c r="LCR26" s="132">
        <v>44927</v>
      </c>
      <c r="LCS26" s="132">
        <v>44743</v>
      </c>
      <c r="LCT26" s="133">
        <v>44652</v>
      </c>
      <c r="LCU26" s="132">
        <v>44562</v>
      </c>
      <c r="LCV26" s="109" t="s">
        <v>55</v>
      </c>
      <c r="LCW26" s="131" t="s">
        <v>53</v>
      </c>
      <c r="LCX26" s="114" t="s">
        <v>653</v>
      </c>
      <c r="LCY26" s="108" t="s">
        <v>1025</v>
      </c>
      <c r="LCZ26" s="108"/>
      <c r="LDA26" s="116">
        <v>0.62</v>
      </c>
      <c r="LDB26" s="266" t="s">
        <v>1026</v>
      </c>
      <c r="LDC26" s="267"/>
      <c r="LDD26" s="117">
        <v>0.64</v>
      </c>
      <c r="LDE26" s="107" t="s">
        <v>654</v>
      </c>
      <c r="LDF26" s="108" t="s">
        <v>458</v>
      </c>
      <c r="LDG26" s="109" t="s">
        <v>457</v>
      </c>
      <c r="LDH26" s="132">
        <v>44927</v>
      </c>
      <c r="LDI26" s="132">
        <v>44743</v>
      </c>
      <c r="LDJ26" s="133">
        <v>44652</v>
      </c>
      <c r="LDK26" s="132">
        <v>44562</v>
      </c>
      <c r="LDL26" s="109" t="s">
        <v>55</v>
      </c>
      <c r="LDM26" s="131" t="s">
        <v>53</v>
      </c>
      <c r="LDN26" s="114" t="s">
        <v>653</v>
      </c>
      <c r="LDO26" s="108" t="s">
        <v>1025</v>
      </c>
      <c r="LDP26" s="108"/>
      <c r="LDQ26" s="116">
        <v>0.62</v>
      </c>
      <c r="LDR26" s="266" t="s">
        <v>1026</v>
      </c>
      <c r="LDS26" s="267"/>
      <c r="LDT26" s="117">
        <v>0.64</v>
      </c>
      <c r="LDU26" s="107" t="s">
        <v>654</v>
      </c>
      <c r="LDV26" s="108" t="s">
        <v>458</v>
      </c>
      <c r="LDW26" s="109" t="s">
        <v>457</v>
      </c>
      <c r="LDX26" s="132">
        <v>44927</v>
      </c>
      <c r="LDY26" s="132">
        <v>44743</v>
      </c>
      <c r="LDZ26" s="133">
        <v>44652</v>
      </c>
      <c r="LEA26" s="132">
        <v>44562</v>
      </c>
      <c r="LEB26" s="109" t="s">
        <v>55</v>
      </c>
      <c r="LEC26" s="131" t="s">
        <v>53</v>
      </c>
      <c r="LED26" s="114" t="s">
        <v>653</v>
      </c>
      <c r="LEE26" s="108" t="s">
        <v>1025</v>
      </c>
      <c r="LEF26" s="108"/>
      <c r="LEG26" s="116">
        <v>0.62</v>
      </c>
      <c r="LEH26" s="266" t="s">
        <v>1026</v>
      </c>
      <c r="LEI26" s="267"/>
      <c r="LEJ26" s="117">
        <v>0.64</v>
      </c>
      <c r="LEK26" s="107" t="s">
        <v>654</v>
      </c>
      <c r="LEL26" s="108" t="s">
        <v>458</v>
      </c>
      <c r="LEM26" s="109" t="s">
        <v>457</v>
      </c>
      <c r="LEN26" s="132">
        <v>44927</v>
      </c>
      <c r="LEO26" s="132">
        <v>44743</v>
      </c>
      <c r="LEP26" s="133">
        <v>44652</v>
      </c>
      <c r="LEQ26" s="132">
        <v>44562</v>
      </c>
      <c r="LER26" s="109" t="s">
        <v>55</v>
      </c>
      <c r="LES26" s="131" t="s">
        <v>53</v>
      </c>
      <c r="LET26" s="114" t="s">
        <v>653</v>
      </c>
      <c r="LEU26" s="108" t="s">
        <v>1025</v>
      </c>
      <c r="LEV26" s="108"/>
      <c r="LEW26" s="116">
        <v>0.62</v>
      </c>
      <c r="LEX26" s="266" t="s">
        <v>1026</v>
      </c>
      <c r="LEY26" s="267"/>
      <c r="LEZ26" s="117">
        <v>0.64</v>
      </c>
      <c r="LFA26" s="107" t="s">
        <v>654</v>
      </c>
      <c r="LFB26" s="108" t="s">
        <v>458</v>
      </c>
      <c r="LFC26" s="109" t="s">
        <v>457</v>
      </c>
      <c r="LFD26" s="132">
        <v>44927</v>
      </c>
      <c r="LFE26" s="132">
        <v>44743</v>
      </c>
      <c r="LFF26" s="133">
        <v>44652</v>
      </c>
      <c r="LFG26" s="132">
        <v>44562</v>
      </c>
      <c r="LFH26" s="109" t="s">
        <v>55</v>
      </c>
      <c r="LFI26" s="131" t="s">
        <v>53</v>
      </c>
      <c r="LFJ26" s="114" t="s">
        <v>653</v>
      </c>
      <c r="LFK26" s="108" t="s">
        <v>1025</v>
      </c>
      <c r="LFL26" s="108"/>
      <c r="LFM26" s="116">
        <v>0.62</v>
      </c>
      <c r="LFN26" s="266" t="s">
        <v>1026</v>
      </c>
      <c r="LFO26" s="267"/>
      <c r="LFP26" s="117">
        <v>0.64</v>
      </c>
      <c r="LFQ26" s="107" t="s">
        <v>654</v>
      </c>
      <c r="LFR26" s="108" t="s">
        <v>458</v>
      </c>
      <c r="LFS26" s="109" t="s">
        <v>457</v>
      </c>
      <c r="LFT26" s="132">
        <v>44927</v>
      </c>
      <c r="LFU26" s="132">
        <v>44743</v>
      </c>
      <c r="LFV26" s="133">
        <v>44652</v>
      </c>
      <c r="LFW26" s="132">
        <v>44562</v>
      </c>
      <c r="LFX26" s="109" t="s">
        <v>55</v>
      </c>
      <c r="LFY26" s="131" t="s">
        <v>53</v>
      </c>
      <c r="LFZ26" s="114" t="s">
        <v>653</v>
      </c>
      <c r="LGA26" s="108" t="s">
        <v>1025</v>
      </c>
      <c r="LGB26" s="108"/>
      <c r="LGC26" s="116">
        <v>0.62</v>
      </c>
      <c r="LGD26" s="266" t="s">
        <v>1026</v>
      </c>
      <c r="LGE26" s="267"/>
      <c r="LGF26" s="117">
        <v>0.64</v>
      </c>
      <c r="LGG26" s="107" t="s">
        <v>654</v>
      </c>
      <c r="LGH26" s="108" t="s">
        <v>458</v>
      </c>
      <c r="LGI26" s="109" t="s">
        <v>457</v>
      </c>
      <c r="LGJ26" s="132">
        <v>44927</v>
      </c>
      <c r="LGK26" s="132">
        <v>44743</v>
      </c>
      <c r="LGL26" s="133">
        <v>44652</v>
      </c>
      <c r="LGM26" s="132">
        <v>44562</v>
      </c>
      <c r="LGN26" s="109" t="s">
        <v>55</v>
      </c>
      <c r="LGO26" s="131" t="s">
        <v>53</v>
      </c>
      <c r="LGP26" s="114" t="s">
        <v>653</v>
      </c>
      <c r="LGQ26" s="108" t="s">
        <v>1025</v>
      </c>
      <c r="LGR26" s="108"/>
      <c r="LGS26" s="116">
        <v>0.62</v>
      </c>
      <c r="LGT26" s="266" t="s">
        <v>1026</v>
      </c>
      <c r="LGU26" s="267"/>
      <c r="LGV26" s="117">
        <v>0.64</v>
      </c>
      <c r="LGW26" s="107" t="s">
        <v>654</v>
      </c>
      <c r="LGX26" s="108" t="s">
        <v>458</v>
      </c>
      <c r="LGY26" s="109" t="s">
        <v>457</v>
      </c>
      <c r="LGZ26" s="132">
        <v>44927</v>
      </c>
      <c r="LHA26" s="132">
        <v>44743</v>
      </c>
      <c r="LHB26" s="133">
        <v>44652</v>
      </c>
      <c r="LHC26" s="132">
        <v>44562</v>
      </c>
      <c r="LHD26" s="109" t="s">
        <v>55</v>
      </c>
      <c r="LHE26" s="131" t="s">
        <v>53</v>
      </c>
      <c r="LHF26" s="114" t="s">
        <v>653</v>
      </c>
      <c r="LHG26" s="108" t="s">
        <v>1025</v>
      </c>
      <c r="LHH26" s="108"/>
      <c r="LHI26" s="116">
        <v>0.62</v>
      </c>
      <c r="LHJ26" s="266" t="s">
        <v>1026</v>
      </c>
      <c r="LHK26" s="267"/>
      <c r="LHL26" s="117">
        <v>0.64</v>
      </c>
      <c r="LHM26" s="107" t="s">
        <v>654</v>
      </c>
      <c r="LHN26" s="108" t="s">
        <v>458</v>
      </c>
      <c r="LHO26" s="109" t="s">
        <v>457</v>
      </c>
      <c r="LHP26" s="132">
        <v>44927</v>
      </c>
      <c r="LHQ26" s="132">
        <v>44743</v>
      </c>
      <c r="LHR26" s="133">
        <v>44652</v>
      </c>
      <c r="LHS26" s="132">
        <v>44562</v>
      </c>
      <c r="LHT26" s="109" t="s">
        <v>55</v>
      </c>
      <c r="LHU26" s="131" t="s">
        <v>53</v>
      </c>
      <c r="LHV26" s="114" t="s">
        <v>653</v>
      </c>
      <c r="LHW26" s="108" t="s">
        <v>1025</v>
      </c>
      <c r="LHX26" s="108"/>
      <c r="LHY26" s="116">
        <v>0.62</v>
      </c>
      <c r="LHZ26" s="266" t="s">
        <v>1026</v>
      </c>
      <c r="LIA26" s="267"/>
      <c r="LIB26" s="117">
        <v>0.64</v>
      </c>
      <c r="LIC26" s="107" t="s">
        <v>654</v>
      </c>
      <c r="LID26" s="108" t="s">
        <v>458</v>
      </c>
      <c r="LIE26" s="109" t="s">
        <v>457</v>
      </c>
      <c r="LIF26" s="132">
        <v>44927</v>
      </c>
      <c r="LIG26" s="132">
        <v>44743</v>
      </c>
      <c r="LIH26" s="133">
        <v>44652</v>
      </c>
      <c r="LII26" s="132">
        <v>44562</v>
      </c>
      <c r="LIJ26" s="109" t="s">
        <v>55</v>
      </c>
      <c r="LIK26" s="131" t="s">
        <v>53</v>
      </c>
      <c r="LIL26" s="114" t="s">
        <v>653</v>
      </c>
      <c r="LIM26" s="108" t="s">
        <v>1025</v>
      </c>
      <c r="LIN26" s="108"/>
      <c r="LIO26" s="116">
        <v>0.62</v>
      </c>
      <c r="LIP26" s="266" t="s">
        <v>1026</v>
      </c>
      <c r="LIQ26" s="267"/>
      <c r="LIR26" s="117">
        <v>0.64</v>
      </c>
      <c r="LIS26" s="107" t="s">
        <v>654</v>
      </c>
      <c r="LIT26" s="108" t="s">
        <v>458</v>
      </c>
      <c r="LIU26" s="109" t="s">
        <v>457</v>
      </c>
      <c r="LIV26" s="132">
        <v>44927</v>
      </c>
      <c r="LIW26" s="132">
        <v>44743</v>
      </c>
      <c r="LIX26" s="133">
        <v>44652</v>
      </c>
      <c r="LIY26" s="132">
        <v>44562</v>
      </c>
      <c r="LIZ26" s="109" t="s">
        <v>55</v>
      </c>
      <c r="LJA26" s="131" t="s">
        <v>53</v>
      </c>
      <c r="LJB26" s="114" t="s">
        <v>653</v>
      </c>
      <c r="LJC26" s="108" t="s">
        <v>1025</v>
      </c>
      <c r="LJD26" s="108"/>
      <c r="LJE26" s="116">
        <v>0.62</v>
      </c>
      <c r="LJF26" s="266" t="s">
        <v>1026</v>
      </c>
      <c r="LJG26" s="267"/>
      <c r="LJH26" s="117">
        <v>0.64</v>
      </c>
      <c r="LJI26" s="107" t="s">
        <v>654</v>
      </c>
      <c r="LJJ26" s="108" t="s">
        <v>458</v>
      </c>
      <c r="LJK26" s="109" t="s">
        <v>457</v>
      </c>
      <c r="LJL26" s="132">
        <v>44927</v>
      </c>
      <c r="LJM26" s="132">
        <v>44743</v>
      </c>
      <c r="LJN26" s="133">
        <v>44652</v>
      </c>
      <c r="LJO26" s="132">
        <v>44562</v>
      </c>
      <c r="LJP26" s="109" t="s">
        <v>55</v>
      </c>
      <c r="LJQ26" s="131" t="s">
        <v>53</v>
      </c>
      <c r="LJR26" s="114" t="s">
        <v>653</v>
      </c>
      <c r="LJS26" s="108" t="s">
        <v>1025</v>
      </c>
      <c r="LJT26" s="108"/>
      <c r="LJU26" s="116">
        <v>0.62</v>
      </c>
      <c r="LJV26" s="266" t="s">
        <v>1026</v>
      </c>
      <c r="LJW26" s="267"/>
      <c r="LJX26" s="117">
        <v>0.64</v>
      </c>
      <c r="LJY26" s="107" t="s">
        <v>654</v>
      </c>
      <c r="LJZ26" s="108" t="s">
        <v>458</v>
      </c>
      <c r="LKA26" s="109" t="s">
        <v>457</v>
      </c>
      <c r="LKB26" s="132">
        <v>44927</v>
      </c>
      <c r="LKC26" s="132">
        <v>44743</v>
      </c>
      <c r="LKD26" s="133">
        <v>44652</v>
      </c>
      <c r="LKE26" s="132">
        <v>44562</v>
      </c>
      <c r="LKF26" s="109" t="s">
        <v>55</v>
      </c>
      <c r="LKG26" s="131" t="s">
        <v>53</v>
      </c>
      <c r="LKH26" s="114" t="s">
        <v>653</v>
      </c>
      <c r="LKI26" s="108" t="s">
        <v>1025</v>
      </c>
      <c r="LKJ26" s="108"/>
      <c r="LKK26" s="116">
        <v>0.62</v>
      </c>
      <c r="LKL26" s="266" t="s">
        <v>1026</v>
      </c>
      <c r="LKM26" s="267"/>
      <c r="LKN26" s="117">
        <v>0.64</v>
      </c>
      <c r="LKO26" s="107" t="s">
        <v>654</v>
      </c>
      <c r="LKP26" s="108" t="s">
        <v>458</v>
      </c>
      <c r="LKQ26" s="109" t="s">
        <v>457</v>
      </c>
      <c r="LKR26" s="132">
        <v>44927</v>
      </c>
      <c r="LKS26" s="132">
        <v>44743</v>
      </c>
      <c r="LKT26" s="133">
        <v>44652</v>
      </c>
      <c r="LKU26" s="132">
        <v>44562</v>
      </c>
      <c r="LKV26" s="109" t="s">
        <v>55</v>
      </c>
      <c r="LKW26" s="131" t="s">
        <v>53</v>
      </c>
      <c r="LKX26" s="114" t="s">
        <v>653</v>
      </c>
      <c r="LKY26" s="108" t="s">
        <v>1025</v>
      </c>
      <c r="LKZ26" s="108"/>
      <c r="LLA26" s="116">
        <v>0.62</v>
      </c>
      <c r="LLB26" s="266" t="s">
        <v>1026</v>
      </c>
      <c r="LLC26" s="267"/>
      <c r="LLD26" s="117">
        <v>0.64</v>
      </c>
      <c r="LLE26" s="107" t="s">
        <v>654</v>
      </c>
      <c r="LLF26" s="108" t="s">
        <v>458</v>
      </c>
      <c r="LLG26" s="109" t="s">
        <v>457</v>
      </c>
      <c r="LLH26" s="132">
        <v>44927</v>
      </c>
      <c r="LLI26" s="132">
        <v>44743</v>
      </c>
      <c r="LLJ26" s="133">
        <v>44652</v>
      </c>
      <c r="LLK26" s="132">
        <v>44562</v>
      </c>
      <c r="LLL26" s="109" t="s">
        <v>55</v>
      </c>
      <c r="LLM26" s="131" t="s">
        <v>53</v>
      </c>
      <c r="LLN26" s="114" t="s">
        <v>653</v>
      </c>
      <c r="LLO26" s="108" t="s">
        <v>1025</v>
      </c>
      <c r="LLP26" s="108"/>
      <c r="LLQ26" s="116">
        <v>0.62</v>
      </c>
      <c r="LLR26" s="266" t="s">
        <v>1026</v>
      </c>
      <c r="LLS26" s="267"/>
      <c r="LLT26" s="117">
        <v>0.64</v>
      </c>
      <c r="LLU26" s="107" t="s">
        <v>654</v>
      </c>
      <c r="LLV26" s="108" t="s">
        <v>458</v>
      </c>
      <c r="LLW26" s="109" t="s">
        <v>457</v>
      </c>
      <c r="LLX26" s="132">
        <v>44927</v>
      </c>
      <c r="LLY26" s="132">
        <v>44743</v>
      </c>
      <c r="LLZ26" s="133">
        <v>44652</v>
      </c>
      <c r="LMA26" s="132">
        <v>44562</v>
      </c>
      <c r="LMB26" s="109" t="s">
        <v>55</v>
      </c>
      <c r="LMC26" s="131" t="s">
        <v>53</v>
      </c>
      <c r="LMD26" s="114" t="s">
        <v>653</v>
      </c>
      <c r="LME26" s="108" t="s">
        <v>1025</v>
      </c>
      <c r="LMF26" s="108"/>
      <c r="LMG26" s="116">
        <v>0.62</v>
      </c>
      <c r="LMH26" s="266" t="s">
        <v>1026</v>
      </c>
      <c r="LMI26" s="267"/>
      <c r="LMJ26" s="117">
        <v>0.64</v>
      </c>
      <c r="LMK26" s="107" t="s">
        <v>654</v>
      </c>
      <c r="LML26" s="108" t="s">
        <v>458</v>
      </c>
      <c r="LMM26" s="109" t="s">
        <v>457</v>
      </c>
      <c r="LMN26" s="132">
        <v>44927</v>
      </c>
      <c r="LMO26" s="132">
        <v>44743</v>
      </c>
      <c r="LMP26" s="133">
        <v>44652</v>
      </c>
      <c r="LMQ26" s="132">
        <v>44562</v>
      </c>
      <c r="LMR26" s="109" t="s">
        <v>55</v>
      </c>
      <c r="LMS26" s="131" t="s">
        <v>53</v>
      </c>
      <c r="LMT26" s="114" t="s">
        <v>653</v>
      </c>
      <c r="LMU26" s="108" t="s">
        <v>1025</v>
      </c>
      <c r="LMV26" s="108"/>
      <c r="LMW26" s="116">
        <v>0.62</v>
      </c>
      <c r="LMX26" s="266" t="s">
        <v>1026</v>
      </c>
      <c r="LMY26" s="267"/>
      <c r="LMZ26" s="117">
        <v>0.64</v>
      </c>
      <c r="LNA26" s="107" t="s">
        <v>654</v>
      </c>
      <c r="LNB26" s="108" t="s">
        <v>458</v>
      </c>
      <c r="LNC26" s="109" t="s">
        <v>457</v>
      </c>
      <c r="LND26" s="132">
        <v>44927</v>
      </c>
      <c r="LNE26" s="132">
        <v>44743</v>
      </c>
      <c r="LNF26" s="133">
        <v>44652</v>
      </c>
      <c r="LNG26" s="132">
        <v>44562</v>
      </c>
      <c r="LNH26" s="109" t="s">
        <v>55</v>
      </c>
      <c r="LNI26" s="131" t="s">
        <v>53</v>
      </c>
      <c r="LNJ26" s="114" t="s">
        <v>653</v>
      </c>
      <c r="LNK26" s="108" t="s">
        <v>1025</v>
      </c>
      <c r="LNL26" s="108"/>
      <c r="LNM26" s="116">
        <v>0.62</v>
      </c>
      <c r="LNN26" s="266" t="s">
        <v>1026</v>
      </c>
      <c r="LNO26" s="267"/>
      <c r="LNP26" s="117">
        <v>0.64</v>
      </c>
      <c r="LNQ26" s="107" t="s">
        <v>654</v>
      </c>
      <c r="LNR26" s="108" t="s">
        <v>458</v>
      </c>
      <c r="LNS26" s="109" t="s">
        <v>457</v>
      </c>
      <c r="LNT26" s="132">
        <v>44927</v>
      </c>
      <c r="LNU26" s="132">
        <v>44743</v>
      </c>
      <c r="LNV26" s="133">
        <v>44652</v>
      </c>
      <c r="LNW26" s="132">
        <v>44562</v>
      </c>
      <c r="LNX26" s="109" t="s">
        <v>55</v>
      </c>
      <c r="LNY26" s="131" t="s">
        <v>53</v>
      </c>
      <c r="LNZ26" s="114" t="s">
        <v>653</v>
      </c>
      <c r="LOA26" s="108" t="s">
        <v>1025</v>
      </c>
      <c r="LOB26" s="108"/>
      <c r="LOC26" s="116">
        <v>0.62</v>
      </c>
      <c r="LOD26" s="266" t="s">
        <v>1026</v>
      </c>
      <c r="LOE26" s="267"/>
      <c r="LOF26" s="117">
        <v>0.64</v>
      </c>
      <c r="LOG26" s="107" t="s">
        <v>654</v>
      </c>
      <c r="LOH26" s="108" t="s">
        <v>458</v>
      </c>
      <c r="LOI26" s="109" t="s">
        <v>457</v>
      </c>
      <c r="LOJ26" s="132">
        <v>44927</v>
      </c>
      <c r="LOK26" s="132">
        <v>44743</v>
      </c>
      <c r="LOL26" s="133">
        <v>44652</v>
      </c>
      <c r="LOM26" s="132">
        <v>44562</v>
      </c>
      <c r="LON26" s="109" t="s">
        <v>55</v>
      </c>
      <c r="LOO26" s="131" t="s">
        <v>53</v>
      </c>
      <c r="LOP26" s="114" t="s">
        <v>653</v>
      </c>
      <c r="LOQ26" s="108" t="s">
        <v>1025</v>
      </c>
      <c r="LOR26" s="108"/>
      <c r="LOS26" s="116">
        <v>0.62</v>
      </c>
      <c r="LOT26" s="266" t="s">
        <v>1026</v>
      </c>
      <c r="LOU26" s="267"/>
      <c r="LOV26" s="117">
        <v>0.64</v>
      </c>
      <c r="LOW26" s="107" t="s">
        <v>654</v>
      </c>
      <c r="LOX26" s="108" t="s">
        <v>458</v>
      </c>
      <c r="LOY26" s="109" t="s">
        <v>457</v>
      </c>
      <c r="LOZ26" s="132">
        <v>44927</v>
      </c>
      <c r="LPA26" s="132">
        <v>44743</v>
      </c>
      <c r="LPB26" s="133">
        <v>44652</v>
      </c>
      <c r="LPC26" s="132">
        <v>44562</v>
      </c>
      <c r="LPD26" s="109" t="s">
        <v>55</v>
      </c>
      <c r="LPE26" s="131" t="s">
        <v>53</v>
      </c>
      <c r="LPF26" s="114" t="s">
        <v>653</v>
      </c>
      <c r="LPG26" s="108" t="s">
        <v>1025</v>
      </c>
      <c r="LPH26" s="108"/>
      <c r="LPI26" s="116">
        <v>0.62</v>
      </c>
      <c r="LPJ26" s="266" t="s">
        <v>1026</v>
      </c>
      <c r="LPK26" s="267"/>
      <c r="LPL26" s="117">
        <v>0.64</v>
      </c>
      <c r="LPM26" s="107" t="s">
        <v>654</v>
      </c>
      <c r="LPN26" s="108" t="s">
        <v>458</v>
      </c>
      <c r="LPO26" s="109" t="s">
        <v>457</v>
      </c>
      <c r="LPP26" s="132">
        <v>44927</v>
      </c>
      <c r="LPQ26" s="132">
        <v>44743</v>
      </c>
      <c r="LPR26" s="133">
        <v>44652</v>
      </c>
      <c r="LPS26" s="132">
        <v>44562</v>
      </c>
      <c r="LPT26" s="109" t="s">
        <v>55</v>
      </c>
      <c r="LPU26" s="131" t="s">
        <v>53</v>
      </c>
      <c r="LPV26" s="114" t="s">
        <v>653</v>
      </c>
      <c r="LPW26" s="108" t="s">
        <v>1025</v>
      </c>
      <c r="LPX26" s="108"/>
      <c r="LPY26" s="116">
        <v>0.62</v>
      </c>
      <c r="LPZ26" s="266" t="s">
        <v>1026</v>
      </c>
      <c r="LQA26" s="267"/>
      <c r="LQB26" s="117">
        <v>0.64</v>
      </c>
      <c r="LQC26" s="107" t="s">
        <v>654</v>
      </c>
      <c r="LQD26" s="108" t="s">
        <v>458</v>
      </c>
      <c r="LQE26" s="109" t="s">
        <v>457</v>
      </c>
      <c r="LQF26" s="132">
        <v>44927</v>
      </c>
      <c r="LQG26" s="132">
        <v>44743</v>
      </c>
      <c r="LQH26" s="133">
        <v>44652</v>
      </c>
      <c r="LQI26" s="132">
        <v>44562</v>
      </c>
      <c r="LQJ26" s="109" t="s">
        <v>55</v>
      </c>
      <c r="LQK26" s="131" t="s">
        <v>53</v>
      </c>
      <c r="LQL26" s="114" t="s">
        <v>653</v>
      </c>
      <c r="LQM26" s="108" t="s">
        <v>1025</v>
      </c>
      <c r="LQN26" s="108"/>
      <c r="LQO26" s="116">
        <v>0.62</v>
      </c>
      <c r="LQP26" s="266" t="s">
        <v>1026</v>
      </c>
      <c r="LQQ26" s="267"/>
      <c r="LQR26" s="117">
        <v>0.64</v>
      </c>
      <c r="LQS26" s="107" t="s">
        <v>654</v>
      </c>
      <c r="LQT26" s="108" t="s">
        <v>458</v>
      </c>
      <c r="LQU26" s="109" t="s">
        <v>457</v>
      </c>
      <c r="LQV26" s="132">
        <v>44927</v>
      </c>
      <c r="LQW26" s="132">
        <v>44743</v>
      </c>
      <c r="LQX26" s="133">
        <v>44652</v>
      </c>
      <c r="LQY26" s="132">
        <v>44562</v>
      </c>
      <c r="LQZ26" s="109" t="s">
        <v>55</v>
      </c>
      <c r="LRA26" s="131" t="s">
        <v>53</v>
      </c>
      <c r="LRB26" s="114" t="s">
        <v>653</v>
      </c>
      <c r="LRC26" s="108" t="s">
        <v>1025</v>
      </c>
      <c r="LRD26" s="108"/>
      <c r="LRE26" s="116">
        <v>0.62</v>
      </c>
      <c r="LRF26" s="266" t="s">
        <v>1026</v>
      </c>
      <c r="LRG26" s="267"/>
      <c r="LRH26" s="117">
        <v>0.64</v>
      </c>
      <c r="LRI26" s="107" t="s">
        <v>654</v>
      </c>
      <c r="LRJ26" s="108" t="s">
        <v>458</v>
      </c>
      <c r="LRK26" s="109" t="s">
        <v>457</v>
      </c>
      <c r="LRL26" s="132">
        <v>44927</v>
      </c>
      <c r="LRM26" s="132">
        <v>44743</v>
      </c>
      <c r="LRN26" s="133">
        <v>44652</v>
      </c>
      <c r="LRO26" s="132">
        <v>44562</v>
      </c>
      <c r="LRP26" s="109" t="s">
        <v>55</v>
      </c>
      <c r="LRQ26" s="131" t="s">
        <v>53</v>
      </c>
      <c r="LRR26" s="114" t="s">
        <v>653</v>
      </c>
      <c r="LRS26" s="108" t="s">
        <v>1025</v>
      </c>
      <c r="LRT26" s="108"/>
      <c r="LRU26" s="116">
        <v>0.62</v>
      </c>
      <c r="LRV26" s="266" t="s">
        <v>1026</v>
      </c>
      <c r="LRW26" s="267"/>
      <c r="LRX26" s="117">
        <v>0.64</v>
      </c>
      <c r="LRY26" s="107" t="s">
        <v>654</v>
      </c>
      <c r="LRZ26" s="108" t="s">
        <v>458</v>
      </c>
      <c r="LSA26" s="109" t="s">
        <v>457</v>
      </c>
      <c r="LSB26" s="132">
        <v>44927</v>
      </c>
      <c r="LSC26" s="132">
        <v>44743</v>
      </c>
      <c r="LSD26" s="133">
        <v>44652</v>
      </c>
      <c r="LSE26" s="132">
        <v>44562</v>
      </c>
      <c r="LSF26" s="109" t="s">
        <v>55</v>
      </c>
      <c r="LSG26" s="131" t="s">
        <v>53</v>
      </c>
      <c r="LSH26" s="114" t="s">
        <v>653</v>
      </c>
      <c r="LSI26" s="108" t="s">
        <v>1025</v>
      </c>
      <c r="LSJ26" s="108"/>
      <c r="LSK26" s="116">
        <v>0.62</v>
      </c>
      <c r="LSL26" s="266" t="s">
        <v>1026</v>
      </c>
      <c r="LSM26" s="267"/>
      <c r="LSN26" s="117">
        <v>0.64</v>
      </c>
      <c r="LSO26" s="107" t="s">
        <v>654</v>
      </c>
      <c r="LSP26" s="108" t="s">
        <v>458</v>
      </c>
      <c r="LSQ26" s="109" t="s">
        <v>457</v>
      </c>
      <c r="LSR26" s="132">
        <v>44927</v>
      </c>
      <c r="LSS26" s="132">
        <v>44743</v>
      </c>
      <c r="LST26" s="133">
        <v>44652</v>
      </c>
      <c r="LSU26" s="132">
        <v>44562</v>
      </c>
      <c r="LSV26" s="109" t="s">
        <v>55</v>
      </c>
      <c r="LSW26" s="131" t="s">
        <v>53</v>
      </c>
      <c r="LSX26" s="114" t="s">
        <v>653</v>
      </c>
      <c r="LSY26" s="108" t="s">
        <v>1025</v>
      </c>
      <c r="LSZ26" s="108"/>
      <c r="LTA26" s="116">
        <v>0.62</v>
      </c>
      <c r="LTB26" s="266" t="s">
        <v>1026</v>
      </c>
      <c r="LTC26" s="267"/>
      <c r="LTD26" s="117">
        <v>0.64</v>
      </c>
      <c r="LTE26" s="107" t="s">
        <v>654</v>
      </c>
      <c r="LTF26" s="108" t="s">
        <v>458</v>
      </c>
      <c r="LTG26" s="109" t="s">
        <v>457</v>
      </c>
      <c r="LTH26" s="132">
        <v>44927</v>
      </c>
      <c r="LTI26" s="132">
        <v>44743</v>
      </c>
      <c r="LTJ26" s="133">
        <v>44652</v>
      </c>
      <c r="LTK26" s="132">
        <v>44562</v>
      </c>
      <c r="LTL26" s="109" t="s">
        <v>55</v>
      </c>
      <c r="LTM26" s="131" t="s">
        <v>53</v>
      </c>
      <c r="LTN26" s="114" t="s">
        <v>653</v>
      </c>
      <c r="LTO26" s="108" t="s">
        <v>1025</v>
      </c>
      <c r="LTP26" s="108"/>
      <c r="LTQ26" s="116">
        <v>0.62</v>
      </c>
      <c r="LTR26" s="266" t="s">
        <v>1026</v>
      </c>
      <c r="LTS26" s="267"/>
      <c r="LTT26" s="117">
        <v>0.64</v>
      </c>
      <c r="LTU26" s="107" t="s">
        <v>654</v>
      </c>
      <c r="LTV26" s="108" t="s">
        <v>458</v>
      </c>
      <c r="LTW26" s="109" t="s">
        <v>457</v>
      </c>
      <c r="LTX26" s="132">
        <v>44927</v>
      </c>
      <c r="LTY26" s="132">
        <v>44743</v>
      </c>
      <c r="LTZ26" s="133">
        <v>44652</v>
      </c>
      <c r="LUA26" s="132">
        <v>44562</v>
      </c>
      <c r="LUB26" s="109" t="s">
        <v>55</v>
      </c>
      <c r="LUC26" s="131" t="s">
        <v>53</v>
      </c>
      <c r="LUD26" s="114" t="s">
        <v>653</v>
      </c>
      <c r="LUE26" s="108" t="s">
        <v>1025</v>
      </c>
      <c r="LUF26" s="108"/>
      <c r="LUG26" s="116">
        <v>0.62</v>
      </c>
      <c r="LUH26" s="266" t="s">
        <v>1026</v>
      </c>
      <c r="LUI26" s="267"/>
      <c r="LUJ26" s="117">
        <v>0.64</v>
      </c>
      <c r="LUK26" s="107" t="s">
        <v>654</v>
      </c>
      <c r="LUL26" s="108" t="s">
        <v>458</v>
      </c>
      <c r="LUM26" s="109" t="s">
        <v>457</v>
      </c>
      <c r="LUN26" s="132">
        <v>44927</v>
      </c>
      <c r="LUO26" s="132">
        <v>44743</v>
      </c>
      <c r="LUP26" s="133">
        <v>44652</v>
      </c>
      <c r="LUQ26" s="132">
        <v>44562</v>
      </c>
      <c r="LUR26" s="109" t="s">
        <v>55</v>
      </c>
      <c r="LUS26" s="131" t="s">
        <v>53</v>
      </c>
      <c r="LUT26" s="114" t="s">
        <v>653</v>
      </c>
      <c r="LUU26" s="108" t="s">
        <v>1025</v>
      </c>
      <c r="LUV26" s="108"/>
      <c r="LUW26" s="116">
        <v>0.62</v>
      </c>
      <c r="LUX26" s="266" t="s">
        <v>1026</v>
      </c>
      <c r="LUY26" s="267"/>
      <c r="LUZ26" s="117">
        <v>0.64</v>
      </c>
      <c r="LVA26" s="107" t="s">
        <v>654</v>
      </c>
      <c r="LVB26" s="108" t="s">
        <v>458</v>
      </c>
      <c r="LVC26" s="109" t="s">
        <v>457</v>
      </c>
      <c r="LVD26" s="132">
        <v>44927</v>
      </c>
      <c r="LVE26" s="132">
        <v>44743</v>
      </c>
      <c r="LVF26" s="133">
        <v>44652</v>
      </c>
      <c r="LVG26" s="132">
        <v>44562</v>
      </c>
      <c r="LVH26" s="109" t="s">
        <v>55</v>
      </c>
      <c r="LVI26" s="131" t="s">
        <v>53</v>
      </c>
      <c r="LVJ26" s="114" t="s">
        <v>653</v>
      </c>
      <c r="LVK26" s="108" t="s">
        <v>1025</v>
      </c>
      <c r="LVL26" s="108"/>
      <c r="LVM26" s="116">
        <v>0.62</v>
      </c>
      <c r="LVN26" s="266" t="s">
        <v>1026</v>
      </c>
      <c r="LVO26" s="267"/>
      <c r="LVP26" s="117">
        <v>0.64</v>
      </c>
      <c r="LVQ26" s="107" t="s">
        <v>654</v>
      </c>
      <c r="LVR26" s="108" t="s">
        <v>458</v>
      </c>
      <c r="LVS26" s="109" t="s">
        <v>457</v>
      </c>
      <c r="LVT26" s="132">
        <v>44927</v>
      </c>
      <c r="LVU26" s="132">
        <v>44743</v>
      </c>
      <c r="LVV26" s="133">
        <v>44652</v>
      </c>
      <c r="LVW26" s="132">
        <v>44562</v>
      </c>
      <c r="LVX26" s="109" t="s">
        <v>55</v>
      </c>
      <c r="LVY26" s="131" t="s">
        <v>53</v>
      </c>
      <c r="LVZ26" s="114" t="s">
        <v>653</v>
      </c>
      <c r="LWA26" s="108" t="s">
        <v>1025</v>
      </c>
      <c r="LWB26" s="108"/>
      <c r="LWC26" s="116">
        <v>0.62</v>
      </c>
      <c r="LWD26" s="266" t="s">
        <v>1026</v>
      </c>
      <c r="LWE26" s="267"/>
      <c r="LWF26" s="117">
        <v>0.64</v>
      </c>
      <c r="LWG26" s="107" t="s">
        <v>654</v>
      </c>
      <c r="LWH26" s="108" t="s">
        <v>458</v>
      </c>
      <c r="LWI26" s="109" t="s">
        <v>457</v>
      </c>
      <c r="LWJ26" s="132">
        <v>44927</v>
      </c>
      <c r="LWK26" s="132">
        <v>44743</v>
      </c>
      <c r="LWL26" s="133">
        <v>44652</v>
      </c>
      <c r="LWM26" s="132">
        <v>44562</v>
      </c>
      <c r="LWN26" s="109" t="s">
        <v>55</v>
      </c>
      <c r="LWO26" s="131" t="s">
        <v>53</v>
      </c>
      <c r="LWP26" s="114" t="s">
        <v>653</v>
      </c>
      <c r="LWQ26" s="108" t="s">
        <v>1025</v>
      </c>
      <c r="LWR26" s="108"/>
      <c r="LWS26" s="116">
        <v>0.62</v>
      </c>
      <c r="LWT26" s="266" t="s">
        <v>1026</v>
      </c>
      <c r="LWU26" s="267"/>
      <c r="LWV26" s="117">
        <v>0.64</v>
      </c>
      <c r="LWW26" s="107" t="s">
        <v>654</v>
      </c>
      <c r="LWX26" s="108" t="s">
        <v>458</v>
      </c>
      <c r="LWY26" s="109" t="s">
        <v>457</v>
      </c>
      <c r="LWZ26" s="132">
        <v>44927</v>
      </c>
      <c r="LXA26" s="132">
        <v>44743</v>
      </c>
      <c r="LXB26" s="133">
        <v>44652</v>
      </c>
      <c r="LXC26" s="132">
        <v>44562</v>
      </c>
      <c r="LXD26" s="109" t="s">
        <v>55</v>
      </c>
      <c r="LXE26" s="131" t="s">
        <v>53</v>
      </c>
      <c r="LXF26" s="114" t="s">
        <v>653</v>
      </c>
      <c r="LXG26" s="108" t="s">
        <v>1025</v>
      </c>
      <c r="LXH26" s="108"/>
      <c r="LXI26" s="116">
        <v>0.62</v>
      </c>
      <c r="LXJ26" s="266" t="s">
        <v>1026</v>
      </c>
      <c r="LXK26" s="267"/>
      <c r="LXL26" s="117">
        <v>0.64</v>
      </c>
      <c r="LXM26" s="107" t="s">
        <v>654</v>
      </c>
      <c r="LXN26" s="108" t="s">
        <v>458</v>
      </c>
      <c r="LXO26" s="109" t="s">
        <v>457</v>
      </c>
      <c r="LXP26" s="132">
        <v>44927</v>
      </c>
      <c r="LXQ26" s="132">
        <v>44743</v>
      </c>
      <c r="LXR26" s="133">
        <v>44652</v>
      </c>
      <c r="LXS26" s="132">
        <v>44562</v>
      </c>
      <c r="LXT26" s="109" t="s">
        <v>55</v>
      </c>
      <c r="LXU26" s="131" t="s">
        <v>53</v>
      </c>
      <c r="LXV26" s="114" t="s">
        <v>653</v>
      </c>
      <c r="LXW26" s="108" t="s">
        <v>1025</v>
      </c>
      <c r="LXX26" s="108"/>
      <c r="LXY26" s="116">
        <v>0.62</v>
      </c>
      <c r="LXZ26" s="266" t="s">
        <v>1026</v>
      </c>
      <c r="LYA26" s="267"/>
      <c r="LYB26" s="117">
        <v>0.64</v>
      </c>
      <c r="LYC26" s="107" t="s">
        <v>654</v>
      </c>
      <c r="LYD26" s="108" t="s">
        <v>458</v>
      </c>
      <c r="LYE26" s="109" t="s">
        <v>457</v>
      </c>
      <c r="LYF26" s="132">
        <v>44927</v>
      </c>
      <c r="LYG26" s="132">
        <v>44743</v>
      </c>
      <c r="LYH26" s="133">
        <v>44652</v>
      </c>
      <c r="LYI26" s="132">
        <v>44562</v>
      </c>
      <c r="LYJ26" s="109" t="s">
        <v>55</v>
      </c>
      <c r="LYK26" s="131" t="s">
        <v>53</v>
      </c>
      <c r="LYL26" s="114" t="s">
        <v>653</v>
      </c>
      <c r="LYM26" s="108" t="s">
        <v>1025</v>
      </c>
      <c r="LYN26" s="108"/>
      <c r="LYO26" s="116">
        <v>0.62</v>
      </c>
      <c r="LYP26" s="266" t="s">
        <v>1026</v>
      </c>
      <c r="LYQ26" s="267"/>
      <c r="LYR26" s="117">
        <v>0.64</v>
      </c>
      <c r="LYS26" s="107" t="s">
        <v>654</v>
      </c>
      <c r="LYT26" s="108" t="s">
        <v>458</v>
      </c>
      <c r="LYU26" s="109" t="s">
        <v>457</v>
      </c>
      <c r="LYV26" s="132">
        <v>44927</v>
      </c>
      <c r="LYW26" s="132">
        <v>44743</v>
      </c>
      <c r="LYX26" s="133">
        <v>44652</v>
      </c>
      <c r="LYY26" s="132">
        <v>44562</v>
      </c>
      <c r="LYZ26" s="109" t="s">
        <v>55</v>
      </c>
      <c r="LZA26" s="131" t="s">
        <v>53</v>
      </c>
      <c r="LZB26" s="114" t="s">
        <v>653</v>
      </c>
      <c r="LZC26" s="108" t="s">
        <v>1025</v>
      </c>
      <c r="LZD26" s="108"/>
      <c r="LZE26" s="116">
        <v>0.62</v>
      </c>
      <c r="LZF26" s="266" t="s">
        <v>1026</v>
      </c>
      <c r="LZG26" s="267"/>
      <c r="LZH26" s="117">
        <v>0.64</v>
      </c>
      <c r="LZI26" s="107" t="s">
        <v>654</v>
      </c>
      <c r="LZJ26" s="108" t="s">
        <v>458</v>
      </c>
      <c r="LZK26" s="109" t="s">
        <v>457</v>
      </c>
      <c r="LZL26" s="132">
        <v>44927</v>
      </c>
      <c r="LZM26" s="132">
        <v>44743</v>
      </c>
      <c r="LZN26" s="133">
        <v>44652</v>
      </c>
      <c r="LZO26" s="132">
        <v>44562</v>
      </c>
      <c r="LZP26" s="109" t="s">
        <v>55</v>
      </c>
      <c r="LZQ26" s="131" t="s">
        <v>53</v>
      </c>
      <c r="LZR26" s="114" t="s">
        <v>653</v>
      </c>
      <c r="LZS26" s="108" t="s">
        <v>1025</v>
      </c>
      <c r="LZT26" s="108"/>
      <c r="LZU26" s="116">
        <v>0.62</v>
      </c>
      <c r="LZV26" s="266" t="s">
        <v>1026</v>
      </c>
      <c r="LZW26" s="267"/>
      <c r="LZX26" s="117">
        <v>0.64</v>
      </c>
      <c r="LZY26" s="107" t="s">
        <v>654</v>
      </c>
      <c r="LZZ26" s="108" t="s">
        <v>458</v>
      </c>
      <c r="MAA26" s="109" t="s">
        <v>457</v>
      </c>
      <c r="MAB26" s="132">
        <v>44927</v>
      </c>
      <c r="MAC26" s="132">
        <v>44743</v>
      </c>
      <c r="MAD26" s="133">
        <v>44652</v>
      </c>
      <c r="MAE26" s="132">
        <v>44562</v>
      </c>
      <c r="MAF26" s="109" t="s">
        <v>55</v>
      </c>
      <c r="MAG26" s="131" t="s">
        <v>53</v>
      </c>
      <c r="MAH26" s="114" t="s">
        <v>653</v>
      </c>
      <c r="MAI26" s="108" t="s">
        <v>1025</v>
      </c>
      <c r="MAJ26" s="108"/>
      <c r="MAK26" s="116">
        <v>0.62</v>
      </c>
      <c r="MAL26" s="266" t="s">
        <v>1026</v>
      </c>
      <c r="MAM26" s="267"/>
      <c r="MAN26" s="117">
        <v>0.64</v>
      </c>
      <c r="MAO26" s="107" t="s">
        <v>654</v>
      </c>
      <c r="MAP26" s="108" t="s">
        <v>458</v>
      </c>
      <c r="MAQ26" s="109" t="s">
        <v>457</v>
      </c>
      <c r="MAR26" s="132">
        <v>44927</v>
      </c>
      <c r="MAS26" s="132">
        <v>44743</v>
      </c>
      <c r="MAT26" s="133">
        <v>44652</v>
      </c>
      <c r="MAU26" s="132">
        <v>44562</v>
      </c>
      <c r="MAV26" s="109" t="s">
        <v>55</v>
      </c>
      <c r="MAW26" s="131" t="s">
        <v>53</v>
      </c>
      <c r="MAX26" s="114" t="s">
        <v>653</v>
      </c>
      <c r="MAY26" s="108" t="s">
        <v>1025</v>
      </c>
      <c r="MAZ26" s="108"/>
      <c r="MBA26" s="116">
        <v>0.62</v>
      </c>
      <c r="MBB26" s="266" t="s">
        <v>1026</v>
      </c>
      <c r="MBC26" s="267"/>
      <c r="MBD26" s="117">
        <v>0.64</v>
      </c>
      <c r="MBE26" s="107" t="s">
        <v>654</v>
      </c>
      <c r="MBF26" s="108" t="s">
        <v>458</v>
      </c>
      <c r="MBG26" s="109" t="s">
        <v>457</v>
      </c>
      <c r="MBH26" s="132">
        <v>44927</v>
      </c>
      <c r="MBI26" s="132">
        <v>44743</v>
      </c>
      <c r="MBJ26" s="133">
        <v>44652</v>
      </c>
      <c r="MBK26" s="132">
        <v>44562</v>
      </c>
      <c r="MBL26" s="109" t="s">
        <v>55</v>
      </c>
      <c r="MBM26" s="131" t="s">
        <v>53</v>
      </c>
      <c r="MBN26" s="114" t="s">
        <v>653</v>
      </c>
      <c r="MBO26" s="108" t="s">
        <v>1025</v>
      </c>
      <c r="MBP26" s="108"/>
      <c r="MBQ26" s="116">
        <v>0.62</v>
      </c>
      <c r="MBR26" s="266" t="s">
        <v>1026</v>
      </c>
      <c r="MBS26" s="267"/>
      <c r="MBT26" s="117">
        <v>0.64</v>
      </c>
      <c r="MBU26" s="107" t="s">
        <v>654</v>
      </c>
      <c r="MBV26" s="108" t="s">
        <v>458</v>
      </c>
      <c r="MBW26" s="109" t="s">
        <v>457</v>
      </c>
      <c r="MBX26" s="132">
        <v>44927</v>
      </c>
      <c r="MBY26" s="132">
        <v>44743</v>
      </c>
      <c r="MBZ26" s="133">
        <v>44652</v>
      </c>
      <c r="MCA26" s="132">
        <v>44562</v>
      </c>
      <c r="MCB26" s="109" t="s">
        <v>55</v>
      </c>
      <c r="MCC26" s="131" t="s">
        <v>53</v>
      </c>
      <c r="MCD26" s="114" t="s">
        <v>653</v>
      </c>
      <c r="MCE26" s="108" t="s">
        <v>1025</v>
      </c>
      <c r="MCF26" s="108"/>
      <c r="MCG26" s="116">
        <v>0.62</v>
      </c>
      <c r="MCH26" s="266" t="s">
        <v>1026</v>
      </c>
      <c r="MCI26" s="267"/>
      <c r="MCJ26" s="117">
        <v>0.64</v>
      </c>
      <c r="MCK26" s="107" t="s">
        <v>654</v>
      </c>
      <c r="MCL26" s="108" t="s">
        <v>458</v>
      </c>
      <c r="MCM26" s="109" t="s">
        <v>457</v>
      </c>
      <c r="MCN26" s="132">
        <v>44927</v>
      </c>
      <c r="MCO26" s="132">
        <v>44743</v>
      </c>
      <c r="MCP26" s="133">
        <v>44652</v>
      </c>
      <c r="MCQ26" s="132">
        <v>44562</v>
      </c>
      <c r="MCR26" s="109" t="s">
        <v>55</v>
      </c>
      <c r="MCS26" s="131" t="s">
        <v>53</v>
      </c>
      <c r="MCT26" s="114" t="s">
        <v>653</v>
      </c>
      <c r="MCU26" s="108" t="s">
        <v>1025</v>
      </c>
      <c r="MCV26" s="108"/>
      <c r="MCW26" s="116">
        <v>0.62</v>
      </c>
      <c r="MCX26" s="266" t="s">
        <v>1026</v>
      </c>
      <c r="MCY26" s="267"/>
      <c r="MCZ26" s="117">
        <v>0.64</v>
      </c>
      <c r="MDA26" s="107" t="s">
        <v>654</v>
      </c>
      <c r="MDB26" s="108" t="s">
        <v>458</v>
      </c>
      <c r="MDC26" s="109" t="s">
        <v>457</v>
      </c>
      <c r="MDD26" s="132">
        <v>44927</v>
      </c>
      <c r="MDE26" s="132">
        <v>44743</v>
      </c>
      <c r="MDF26" s="133">
        <v>44652</v>
      </c>
      <c r="MDG26" s="132">
        <v>44562</v>
      </c>
      <c r="MDH26" s="109" t="s">
        <v>55</v>
      </c>
      <c r="MDI26" s="131" t="s">
        <v>53</v>
      </c>
      <c r="MDJ26" s="114" t="s">
        <v>653</v>
      </c>
      <c r="MDK26" s="108" t="s">
        <v>1025</v>
      </c>
      <c r="MDL26" s="108"/>
      <c r="MDM26" s="116">
        <v>0.62</v>
      </c>
      <c r="MDN26" s="266" t="s">
        <v>1026</v>
      </c>
      <c r="MDO26" s="267"/>
      <c r="MDP26" s="117">
        <v>0.64</v>
      </c>
      <c r="MDQ26" s="107" t="s">
        <v>654</v>
      </c>
      <c r="MDR26" s="108" t="s">
        <v>458</v>
      </c>
      <c r="MDS26" s="109" t="s">
        <v>457</v>
      </c>
      <c r="MDT26" s="132">
        <v>44927</v>
      </c>
      <c r="MDU26" s="132">
        <v>44743</v>
      </c>
      <c r="MDV26" s="133">
        <v>44652</v>
      </c>
      <c r="MDW26" s="132">
        <v>44562</v>
      </c>
      <c r="MDX26" s="109" t="s">
        <v>55</v>
      </c>
      <c r="MDY26" s="131" t="s">
        <v>53</v>
      </c>
      <c r="MDZ26" s="114" t="s">
        <v>653</v>
      </c>
      <c r="MEA26" s="108" t="s">
        <v>1025</v>
      </c>
      <c r="MEB26" s="108"/>
      <c r="MEC26" s="116">
        <v>0.62</v>
      </c>
      <c r="MED26" s="266" t="s">
        <v>1026</v>
      </c>
      <c r="MEE26" s="267"/>
      <c r="MEF26" s="117">
        <v>0.64</v>
      </c>
      <c r="MEG26" s="107" t="s">
        <v>654</v>
      </c>
      <c r="MEH26" s="108" t="s">
        <v>458</v>
      </c>
      <c r="MEI26" s="109" t="s">
        <v>457</v>
      </c>
      <c r="MEJ26" s="132">
        <v>44927</v>
      </c>
      <c r="MEK26" s="132">
        <v>44743</v>
      </c>
      <c r="MEL26" s="133">
        <v>44652</v>
      </c>
      <c r="MEM26" s="132">
        <v>44562</v>
      </c>
      <c r="MEN26" s="109" t="s">
        <v>55</v>
      </c>
      <c r="MEO26" s="131" t="s">
        <v>53</v>
      </c>
      <c r="MEP26" s="114" t="s">
        <v>653</v>
      </c>
      <c r="MEQ26" s="108" t="s">
        <v>1025</v>
      </c>
      <c r="MER26" s="108"/>
      <c r="MES26" s="116">
        <v>0.62</v>
      </c>
      <c r="MET26" s="266" t="s">
        <v>1026</v>
      </c>
      <c r="MEU26" s="267"/>
      <c r="MEV26" s="117">
        <v>0.64</v>
      </c>
      <c r="MEW26" s="107" t="s">
        <v>654</v>
      </c>
      <c r="MEX26" s="108" t="s">
        <v>458</v>
      </c>
      <c r="MEY26" s="109" t="s">
        <v>457</v>
      </c>
      <c r="MEZ26" s="132">
        <v>44927</v>
      </c>
      <c r="MFA26" s="132">
        <v>44743</v>
      </c>
      <c r="MFB26" s="133">
        <v>44652</v>
      </c>
      <c r="MFC26" s="132">
        <v>44562</v>
      </c>
      <c r="MFD26" s="109" t="s">
        <v>55</v>
      </c>
      <c r="MFE26" s="131" t="s">
        <v>53</v>
      </c>
      <c r="MFF26" s="114" t="s">
        <v>653</v>
      </c>
      <c r="MFG26" s="108" t="s">
        <v>1025</v>
      </c>
      <c r="MFH26" s="108"/>
      <c r="MFI26" s="116">
        <v>0.62</v>
      </c>
      <c r="MFJ26" s="266" t="s">
        <v>1026</v>
      </c>
      <c r="MFK26" s="267"/>
      <c r="MFL26" s="117">
        <v>0.64</v>
      </c>
      <c r="MFM26" s="107" t="s">
        <v>654</v>
      </c>
      <c r="MFN26" s="108" t="s">
        <v>458</v>
      </c>
      <c r="MFO26" s="109" t="s">
        <v>457</v>
      </c>
      <c r="MFP26" s="132">
        <v>44927</v>
      </c>
      <c r="MFQ26" s="132">
        <v>44743</v>
      </c>
      <c r="MFR26" s="133">
        <v>44652</v>
      </c>
      <c r="MFS26" s="132">
        <v>44562</v>
      </c>
      <c r="MFT26" s="109" t="s">
        <v>55</v>
      </c>
      <c r="MFU26" s="131" t="s">
        <v>53</v>
      </c>
      <c r="MFV26" s="114" t="s">
        <v>653</v>
      </c>
      <c r="MFW26" s="108" t="s">
        <v>1025</v>
      </c>
      <c r="MFX26" s="108"/>
      <c r="MFY26" s="116">
        <v>0.62</v>
      </c>
      <c r="MFZ26" s="266" t="s">
        <v>1026</v>
      </c>
      <c r="MGA26" s="267"/>
      <c r="MGB26" s="117">
        <v>0.64</v>
      </c>
      <c r="MGC26" s="107" t="s">
        <v>654</v>
      </c>
      <c r="MGD26" s="108" t="s">
        <v>458</v>
      </c>
      <c r="MGE26" s="109" t="s">
        <v>457</v>
      </c>
      <c r="MGF26" s="132">
        <v>44927</v>
      </c>
      <c r="MGG26" s="132">
        <v>44743</v>
      </c>
      <c r="MGH26" s="133">
        <v>44652</v>
      </c>
      <c r="MGI26" s="132">
        <v>44562</v>
      </c>
      <c r="MGJ26" s="109" t="s">
        <v>55</v>
      </c>
      <c r="MGK26" s="131" t="s">
        <v>53</v>
      </c>
      <c r="MGL26" s="114" t="s">
        <v>653</v>
      </c>
      <c r="MGM26" s="108" t="s">
        <v>1025</v>
      </c>
      <c r="MGN26" s="108"/>
      <c r="MGO26" s="116">
        <v>0.62</v>
      </c>
      <c r="MGP26" s="266" t="s">
        <v>1026</v>
      </c>
      <c r="MGQ26" s="267"/>
      <c r="MGR26" s="117">
        <v>0.64</v>
      </c>
      <c r="MGS26" s="107" t="s">
        <v>654</v>
      </c>
      <c r="MGT26" s="108" t="s">
        <v>458</v>
      </c>
      <c r="MGU26" s="109" t="s">
        <v>457</v>
      </c>
      <c r="MGV26" s="132">
        <v>44927</v>
      </c>
      <c r="MGW26" s="132">
        <v>44743</v>
      </c>
      <c r="MGX26" s="133">
        <v>44652</v>
      </c>
      <c r="MGY26" s="132">
        <v>44562</v>
      </c>
      <c r="MGZ26" s="109" t="s">
        <v>55</v>
      </c>
      <c r="MHA26" s="131" t="s">
        <v>53</v>
      </c>
      <c r="MHB26" s="114" t="s">
        <v>653</v>
      </c>
      <c r="MHC26" s="108" t="s">
        <v>1025</v>
      </c>
      <c r="MHD26" s="108"/>
      <c r="MHE26" s="116">
        <v>0.62</v>
      </c>
      <c r="MHF26" s="266" t="s">
        <v>1026</v>
      </c>
      <c r="MHG26" s="267"/>
      <c r="MHH26" s="117">
        <v>0.64</v>
      </c>
      <c r="MHI26" s="107" t="s">
        <v>654</v>
      </c>
      <c r="MHJ26" s="108" t="s">
        <v>458</v>
      </c>
      <c r="MHK26" s="109" t="s">
        <v>457</v>
      </c>
      <c r="MHL26" s="132">
        <v>44927</v>
      </c>
      <c r="MHM26" s="132">
        <v>44743</v>
      </c>
      <c r="MHN26" s="133">
        <v>44652</v>
      </c>
      <c r="MHO26" s="132">
        <v>44562</v>
      </c>
      <c r="MHP26" s="109" t="s">
        <v>55</v>
      </c>
      <c r="MHQ26" s="131" t="s">
        <v>53</v>
      </c>
      <c r="MHR26" s="114" t="s">
        <v>653</v>
      </c>
      <c r="MHS26" s="108" t="s">
        <v>1025</v>
      </c>
      <c r="MHT26" s="108"/>
      <c r="MHU26" s="116">
        <v>0.62</v>
      </c>
      <c r="MHV26" s="266" t="s">
        <v>1026</v>
      </c>
      <c r="MHW26" s="267"/>
      <c r="MHX26" s="117">
        <v>0.64</v>
      </c>
      <c r="MHY26" s="107" t="s">
        <v>654</v>
      </c>
      <c r="MHZ26" s="108" t="s">
        <v>458</v>
      </c>
      <c r="MIA26" s="109" t="s">
        <v>457</v>
      </c>
      <c r="MIB26" s="132">
        <v>44927</v>
      </c>
      <c r="MIC26" s="132">
        <v>44743</v>
      </c>
      <c r="MID26" s="133">
        <v>44652</v>
      </c>
      <c r="MIE26" s="132">
        <v>44562</v>
      </c>
      <c r="MIF26" s="109" t="s">
        <v>55</v>
      </c>
      <c r="MIG26" s="131" t="s">
        <v>53</v>
      </c>
      <c r="MIH26" s="114" t="s">
        <v>653</v>
      </c>
      <c r="MII26" s="108" t="s">
        <v>1025</v>
      </c>
      <c r="MIJ26" s="108"/>
      <c r="MIK26" s="116">
        <v>0.62</v>
      </c>
      <c r="MIL26" s="266" t="s">
        <v>1026</v>
      </c>
      <c r="MIM26" s="267"/>
      <c r="MIN26" s="117">
        <v>0.64</v>
      </c>
      <c r="MIO26" s="107" t="s">
        <v>654</v>
      </c>
      <c r="MIP26" s="108" t="s">
        <v>458</v>
      </c>
      <c r="MIQ26" s="109" t="s">
        <v>457</v>
      </c>
      <c r="MIR26" s="132">
        <v>44927</v>
      </c>
      <c r="MIS26" s="132">
        <v>44743</v>
      </c>
      <c r="MIT26" s="133">
        <v>44652</v>
      </c>
      <c r="MIU26" s="132">
        <v>44562</v>
      </c>
      <c r="MIV26" s="109" t="s">
        <v>55</v>
      </c>
      <c r="MIW26" s="131" t="s">
        <v>53</v>
      </c>
      <c r="MIX26" s="114" t="s">
        <v>653</v>
      </c>
      <c r="MIY26" s="108" t="s">
        <v>1025</v>
      </c>
      <c r="MIZ26" s="108"/>
      <c r="MJA26" s="116">
        <v>0.62</v>
      </c>
      <c r="MJB26" s="266" t="s">
        <v>1026</v>
      </c>
      <c r="MJC26" s="267"/>
      <c r="MJD26" s="117">
        <v>0.64</v>
      </c>
      <c r="MJE26" s="107" t="s">
        <v>654</v>
      </c>
      <c r="MJF26" s="108" t="s">
        <v>458</v>
      </c>
      <c r="MJG26" s="109" t="s">
        <v>457</v>
      </c>
      <c r="MJH26" s="132">
        <v>44927</v>
      </c>
      <c r="MJI26" s="132">
        <v>44743</v>
      </c>
      <c r="MJJ26" s="133">
        <v>44652</v>
      </c>
      <c r="MJK26" s="132">
        <v>44562</v>
      </c>
      <c r="MJL26" s="109" t="s">
        <v>55</v>
      </c>
      <c r="MJM26" s="131" t="s">
        <v>53</v>
      </c>
      <c r="MJN26" s="114" t="s">
        <v>653</v>
      </c>
      <c r="MJO26" s="108" t="s">
        <v>1025</v>
      </c>
      <c r="MJP26" s="108"/>
      <c r="MJQ26" s="116">
        <v>0.62</v>
      </c>
      <c r="MJR26" s="266" t="s">
        <v>1026</v>
      </c>
      <c r="MJS26" s="267"/>
      <c r="MJT26" s="117">
        <v>0.64</v>
      </c>
      <c r="MJU26" s="107" t="s">
        <v>654</v>
      </c>
      <c r="MJV26" s="108" t="s">
        <v>458</v>
      </c>
      <c r="MJW26" s="109" t="s">
        <v>457</v>
      </c>
      <c r="MJX26" s="132">
        <v>44927</v>
      </c>
      <c r="MJY26" s="132">
        <v>44743</v>
      </c>
      <c r="MJZ26" s="133">
        <v>44652</v>
      </c>
      <c r="MKA26" s="132">
        <v>44562</v>
      </c>
      <c r="MKB26" s="109" t="s">
        <v>55</v>
      </c>
      <c r="MKC26" s="131" t="s">
        <v>53</v>
      </c>
      <c r="MKD26" s="114" t="s">
        <v>653</v>
      </c>
      <c r="MKE26" s="108" t="s">
        <v>1025</v>
      </c>
      <c r="MKF26" s="108"/>
      <c r="MKG26" s="116">
        <v>0.62</v>
      </c>
      <c r="MKH26" s="266" t="s">
        <v>1026</v>
      </c>
      <c r="MKI26" s="267"/>
      <c r="MKJ26" s="117">
        <v>0.64</v>
      </c>
      <c r="MKK26" s="107" t="s">
        <v>654</v>
      </c>
      <c r="MKL26" s="108" t="s">
        <v>458</v>
      </c>
      <c r="MKM26" s="109" t="s">
        <v>457</v>
      </c>
      <c r="MKN26" s="132">
        <v>44927</v>
      </c>
      <c r="MKO26" s="132">
        <v>44743</v>
      </c>
      <c r="MKP26" s="133">
        <v>44652</v>
      </c>
      <c r="MKQ26" s="132">
        <v>44562</v>
      </c>
      <c r="MKR26" s="109" t="s">
        <v>55</v>
      </c>
      <c r="MKS26" s="131" t="s">
        <v>53</v>
      </c>
      <c r="MKT26" s="114" t="s">
        <v>653</v>
      </c>
      <c r="MKU26" s="108" t="s">
        <v>1025</v>
      </c>
      <c r="MKV26" s="108"/>
      <c r="MKW26" s="116">
        <v>0.62</v>
      </c>
      <c r="MKX26" s="266" t="s">
        <v>1026</v>
      </c>
      <c r="MKY26" s="267"/>
      <c r="MKZ26" s="117">
        <v>0.64</v>
      </c>
      <c r="MLA26" s="107" t="s">
        <v>654</v>
      </c>
      <c r="MLB26" s="108" t="s">
        <v>458</v>
      </c>
      <c r="MLC26" s="109" t="s">
        <v>457</v>
      </c>
      <c r="MLD26" s="132">
        <v>44927</v>
      </c>
      <c r="MLE26" s="132">
        <v>44743</v>
      </c>
      <c r="MLF26" s="133">
        <v>44652</v>
      </c>
      <c r="MLG26" s="132">
        <v>44562</v>
      </c>
      <c r="MLH26" s="109" t="s">
        <v>55</v>
      </c>
      <c r="MLI26" s="131" t="s">
        <v>53</v>
      </c>
      <c r="MLJ26" s="114" t="s">
        <v>653</v>
      </c>
      <c r="MLK26" s="108" t="s">
        <v>1025</v>
      </c>
      <c r="MLL26" s="108"/>
      <c r="MLM26" s="116">
        <v>0.62</v>
      </c>
      <c r="MLN26" s="266" t="s">
        <v>1026</v>
      </c>
      <c r="MLO26" s="267"/>
      <c r="MLP26" s="117">
        <v>0.64</v>
      </c>
      <c r="MLQ26" s="107" t="s">
        <v>654</v>
      </c>
      <c r="MLR26" s="108" t="s">
        <v>458</v>
      </c>
      <c r="MLS26" s="109" t="s">
        <v>457</v>
      </c>
      <c r="MLT26" s="132">
        <v>44927</v>
      </c>
      <c r="MLU26" s="132">
        <v>44743</v>
      </c>
      <c r="MLV26" s="133">
        <v>44652</v>
      </c>
      <c r="MLW26" s="132">
        <v>44562</v>
      </c>
      <c r="MLX26" s="109" t="s">
        <v>55</v>
      </c>
      <c r="MLY26" s="131" t="s">
        <v>53</v>
      </c>
      <c r="MLZ26" s="114" t="s">
        <v>653</v>
      </c>
      <c r="MMA26" s="108" t="s">
        <v>1025</v>
      </c>
      <c r="MMB26" s="108"/>
      <c r="MMC26" s="116">
        <v>0.62</v>
      </c>
      <c r="MMD26" s="266" t="s">
        <v>1026</v>
      </c>
      <c r="MME26" s="267"/>
      <c r="MMF26" s="117">
        <v>0.64</v>
      </c>
      <c r="MMG26" s="107" t="s">
        <v>654</v>
      </c>
      <c r="MMH26" s="108" t="s">
        <v>458</v>
      </c>
      <c r="MMI26" s="109" t="s">
        <v>457</v>
      </c>
      <c r="MMJ26" s="132">
        <v>44927</v>
      </c>
      <c r="MMK26" s="132">
        <v>44743</v>
      </c>
      <c r="MML26" s="133">
        <v>44652</v>
      </c>
      <c r="MMM26" s="132">
        <v>44562</v>
      </c>
      <c r="MMN26" s="109" t="s">
        <v>55</v>
      </c>
      <c r="MMO26" s="131" t="s">
        <v>53</v>
      </c>
      <c r="MMP26" s="114" t="s">
        <v>653</v>
      </c>
      <c r="MMQ26" s="108" t="s">
        <v>1025</v>
      </c>
      <c r="MMR26" s="108"/>
      <c r="MMS26" s="116">
        <v>0.62</v>
      </c>
      <c r="MMT26" s="266" t="s">
        <v>1026</v>
      </c>
      <c r="MMU26" s="267"/>
      <c r="MMV26" s="117">
        <v>0.64</v>
      </c>
      <c r="MMW26" s="107" t="s">
        <v>654</v>
      </c>
      <c r="MMX26" s="108" t="s">
        <v>458</v>
      </c>
      <c r="MMY26" s="109" t="s">
        <v>457</v>
      </c>
      <c r="MMZ26" s="132">
        <v>44927</v>
      </c>
      <c r="MNA26" s="132">
        <v>44743</v>
      </c>
      <c r="MNB26" s="133">
        <v>44652</v>
      </c>
      <c r="MNC26" s="132">
        <v>44562</v>
      </c>
      <c r="MND26" s="109" t="s">
        <v>55</v>
      </c>
      <c r="MNE26" s="131" t="s">
        <v>53</v>
      </c>
      <c r="MNF26" s="114" t="s">
        <v>653</v>
      </c>
      <c r="MNG26" s="108" t="s">
        <v>1025</v>
      </c>
      <c r="MNH26" s="108"/>
      <c r="MNI26" s="116">
        <v>0.62</v>
      </c>
      <c r="MNJ26" s="266" t="s">
        <v>1026</v>
      </c>
      <c r="MNK26" s="267"/>
      <c r="MNL26" s="117">
        <v>0.64</v>
      </c>
      <c r="MNM26" s="107" t="s">
        <v>654</v>
      </c>
      <c r="MNN26" s="108" t="s">
        <v>458</v>
      </c>
      <c r="MNO26" s="109" t="s">
        <v>457</v>
      </c>
      <c r="MNP26" s="132">
        <v>44927</v>
      </c>
      <c r="MNQ26" s="132">
        <v>44743</v>
      </c>
      <c r="MNR26" s="133">
        <v>44652</v>
      </c>
      <c r="MNS26" s="132">
        <v>44562</v>
      </c>
      <c r="MNT26" s="109" t="s">
        <v>55</v>
      </c>
      <c r="MNU26" s="131" t="s">
        <v>53</v>
      </c>
      <c r="MNV26" s="114" t="s">
        <v>653</v>
      </c>
      <c r="MNW26" s="108" t="s">
        <v>1025</v>
      </c>
      <c r="MNX26" s="108"/>
      <c r="MNY26" s="116">
        <v>0.62</v>
      </c>
      <c r="MNZ26" s="266" t="s">
        <v>1026</v>
      </c>
      <c r="MOA26" s="267"/>
      <c r="MOB26" s="117">
        <v>0.64</v>
      </c>
      <c r="MOC26" s="107" t="s">
        <v>654</v>
      </c>
      <c r="MOD26" s="108" t="s">
        <v>458</v>
      </c>
      <c r="MOE26" s="109" t="s">
        <v>457</v>
      </c>
      <c r="MOF26" s="132">
        <v>44927</v>
      </c>
      <c r="MOG26" s="132">
        <v>44743</v>
      </c>
      <c r="MOH26" s="133">
        <v>44652</v>
      </c>
      <c r="MOI26" s="132">
        <v>44562</v>
      </c>
      <c r="MOJ26" s="109" t="s">
        <v>55</v>
      </c>
      <c r="MOK26" s="131" t="s">
        <v>53</v>
      </c>
      <c r="MOL26" s="114" t="s">
        <v>653</v>
      </c>
      <c r="MOM26" s="108" t="s">
        <v>1025</v>
      </c>
      <c r="MON26" s="108"/>
      <c r="MOO26" s="116">
        <v>0.62</v>
      </c>
      <c r="MOP26" s="266" t="s">
        <v>1026</v>
      </c>
      <c r="MOQ26" s="267"/>
      <c r="MOR26" s="117">
        <v>0.64</v>
      </c>
      <c r="MOS26" s="107" t="s">
        <v>654</v>
      </c>
      <c r="MOT26" s="108" t="s">
        <v>458</v>
      </c>
      <c r="MOU26" s="109" t="s">
        <v>457</v>
      </c>
      <c r="MOV26" s="132">
        <v>44927</v>
      </c>
      <c r="MOW26" s="132">
        <v>44743</v>
      </c>
      <c r="MOX26" s="133">
        <v>44652</v>
      </c>
      <c r="MOY26" s="132">
        <v>44562</v>
      </c>
      <c r="MOZ26" s="109" t="s">
        <v>55</v>
      </c>
      <c r="MPA26" s="131" t="s">
        <v>53</v>
      </c>
      <c r="MPB26" s="114" t="s">
        <v>653</v>
      </c>
      <c r="MPC26" s="108" t="s">
        <v>1025</v>
      </c>
      <c r="MPD26" s="108"/>
      <c r="MPE26" s="116">
        <v>0.62</v>
      </c>
      <c r="MPF26" s="266" t="s">
        <v>1026</v>
      </c>
      <c r="MPG26" s="267"/>
      <c r="MPH26" s="117">
        <v>0.64</v>
      </c>
      <c r="MPI26" s="107" t="s">
        <v>654</v>
      </c>
      <c r="MPJ26" s="108" t="s">
        <v>458</v>
      </c>
      <c r="MPK26" s="109" t="s">
        <v>457</v>
      </c>
      <c r="MPL26" s="132">
        <v>44927</v>
      </c>
      <c r="MPM26" s="132">
        <v>44743</v>
      </c>
      <c r="MPN26" s="133">
        <v>44652</v>
      </c>
      <c r="MPO26" s="132">
        <v>44562</v>
      </c>
      <c r="MPP26" s="109" t="s">
        <v>55</v>
      </c>
      <c r="MPQ26" s="131" t="s">
        <v>53</v>
      </c>
      <c r="MPR26" s="114" t="s">
        <v>653</v>
      </c>
      <c r="MPS26" s="108" t="s">
        <v>1025</v>
      </c>
      <c r="MPT26" s="108"/>
      <c r="MPU26" s="116">
        <v>0.62</v>
      </c>
      <c r="MPV26" s="266" t="s">
        <v>1026</v>
      </c>
      <c r="MPW26" s="267"/>
      <c r="MPX26" s="117">
        <v>0.64</v>
      </c>
      <c r="MPY26" s="107" t="s">
        <v>654</v>
      </c>
      <c r="MPZ26" s="108" t="s">
        <v>458</v>
      </c>
      <c r="MQA26" s="109" t="s">
        <v>457</v>
      </c>
      <c r="MQB26" s="132">
        <v>44927</v>
      </c>
      <c r="MQC26" s="132">
        <v>44743</v>
      </c>
      <c r="MQD26" s="133">
        <v>44652</v>
      </c>
      <c r="MQE26" s="132">
        <v>44562</v>
      </c>
      <c r="MQF26" s="109" t="s">
        <v>55</v>
      </c>
      <c r="MQG26" s="131" t="s">
        <v>53</v>
      </c>
      <c r="MQH26" s="114" t="s">
        <v>653</v>
      </c>
      <c r="MQI26" s="108" t="s">
        <v>1025</v>
      </c>
      <c r="MQJ26" s="108"/>
      <c r="MQK26" s="116">
        <v>0.62</v>
      </c>
      <c r="MQL26" s="266" t="s">
        <v>1026</v>
      </c>
      <c r="MQM26" s="267"/>
      <c r="MQN26" s="117">
        <v>0.64</v>
      </c>
      <c r="MQO26" s="107" t="s">
        <v>654</v>
      </c>
      <c r="MQP26" s="108" t="s">
        <v>458</v>
      </c>
      <c r="MQQ26" s="109" t="s">
        <v>457</v>
      </c>
      <c r="MQR26" s="132">
        <v>44927</v>
      </c>
      <c r="MQS26" s="132">
        <v>44743</v>
      </c>
      <c r="MQT26" s="133">
        <v>44652</v>
      </c>
      <c r="MQU26" s="132">
        <v>44562</v>
      </c>
      <c r="MQV26" s="109" t="s">
        <v>55</v>
      </c>
      <c r="MQW26" s="131" t="s">
        <v>53</v>
      </c>
      <c r="MQX26" s="114" t="s">
        <v>653</v>
      </c>
      <c r="MQY26" s="108" t="s">
        <v>1025</v>
      </c>
      <c r="MQZ26" s="108"/>
      <c r="MRA26" s="116">
        <v>0.62</v>
      </c>
      <c r="MRB26" s="266" t="s">
        <v>1026</v>
      </c>
      <c r="MRC26" s="267"/>
      <c r="MRD26" s="117">
        <v>0.64</v>
      </c>
      <c r="MRE26" s="107" t="s">
        <v>654</v>
      </c>
      <c r="MRF26" s="108" t="s">
        <v>458</v>
      </c>
      <c r="MRG26" s="109" t="s">
        <v>457</v>
      </c>
      <c r="MRH26" s="132">
        <v>44927</v>
      </c>
      <c r="MRI26" s="132">
        <v>44743</v>
      </c>
      <c r="MRJ26" s="133">
        <v>44652</v>
      </c>
      <c r="MRK26" s="132">
        <v>44562</v>
      </c>
      <c r="MRL26" s="109" t="s">
        <v>55</v>
      </c>
      <c r="MRM26" s="131" t="s">
        <v>53</v>
      </c>
      <c r="MRN26" s="114" t="s">
        <v>653</v>
      </c>
      <c r="MRO26" s="108" t="s">
        <v>1025</v>
      </c>
      <c r="MRP26" s="108"/>
      <c r="MRQ26" s="116">
        <v>0.62</v>
      </c>
      <c r="MRR26" s="266" t="s">
        <v>1026</v>
      </c>
      <c r="MRS26" s="267"/>
      <c r="MRT26" s="117">
        <v>0.64</v>
      </c>
      <c r="MRU26" s="107" t="s">
        <v>654</v>
      </c>
      <c r="MRV26" s="108" t="s">
        <v>458</v>
      </c>
      <c r="MRW26" s="109" t="s">
        <v>457</v>
      </c>
      <c r="MRX26" s="132">
        <v>44927</v>
      </c>
      <c r="MRY26" s="132">
        <v>44743</v>
      </c>
      <c r="MRZ26" s="133">
        <v>44652</v>
      </c>
      <c r="MSA26" s="132">
        <v>44562</v>
      </c>
      <c r="MSB26" s="109" t="s">
        <v>55</v>
      </c>
      <c r="MSC26" s="131" t="s">
        <v>53</v>
      </c>
      <c r="MSD26" s="114" t="s">
        <v>653</v>
      </c>
      <c r="MSE26" s="108" t="s">
        <v>1025</v>
      </c>
      <c r="MSF26" s="108"/>
      <c r="MSG26" s="116">
        <v>0.62</v>
      </c>
      <c r="MSH26" s="266" t="s">
        <v>1026</v>
      </c>
      <c r="MSI26" s="267"/>
      <c r="MSJ26" s="117">
        <v>0.64</v>
      </c>
      <c r="MSK26" s="107" t="s">
        <v>654</v>
      </c>
      <c r="MSL26" s="108" t="s">
        <v>458</v>
      </c>
      <c r="MSM26" s="109" t="s">
        <v>457</v>
      </c>
      <c r="MSN26" s="132">
        <v>44927</v>
      </c>
      <c r="MSO26" s="132">
        <v>44743</v>
      </c>
      <c r="MSP26" s="133">
        <v>44652</v>
      </c>
      <c r="MSQ26" s="132">
        <v>44562</v>
      </c>
      <c r="MSR26" s="109" t="s">
        <v>55</v>
      </c>
      <c r="MSS26" s="131" t="s">
        <v>53</v>
      </c>
      <c r="MST26" s="114" t="s">
        <v>653</v>
      </c>
      <c r="MSU26" s="108" t="s">
        <v>1025</v>
      </c>
      <c r="MSV26" s="108"/>
      <c r="MSW26" s="116">
        <v>0.62</v>
      </c>
      <c r="MSX26" s="266" t="s">
        <v>1026</v>
      </c>
      <c r="MSY26" s="267"/>
      <c r="MSZ26" s="117">
        <v>0.64</v>
      </c>
      <c r="MTA26" s="107" t="s">
        <v>654</v>
      </c>
      <c r="MTB26" s="108" t="s">
        <v>458</v>
      </c>
      <c r="MTC26" s="109" t="s">
        <v>457</v>
      </c>
      <c r="MTD26" s="132">
        <v>44927</v>
      </c>
      <c r="MTE26" s="132">
        <v>44743</v>
      </c>
      <c r="MTF26" s="133">
        <v>44652</v>
      </c>
      <c r="MTG26" s="132">
        <v>44562</v>
      </c>
      <c r="MTH26" s="109" t="s">
        <v>55</v>
      </c>
      <c r="MTI26" s="131" t="s">
        <v>53</v>
      </c>
      <c r="MTJ26" s="114" t="s">
        <v>653</v>
      </c>
      <c r="MTK26" s="108" t="s">
        <v>1025</v>
      </c>
      <c r="MTL26" s="108"/>
      <c r="MTM26" s="116">
        <v>0.62</v>
      </c>
      <c r="MTN26" s="266" t="s">
        <v>1026</v>
      </c>
      <c r="MTO26" s="267"/>
      <c r="MTP26" s="117">
        <v>0.64</v>
      </c>
      <c r="MTQ26" s="107" t="s">
        <v>654</v>
      </c>
      <c r="MTR26" s="108" t="s">
        <v>458</v>
      </c>
      <c r="MTS26" s="109" t="s">
        <v>457</v>
      </c>
      <c r="MTT26" s="132">
        <v>44927</v>
      </c>
      <c r="MTU26" s="132">
        <v>44743</v>
      </c>
      <c r="MTV26" s="133">
        <v>44652</v>
      </c>
      <c r="MTW26" s="132">
        <v>44562</v>
      </c>
      <c r="MTX26" s="109" t="s">
        <v>55</v>
      </c>
      <c r="MTY26" s="131" t="s">
        <v>53</v>
      </c>
      <c r="MTZ26" s="114" t="s">
        <v>653</v>
      </c>
      <c r="MUA26" s="108" t="s">
        <v>1025</v>
      </c>
      <c r="MUB26" s="108"/>
      <c r="MUC26" s="116">
        <v>0.62</v>
      </c>
      <c r="MUD26" s="266" t="s">
        <v>1026</v>
      </c>
      <c r="MUE26" s="267"/>
      <c r="MUF26" s="117">
        <v>0.64</v>
      </c>
      <c r="MUG26" s="107" t="s">
        <v>654</v>
      </c>
      <c r="MUH26" s="108" t="s">
        <v>458</v>
      </c>
      <c r="MUI26" s="109" t="s">
        <v>457</v>
      </c>
      <c r="MUJ26" s="132">
        <v>44927</v>
      </c>
      <c r="MUK26" s="132">
        <v>44743</v>
      </c>
      <c r="MUL26" s="133">
        <v>44652</v>
      </c>
      <c r="MUM26" s="132">
        <v>44562</v>
      </c>
      <c r="MUN26" s="109" t="s">
        <v>55</v>
      </c>
      <c r="MUO26" s="131" t="s">
        <v>53</v>
      </c>
      <c r="MUP26" s="114" t="s">
        <v>653</v>
      </c>
      <c r="MUQ26" s="108" t="s">
        <v>1025</v>
      </c>
      <c r="MUR26" s="108"/>
      <c r="MUS26" s="116">
        <v>0.62</v>
      </c>
      <c r="MUT26" s="266" t="s">
        <v>1026</v>
      </c>
      <c r="MUU26" s="267"/>
      <c r="MUV26" s="117">
        <v>0.64</v>
      </c>
      <c r="MUW26" s="107" t="s">
        <v>654</v>
      </c>
      <c r="MUX26" s="108" t="s">
        <v>458</v>
      </c>
      <c r="MUY26" s="109" t="s">
        <v>457</v>
      </c>
      <c r="MUZ26" s="132">
        <v>44927</v>
      </c>
      <c r="MVA26" s="132">
        <v>44743</v>
      </c>
      <c r="MVB26" s="133">
        <v>44652</v>
      </c>
      <c r="MVC26" s="132">
        <v>44562</v>
      </c>
      <c r="MVD26" s="109" t="s">
        <v>55</v>
      </c>
      <c r="MVE26" s="131" t="s">
        <v>53</v>
      </c>
      <c r="MVF26" s="114" t="s">
        <v>653</v>
      </c>
      <c r="MVG26" s="108" t="s">
        <v>1025</v>
      </c>
      <c r="MVH26" s="108"/>
      <c r="MVI26" s="116">
        <v>0.62</v>
      </c>
      <c r="MVJ26" s="266" t="s">
        <v>1026</v>
      </c>
      <c r="MVK26" s="267"/>
      <c r="MVL26" s="117">
        <v>0.64</v>
      </c>
      <c r="MVM26" s="107" t="s">
        <v>654</v>
      </c>
      <c r="MVN26" s="108" t="s">
        <v>458</v>
      </c>
      <c r="MVO26" s="109" t="s">
        <v>457</v>
      </c>
      <c r="MVP26" s="132">
        <v>44927</v>
      </c>
      <c r="MVQ26" s="132">
        <v>44743</v>
      </c>
      <c r="MVR26" s="133">
        <v>44652</v>
      </c>
      <c r="MVS26" s="132">
        <v>44562</v>
      </c>
      <c r="MVT26" s="109" t="s">
        <v>55</v>
      </c>
      <c r="MVU26" s="131" t="s">
        <v>53</v>
      </c>
      <c r="MVV26" s="114" t="s">
        <v>653</v>
      </c>
      <c r="MVW26" s="108" t="s">
        <v>1025</v>
      </c>
      <c r="MVX26" s="108"/>
      <c r="MVY26" s="116">
        <v>0.62</v>
      </c>
      <c r="MVZ26" s="266" t="s">
        <v>1026</v>
      </c>
      <c r="MWA26" s="267"/>
      <c r="MWB26" s="117">
        <v>0.64</v>
      </c>
      <c r="MWC26" s="107" t="s">
        <v>654</v>
      </c>
      <c r="MWD26" s="108" t="s">
        <v>458</v>
      </c>
      <c r="MWE26" s="109" t="s">
        <v>457</v>
      </c>
      <c r="MWF26" s="132">
        <v>44927</v>
      </c>
      <c r="MWG26" s="132">
        <v>44743</v>
      </c>
      <c r="MWH26" s="133">
        <v>44652</v>
      </c>
      <c r="MWI26" s="132">
        <v>44562</v>
      </c>
      <c r="MWJ26" s="109" t="s">
        <v>55</v>
      </c>
      <c r="MWK26" s="131" t="s">
        <v>53</v>
      </c>
      <c r="MWL26" s="114" t="s">
        <v>653</v>
      </c>
      <c r="MWM26" s="108" t="s">
        <v>1025</v>
      </c>
      <c r="MWN26" s="108"/>
      <c r="MWO26" s="116">
        <v>0.62</v>
      </c>
      <c r="MWP26" s="266" t="s">
        <v>1026</v>
      </c>
      <c r="MWQ26" s="267"/>
      <c r="MWR26" s="117">
        <v>0.64</v>
      </c>
      <c r="MWS26" s="107" t="s">
        <v>654</v>
      </c>
      <c r="MWT26" s="108" t="s">
        <v>458</v>
      </c>
      <c r="MWU26" s="109" t="s">
        <v>457</v>
      </c>
      <c r="MWV26" s="132">
        <v>44927</v>
      </c>
      <c r="MWW26" s="132">
        <v>44743</v>
      </c>
      <c r="MWX26" s="133">
        <v>44652</v>
      </c>
      <c r="MWY26" s="132">
        <v>44562</v>
      </c>
      <c r="MWZ26" s="109" t="s">
        <v>55</v>
      </c>
      <c r="MXA26" s="131" t="s">
        <v>53</v>
      </c>
      <c r="MXB26" s="114" t="s">
        <v>653</v>
      </c>
      <c r="MXC26" s="108" t="s">
        <v>1025</v>
      </c>
      <c r="MXD26" s="108"/>
      <c r="MXE26" s="116">
        <v>0.62</v>
      </c>
      <c r="MXF26" s="266" t="s">
        <v>1026</v>
      </c>
      <c r="MXG26" s="267"/>
      <c r="MXH26" s="117">
        <v>0.64</v>
      </c>
      <c r="MXI26" s="107" t="s">
        <v>654</v>
      </c>
      <c r="MXJ26" s="108" t="s">
        <v>458</v>
      </c>
      <c r="MXK26" s="109" t="s">
        <v>457</v>
      </c>
      <c r="MXL26" s="132">
        <v>44927</v>
      </c>
      <c r="MXM26" s="132">
        <v>44743</v>
      </c>
      <c r="MXN26" s="133">
        <v>44652</v>
      </c>
      <c r="MXO26" s="132">
        <v>44562</v>
      </c>
      <c r="MXP26" s="109" t="s">
        <v>55</v>
      </c>
      <c r="MXQ26" s="131" t="s">
        <v>53</v>
      </c>
      <c r="MXR26" s="114" t="s">
        <v>653</v>
      </c>
      <c r="MXS26" s="108" t="s">
        <v>1025</v>
      </c>
      <c r="MXT26" s="108"/>
      <c r="MXU26" s="116">
        <v>0.62</v>
      </c>
      <c r="MXV26" s="266" t="s">
        <v>1026</v>
      </c>
      <c r="MXW26" s="267"/>
      <c r="MXX26" s="117">
        <v>0.64</v>
      </c>
      <c r="MXY26" s="107" t="s">
        <v>654</v>
      </c>
      <c r="MXZ26" s="108" t="s">
        <v>458</v>
      </c>
      <c r="MYA26" s="109" t="s">
        <v>457</v>
      </c>
      <c r="MYB26" s="132">
        <v>44927</v>
      </c>
      <c r="MYC26" s="132">
        <v>44743</v>
      </c>
      <c r="MYD26" s="133">
        <v>44652</v>
      </c>
      <c r="MYE26" s="132">
        <v>44562</v>
      </c>
      <c r="MYF26" s="109" t="s">
        <v>55</v>
      </c>
      <c r="MYG26" s="131" t="s">
        <v>53</v>
      </c>
      <c r="MYH26" s="114" t="s">
        <v>653</v>
      </c>
      <c r="MYI26" s="108" t="s">
        <v>1025</v>
      </c>
      <c r="MYJ26" s="108"/>
      <c r="MYK26" s="116">
        <v>0.62</v>
      </c>
      <c r="MYL26" s="266" t="s">
        <v>1026</v>
      </c>
      <c r="MYM26" s="267"/>
      <c r="MYN26" s="117">
        <v>0.64</v>
      </c>
      <c r="MYO26" s="107" t="s">
        <v>654</v>
      </c>
      <c r="MYP26" s="108" t="s">
        <v>458</v>
      </c>
      <c r="MYQ26" s="109" t="s">
        <v>457</v>
      </c>
      <c r="MYR26" s="132">
        <v>44927</v>
      </c>
      <c r="MYS26" s="132">
        <v>44743</v>
      </c>
      <c r="MYT26" s="133">
        <v>44652</v>
      </c>
      <c r="MYU26" s="132">
        <v>44562</v>
      </c>
      <c r="MYV26" s="109" t="s">
        <v>55</v>
      </c>
      <c r="MYW26" s="131" t="s">
        <v>53</v>
      </c>
      <c r="MYX26" s="114" t="s">
        <v>653</v>
      </c>
      <c r="MYY26" s="108" t="s">
        <v>1025</v>
      </c>
      <c r="MYZ26" s="108"/>
      <c r="MZA26" s="116">
        <v>0.62</v>
      </c>
      <c r="MZB26" s="266" t="s">
        <v>1026</v>
      </c>
      <c r="MZC26" s="267"/>
      <c r="MZD26" s="117">
        <v>0.64</v>
      </c>
      <c r="MZE26" s="107" t="s">
        <v>654</v>
      </c>
      <c r="MZF26" s="108" t="s">
        <v>458</v>
      </c>
      <c r="MZG26" s="109" t="s">
        <v>457</v>
      </c>
      <c r="MZH26" s="132">
        <v>44927</v>
      </c>
      <c r="MZI26" s="132">
        <v>44743</v>
      </c>
      <c r="MZJ26" s="133">
        <v>44652</v>
      </c>
      <c r="MZK26" s="132">
        <v>44562</v>
      </c>
      <c r="MZL26" s="109" t="s">
        <v>55</v>
      </c>
      <c r="MZM26" s="131" t="s">
        <v>53</v>
      </c>
      <c r="MZN26" s="114" t="s">
        <v>653</v>
      </c>
      <c r="MZO26" s="108" t="s">
        <v>1025</v>
      </c>
      <c r="MZP26" s="108"/>
      <c r="MZQ26" s="116">
        <v>0.62</v>
      </c>
      <c r="MZR26" s="266" t="s">
        <v>1026</v>
      </c>
      <c r="MZS26" s="267"/>
      <c r="MZT26" s="117">
        <v>0.64</v>
      </c>
      <c r="MZU26" s="107" t="s">
        <v>654</v>
      </c>
      <c r="MZV26" s="108" t="s">
        <v>458</v>
      </c>
      <c r="MZW26" s="109" t="s">
        <v>457</v>
      </c>
      <c r="MZX26" s="132">
        <v>44927</v>
      </c>
      <c r="MZY26" s="132">
        <v>44743</v>
      </c>
      <c r="MZZ26" s="133">
        <v>44652</v>
      </c>
      <c r="NAA26" s="132">
        <v>44562</v>
      </c>
      <c r="NAB26" s="109" t="s">
        <v>55</v>
      </c>
      <c r="NAC26" s="131" t="s">
        <v>53</v>
      </c>
      <c r="NAD26" s="114" t="s">
        <v>653</v>
      </c>
      <c r="NAE26" s="108" t="s">
        <v>1025</v>
      </c>
      <c r="NAF26" s="108"/>
      <c r="NAG26" s="116">
        <v>0.62</v>
      </c>
      <c r="NAH26" s="266" t="s">
        <v>1026</v>
      </c>
      <c r="NAI26" s="267"/>
      <c r="NAJ26" s="117">
        <v>0.64</v>
      </c>
      <c r="NAK26" s="107" t="s">
        <v>654</v>
      </c>
      <c r="NAL26" s="108" t="s">
        <v>458</v>
      </c>
      <c r="NAM26" s="109" t="s">
        <v>457</v>
      </c>
      <c r="NAN26" s="132">
        <v>44927</v>
      </c>
      <c r="NAO26" s="132">
        <v>44743</v>
      </c>
      <c r="NAP26" s="133">
        <v>44652</v>
      </c>
      <c r="NAQ26" s="132">
        <v>44562</v>
      </c>
      <c r="NAR26" s="109" t="s">
        <v>55</v>
      </c>
      <c r="NAS26" s="131" t="s">
        <v>53</v>
      </c>
      <c r="NAT26" s="114" t="s">
        <v>653</v>
      </c>
      <c r="NAU26" s="108" t="s">
        <v>1025</v>
      </c>
      <c r="NAV26" s="108"/>
      <c r="NAW26" s="116">
        <v>0.62</v>
      </c>
      <c r="NAX26" s="266" t="s">
        <v>1026</v>
      </c>
      <c r="NAY26" s="267"/>
      <c r="NAZ26" s="117">
        <v>0.64</v>
      </c>
      <c r="NBA26" s="107" t="s">
        <v>654</v>
      </c>
      <c r="NBB26" s="108" t="s">
        <v>458</v>
      </c>
      <c r="NBC26" s="109" t="s">
        <v>457</v>
      </c>
      <c r="NBD26" s="132">
        <v>44927</v>
      </c>
      <c r="NBE26" s="132">
        <v>44743</v>
      </c>
      <c r="NBF26" s="133">
        <v>44652</v>
      </c>
      <c r="NBG26" s="132">
        <v>44562</v>
      </c>
      <c r="NBH26" s="109" t="s">
        <v>55</v>
      </c>
      <c r="NBI26" s="131" t="s">
        <v>53</v>
      </c>
      <c r="NBJ26" s="114" t="s">
        <v>653</v>
      </c>
      <c r="NBK26" s="108" t="s">
        <v>1025</v>
      </c>
      <c r="NBL26" s="108"/>
      <c r="NBM26" s="116">
        <v>0.62</v>
      </c>
      <c r="NBN26" s="266" t="s">
        <v>1026</v>
      </c>
      <c r="NBO26" s="267"/>
      <c r="NBP26" s="117">
        <v>0.64</v>
      </c>
      <c r="NBQ26" s="107" t="s">
        <v>654</v>
      </c>
      <c r="NBR26" s="108" t="s">
        <v>458</v>
      </c>
      <c r="NBS26" s="109" t="s">
        <v>457</v>
      </c>
      <c r="NBT26" s="132">
        <v>44927</v>
      </c>
      <c r="NBU26" s="132">
        <v>44743</v>
      </c>
      <c r="NBV26" s="133">
        <v>44652</v>
      </c>
      <c r="NBW26" s="132">
        <v>44562</v>
      </c>
      <c r="NBX26" s="109" t="s">
        <v>55</v>
      </c>
      <c r="NBY26" s="131" t="s">
        <v>53</v>
      </c>
      <c r="NBZ26" s="114" t="s">
        <v>653</v>
      </c>
      <c r="NCA26" s="108" t="s">
        <v>1025</v>
      </c>
      <c r="NCB26" s="108"/>
      <c r="NCC26" s="116">
        <v>0.62</v>
      </c>
      <c r="NCD26" s="266" t="s">
        <v>1026</v>
      </c>
      <c r="NCE26" s="267"/>
      <c r="NCF26" s="117">
        <v>0.64</v>
      </c>
      <c r="NCG26" s="107" t="s">
        <v>654</v>
      </c>
      <c r="NCH26" s="108" t="s">
        <v>458</v>
      </c>
      <c r="NCI26" s="109" t="s">
        <v>457</v>
      </c>
      <c r="NCJ26" s="132">
        <v>44927</v>
      </c>
      <c r="NCK26" s="132">
        <v>44743</v>
      </c>
      <c r="NCL26" s="133">
        <v>44652</v>
      </c>
      <c r="NCM26" s="132">
        <v>44562</v>
      </c>
      <c r="NCN26" s="109" t="s">
        <v>55</v>
      </c>
      <c r="NCO26" s="131" t="s">
        <v>53</v>
      </c>
      <c r="NCP26" s="114" t="s">
        <v>653</v>
      </c>
      <c r="NCQ26" s="108" t="s">
        <v>1025</v>
      </c>
      <c r="NCR26" s="108"/>
      <c r="NCS26" s="116">
        <v>0.62</v>
      </c>
      <c r="NCT26" s="266" t="s">
        <v>1026</v>
      </c>
      <c r="NCU26" s="267"/>
      <c r="NCV26" s="117">
        <v>0.64</v>
      </c>
      <c r="NCW26" s="107" t="s">
        <v>654</v>
      </c>
      <c r="NCX26" s="108" t="s">
        <v>458</v>
      </c>
      <c r="NCY26" s="109" t="s">
        <v>457</v>
      </c>
      <c r="NCZ26" s="132">
        <v>44927</v>
      </c>
      <c r="NDA26" s="132">
        <v>44743</v>
      </c>
      <c r="NDB26" s="133">
        <v>44652</v>
      </c>
      <c r="NDC26" s="132">
        <v>44562</v>
      </c>
      <c r="NDD26" s="109" t="s">
        <v>55</v>
      </c>
      <c r="NDE26" s="131" t="s">
        <v>53</v>
      </c>
      <c r="NDF26" s="114" t="s">
        <v>653</v>
      </c>
      <c r="NDG26" s="108" t="s">
        <v>1025</v>
      </c>
      <c r="NDH26" s="108"/>
      <c r="NDI26" s="116">
        <v>0.62</v>
      </c>
      <c r="NDJ26" s="266" t="s">
        <v>1026</v>
      </c>
      <c r="NDK26" s="267"/>
      <c r="NDL26" s="117">
        <v>0.64</v>
      </c>
      <c r="NDM26" s="107" t="s">
        <v>654</v>
      </c>
      <c r="NDN26" s="108" t="s">
        <v>458</v>
      </c>
      <c r="NDO26" s="109" t="s">
        <v>457</v>
      </c>
      <c r="NDP26" s="132">
        <v>44927</v>
      </c>
      <c r="NDQ26" s="132">
        <v>44743</v>
      </c>
      <c r="NDR26" s="133">
        <v>44652</v>
      </c>
      <c r="NDS26" s="132">
        <v>44562</v>
      </c>
      <c r="NDT26" s="109" t="s">
        <v>55</v>
      </c>
      <c r="NDU26" s="131" t="s">
        <v>53</v>
      </c>
      <c r="NDV26" s="114" t="s">
        <v>653</v>
      </c>
      <c r="NDW26" s="108" t="s">
        <v>1025</v>
      </c>
      <c r="NDX26" s="108"/>
      <c r="NDY26" s="116">
        <v>0.62</v>
      </c>
      <c r="NDZ26" s="266" t="s">
        <v>1026</v>
      </c>
      <c r="NEA26" s="267"/>
      <c r="NEB26" s="117">
        <v>0.64</v>
      </c>
      <c r="NEC26" s="107" t="s">
        <v>654</v>
      </c>
      <c r="NED26" s="108" t="s">
        <v>458</v>
      </c>
      <c r="NEE26" s="109" t="s">
        <v>457</v>
      </c>
      <c r="NEF26" s="132">
        <v>44927</v>
      </c>
      <c r="NEG26" s="132">
        <v>44743</v>
      </c>
      <c r="NEH26" s="133">
        <v>44652</v>
      </c>
      <c r="NEI26" s="132">
        <v>44562</v>
      </c>
      <c r="NEJ26" s="109" t="s">
        <v>55</v>
      </c>
      <c r="NEK26" s="131" t="s">
        <v>53</v>
      </c>
      <c r="NEL26" s="114" t="s">
        <v>653</v>
      </c>
      <c r="NEM26" s="108" t="s">
        <v>1025</v>
      </c>
      <c r="NEN26" s="108"/>
      <c r="NEO26" s="116">
        <v>0.62</v>
      </c>
      <c r="NEP26" s="266" t="s">
        <v>1026</v>
      </c>
      <c r="NEQ26" s="267"/>
      <c r="NER26" s="117">
        <v>0.64</v>
      </c>
      <c r="NES26" s="107" t="s">
        <v>654</v>
      </c>
      <c r="NET26" s="108" t="s">
        <v>458</v>
      </c>
      <c r="NEU26" s="109" t="s">
        <v>457</v>
      </c>
      <c r="NEV26" s="132">
        <v>44927</v>
      </c>
      <c r="NEW26" s="132">
        <v>44743</v>
      </c>
      <c r="NEX26" s="133">
        <v>44652</v>
      </c>
      <c r="NEY26" s="132">
        <v>44562</v>
      </c>
      <c r="NEZ26" s="109" t="s">
        <v>55</v>
      </c>
      <c r="NFA26" s="131" t="s">
        <v>53</v>
      </c>
      <c r="NFB26" s="114" t="s">
        <v>653</v>
      </c>
      <c r="NFC26" s="108" t="s">
        <v>1025</v>
      </c>
      <c r="NFD26" s="108"/>
      <c r="NFE26" s="116">
        <v>0.62</v>
      </c>
      <c r="NFF26" s="266" t="s">
        <v>1026</v>
      </c>
      <c r="NFG26" s="267"/>
      <c r="NFH26" s="117">
        <v>0.64</v>
      </c>
      <c r="NFI26" s="107" t="s">
        <v>654</v>
      </c>
      <c r="NFJ26" s="108" t="s">
        <v>458</v>
      </c>
      <c r="NFK26" s="109" t="s">
        <v>457</v>
      </c>
      <c r="NFL26" s="132">
        <v>44927</v>
      </c>
      <c r="NFM26" s="132">
        <v>44743</v>
      </c>
      <c r="NFN26" s="133">
        <v>44652</v>
      </c>
      <c r="NFO26" s="132">
        <v>44562</v>
      </c>
      <c r="NFP26" s="109" t="s">
        <v>55</v>
      </c>
      <c r="NFQ26" s="131" t="s">
        <v>53</v>
      </c>
      <c r="NFR26" s="114" t="s">
        <v>653</v>
      </c>
      <c r="NFS26" s="108" t="s">
        <v>1025</v>
      </c>
      <c r="NFT26" s="108"/>
      <c r="NFU26" s="116">
        <v>0.62</v>
      </c>
      <c r="NFV26" s="266" t="s">
        <v>1026</v>
      </c>
      <c r="NFW26" s="267"/>
      <c r="NFX26" s="117">
        <v>0.64</v>
      </c>
      <c r="NFY26" s="107" t="s">
        <v>654</v>
      </c>
      <c r="NFZ26" s="108" t="s">
        <v>458</v>
      </c>
      <c r="NGA26" s="109" t="s">
        <v>457</v>
      </c>
      <c r="NGB26" s="132">
        <v>44927</v>
      </c>
      <c r="NGC26" s="132">
        <v>44743</v>
      </c>
      <c r="NGD26" s="133">
        <v>44652</v>
      </c>
      <c r="NGE26" s="132">
        <v>44562</v>
      </c>
      <c r="NGF26" s="109" t="s">
        <v>55</v>
      </c>
      <c r="NGG26" s="131" t="s">
        <v>53</v>
      </c>
      <c r="NGH26" s="114" t="s">
        <v>653</v>
      </c>
      <c r="NGI26" s="108" t="s">
        <v>1025</v>
      </c>
      <c r="NGJ26" s="108"/>
      <c r="NGK26" s="116">
        <v>0.62</v>
      </c>
      <c r="NGL26" s="266" t="s">
        <v>1026</v>
      </c>
      <c r="NGM26" s="267"/>
      <c r="NGN26" s="117">
        <v>0.64</v>
      </c>
      <c r="NGO26" s="107" t="s">
        <v>654</v>
      </c>
      <c r="NGP26" s="108" t="s">
        <v>458</v>
      </c>
      <c r="NGQ26" s="109" t="s">
        <v>457</v>
      </c>
      <c r="NGR26" s="132">
        <v>44927</v>
      </c>
      <c r="NGS26" s="132">
        <v>44743</v>
      </c>
      <c r="NGT26" s="133">
        <v>44652</v>
      </c>
      <c r="NGU26" s="132">
        <v>44562</v>
      </c>
      <c r="NGV26" s="109" t="s">
        <v>55</v>
      </c>
      <c r="NGW26" s="131" t="s">
        <v>53</v>
      </c>
      <c r="NGX26" s="114" t="s">
        <v>653</v>
      </c>
      <c r="NGY26" s="108" t="s">
        <v>1025</v>
      </c>
      <c r="NGZ26" s="108"/>
      <c r="NHA26" s="116">
        <v>0.62</v>
      </c>
      <c r="NHB26" s="266" t="s">
        <v>1026</v>
      </c>
      <c r="NHC26" s="267"/>
      <c r="NHD26" s="117">
        <v>0.64</v>
      </c>
      <c r="NHE26" s="107" t="s">
        <v>654</v>
      </c>
      <c r="NHF26" s="108" t="s">
        <v>458</v>
      </c>
      <c r="NHG26" s="109" t="s">
        <v>457</v>
      </c>
      <c r="NHH26" s="132">
        <v>44927</v>
      </c>
      <c r="NHI26" s="132">
        <v>44743</v>
      </c>
      <c r="NHJ26" s="133">
        <v>44652</v>
      </c>
      <c r="NHK26" s="132">
        <v>44562</v>
      </c>
      <c r="NHL26" s="109" t="s">
        <v>55</v>
      </c>
      <c r="NHM26" s="131" t="s">
        <v>53</v>
      </c>
      <c r="NHN26" s="114" t="s">
        <v>653</v>
      </c>
      <c r="NHO26" s="108" t="s">
        <v>1025</v>
      </c>
      <c r="NHP26" s="108"/>
      <c r="NHQ26" s="116">
        <v>0.62</v>
      </c>
      <c r="NHR26" s="266" t="s">
        <v>1026</v>
      </c>
      <c r="NHS26" s="267"/>
      <c r="NHT26" s="117">
        <v>0.64</v>
      </c>
      <c r="NHU26" s="107" t="s">
        <v>654</v>
      </c>
      <c r="NHV26" s="108" t="s">
        <v>458</v>
      </c>
      <c r="NHW26" s="109" t="s">
        <v>457</v>
      </c>
      <c r="NHX26" s="132">
        <v>44927</v>
      </c>
      <c r="NHY26" s="132">
        <v>44743</v>
      </c>
      <c r="NHZ26" s="133">
        <v>44652</v>
      </c>
      <c r="NIA26" s="132">
        <v>44562</v>
      </c>
      <c r="NIB26" s="109" t="s">
        <v>55</v>
      </c>
      <c r="NIC26" s="131" t="s">
        <v>53</v>
      </c>
      <c r="NID26" s="114" t="s">
        <v>653</v>
      </c>
      <c r="NIE26" s="108" t="s">
        <v>1025</v>
      </c>
      <c r="NIF26" s="108"/>
      <c r="NIG26" s="116">
        <v>0.62</v>
      </c>
      <c r="NIH26" s="266" t="s">
        <v>1026</v>
      </c>
      <c r="NII26" s="267"/>
      <c r="NIJ26" s="117">
        <v>0.64</v>
      </c>
      <c r="NIK26" s="107" t="s">
        <v>654</v>
      </c>
      <c r="NIL26" s="108" t="s">
        <v>458</v>
      </c>
      <c r="NIM26" s="109" t="s">
        <v>457</v>
      </c>
      <c r="NIN26" s="132">
        <v>44927</v>
      </c>
      <c r="NIO26" s="132">
        <v>44743</v>
      </c>
      <c r="NIP26" s="133">
        <v>44652</v>
      </c>
      <c r="NIQ26" s="132">
        <v>44562</v>
      </c>
      <c r="NIR26" s="109" t="s">
        <v>55</v>
      </c>
      <c r="NIS26" s="131" t="s">
        <v>53</v>
      </c>
      <c r="NIT26" s="114" t="s">
        <v>653</v>
      </c>
      <c r="NIU26" s="108" t="s">
        <v>1025</v>
      </c>
      <c r="NIV26" s="108"/>
      <c r="NIW26" s="116">
        <v>0.62</v>
      </c>
      <c r="NIX26" s="266" t="s">
        <v>1026</v>
      </c>
      <c r="NIY26" s="267"/>
      <c r="NIZ26" s="117">
        <v>0.64</v>
      </c>
      <c r="NJA26" s="107" t="s">
        <v>654</v>
      </c>
      <c r="NJB26" s="108" t="s">
        <v>458</v>
      </c>
      <c r="NJC26" s="109" t="s">
        <v>457</v>
      </c>
      <c r="NJD26" s="132">
        <v>44927</v>
      </c>
      <c r="NJE26" s="132">
        <v>44743</v>
      </c>
      <c r="NJF26" s="133">
        <v>44652</v>
      </c>
      <c r="NJG26" s="132">
        <v>44562</v>
      </c>
      <c r="NJH26" s="109" t="s">
        <v>55</v>
      </c>
      <c r="NJI26" s="131" t="s">
        <v>53</v>
      </c>
      <c r="NJJ26" s="114" t="s">
        <v>653</v>
      </c>
      <c r="NJK26" s="108" t="s">
        <v>1025</v>
      </c>
      <c r="NJL26" s="108"/>
      <c r="NJM26" s="116">
        <v>0.62</v>
      </c>
      <c r="NJN26" s="266" t="s">
        <v>1026</v>
      </c>
      <c r="NJO26" s="267"/>
      <c r="NJP26" s="117">
        <v>0.64</v>
      </c>
      <c r="NJQ26" s="107" t="s">
        <v>654</v>
      </c>
      <c r="NJR26" s="108" t="s">
        <v>458</v>
      </c>
      <c r="NJS26" s="109" t="s">
        <v>457</v>
      </c>
      <c r="NJT26" s="132">
        <v>44927</v>
      </c>
      <c r="NJU26" s="132">
        <v>44743</v>
      </c>
      <c r="NJV26" s="133">
        <v>44652</v>
      </c>
      <c r="NJW26" s="132">
        <v>44562</v>
      </c>
      <c r="NJX26" s="109" t="s">
        <v>55</v>
      </c>
      <c r="NJY26" s="131" t="s">
        <v>53</v>
      </c>
      <c r="NJZ26" s="114" t="s">
        <v>653</v>
      </c>
      <c r="NKA26" s="108" t="s">
        <v>1025</v>
      </c>
      <c r="NKB26" s="108"/>
      <c r="NKC26" s="116">
        <v>0.62</v>
      </c>
      <c r="NKD26" s="266" t="s">
        <v>1026</v>
      </c>
      <c r="NKE26" s="267"/>
      <c r="NKF26" s="117">
        <v>0.64</v>
      </c>
      <c r="NKG26" s="107" t="s">
        <v>654</v>
      </c>
      <c r="NKH26" s="108" t="s">
        <v>458</v>
      </c>
      <c r="NKI26" s="109" t="s">
        <v>457</v>
      </c>
      <c r="NKJ26" s="132">
        <v>44927</v>
      </c>
      <c r="NKK26" s="132">
        <v>44743</v>
      </c>
      <c r="NKL26" s="133">
        <v>44652</v>
      </c>
      <c r="NKM26" s="132">
        <v>44562</v>
      </c>
      <c r="NKN26" s="109" t="s">
        <v>55</v>
      </c>
      <c r="NKO26" s="131" t="s">
        <v>53</v>
      </c>
      <c r="NKP26" s="114" t="s">
        <v>653</v>
      </c>
      <c r="NKQ26" s="108" t="s">
        <v>1025</v>
      </c>
      <c r="NKR26" s="108"/>
      <c r="NKS26" s="116">
        <v>0.62</v>
      </c>
      <c r="NKT26" s="266" t="s">
        <v>1026</v>
      </c>
      <c r="NKU26" s="267"/>
      <c r="NKV26" s="117">
        <v>0.64</v>
      </c>
      <c r="NKW26" s="107" t="s">
        <v>654</v>
      </c>
      <c r="NKX26" s="108" t="s">
        <v>458</v>
      </c>
      <c r="NKY26" s="109" t="s">
        <v>457</v>
      </c>
      <c r="NKZ26" s="132">
        <v>44927</v>
      </c>
      <c r="NLA26" s="132">
        <v>44743</v>
      </c>
      <c r="NLB26" s="133">
        <v>44652</v>
      </c>
      <c r="NLC26" s="132">
        <v>44562</v>
      </c>
      <c r="NLD26" s="109" t="s">
        <v>55</v>
      </c>
      <c r="NLE26" s="131" t="s">
        <v>53</v>
      </c>
      <c r="NLF26" s="114" t="s">
        <v>653</v>
      </c>
      <c r="NLG26" s="108" t="s">
        <v>1025</v>
      </c>
      <c r="NLH26" s="108"/>
      <c r="NLI26" s="116">
        <v>0.62</v>
      </c>
      <c r="NLJ26" s="266" t="s">
        <v>1026</v>
      </c>
      <c r="NLK26" s="267"/>
      <c r="NLL26" s="117">
        <v>0.64</v>
      </c>
      <c r="NLM26" s="107" t="s">
        <v>654</v>
      </c>
      <c r="NLN26" s="108" t="s">
        <v>458</v>
      </c>
      <c r="NLO26" s="109" t="s">
        <v>457</v>
      </c>
      <c r="NLP26" s="132">
        <v>44927</v>
      </c>
      <c r="NLQ26" s="132">
        <v>44743</v>
      </c>
      <c r="NLR26" s="133">
        <v>44652</v>
      </c>
      <c r="NLS26" s="132">
        <v>44562</v>
      </c>
      <c r="NLT26" s="109" t="s">
        <v>55</v>
      </c>
      <c r="NLU26" s="131" t="s">
        <v>53</v>
      </c>
      <c r="NLV26" s="114" t="s">
        <v>653</v>
      </c>
      <c r="NLW26" s="108" t="s">
        <v>1025</v>
      </c>
      <c r="NLX26" s="108"/>
      <c r="NLY26" s="116">
        <v>0.62</v>
      </c>
      <c r="NLZ26" s="266" t="s">
        <v>1026</v>
      </c>
      <c r="NMA26" s="267"/>
      <c r="NMB26" s="117">
        <v>0.64</v>
      </c>
      <c r="NMC26" s="107" t="s">
        <v>654</v>
      </c>
      <c r="NMD26" s="108" t="s">
        <v>458</v>
      </c>
      <c r="NME26" s="109" t="s">
        <v>457</v>
      </c>
      <c r="NMF26" s="132">
        <v>44927</v>
      </c>
      <c r="NMG26" s="132">
        <v>44743</v>
      </c>
      <c r="NMH26" s="133">
        <v>44652</v>
      </c>
      <c r="NMI26" s="132">
        <v>44562</v>
      </c>
      <c r="NMJ26" s="109" t="s">
        <v>55</v>
      </c>
      <c r="NMK26" s="131" t="s">
        <v>53</v>
      </c>
      <c r="NML26" s="114" t="s">
        <v>653</v>
      </c>
      <c r="NMM26" s="108" t="s">
        <v>1025</v>
      </c>
      <c r="NMN26" s="108"/>
      <c r="NMO26" s="116">
        <v>0.62</v>
      </c>
      <c r="NMP26" s="266" t="s">
        <v>1026</v>
      </c>
      <c r="NMQ26" s="267"/>
      <c r="NMR26" s="117">
        <v>0.64</v>
      </c>
      <c r="NMS26" s="107" t="s">
        <v>654</v>
      </c>
      <c r="NMT26" s="108" t="s">
        <v>458</v>
      </c>
      <c r="NMU26" s="109" t="s">
        <v>457</v>
      </c>
      <c r="NMV26" s="132">
        <v>44927</v>
      </c>
      <c r="NMW26" s="132">
        <v>44743</v>
      </c>
      <c r="NMX26" s="133">
        <v>44652</v>
      </c>
      <c r="NMY26" s="132">
        <v>44562</v>
      </c>
      <c r="NMZ26" s="109" t="s">
        <v>55</v>
      </c>
      <c r="NNA26" s="131" t="s">
        <v>53</v>
      </c>
      <c r="NNB26" s="114" t="s">
        <v>653</v>
      </c>
      <c r="NNC26" s="108" t="s">
        <v>1025</v>
      </c>
      <c r="NND26" s="108"/>
      <c r="NNE26" s="116">
        <v>0.62</v>
      </c>
      <c r="NNF26" s="266" t="s">
        <v>1026</v>
      </c>
      <c r="NNG26" s="267"/>
      <c r="NNH26" s="117">
        <v>0.64</v>
      </c>
      <c r="NNI26" s="107" t="s">
        <v>654</v>
      </c>
      <c r="NNJ26" s="108" t="s">
        <v>458</v>
      </c>
      <c r="NNK26" s="109" t="s">
        <v>457</v>
      </c>
      <c r="NNL26" s="132">
        <v>44927</v>
      </c>
      <c r="NNM26" s="132">
        <v>44743</v>
      </c>
      <c r="NNN26" s="133">
        <v>44652</v>
      </c>
      <c r="NNO26" s="132">
        <v>44562</v>
      </c>
      <c r="NNP26" s="109" t="s">
        <v>55</v>
      </c>
      <c r="NNQ26" s="131" t="s">
        <v>53</v>
      </c>
      <c r="NNR26" s="114" t="s">
        <v>653</v>
      </c>
      <c r="NNS26" s="108" t="s">
        <v>1025</v>
      </c>
      <c r="NNT26" s="108"/>
      <c r="NNU26" s="116">
        <v>0.62</v>
      </c>
      <c r="NNV26" s="266" t="s">
        <v>1026</v>
      </c>
      <c r="NNW26" s="267"/>
      <c r="NNX26" s="117">
        <v>0.64</v>
      </c>
      <c r="NNY26" s="107" t="s">
        <v>654</v>
      </c>
      <c r="NNZ26" s="108" t="s">
        <v>458</v>
      </c>
      <c r="NOA26" s="109" t="s">
        <v>457</v>
      </c>
      <c r="NOB26" s="132">
        <v>44927</v>
      </c>
      <c r="NOC26" s="132">
        <v>44743</v>
      </c>
      <c r="NOD26" s="133">
        <v>44652</v>
      </c>
      <c r="NOE26" s="132">
        <v>44562</v>
      </c>
      <c r="NOF26" s="109" t="s">
        <v>55</v>
      </c>
      <c r="NOG26" s="131" t="s">
        <v>53</v>
      </c>
      <c r="NOH26" s="114" t="s">
        <v>653</v>
      </c>
      <c r="NOI26" s="108" t="s">
        <v>1025</v>
      </c>
      <c r="NOJ26" s="108"/>
      <c r="NOK26" s="116">
        <v>0.62</v>
      </c>
      <c r="NOL26" s="266" t="s">
        <v>1026</v>
      </c>
      <c r="NOM26" s="267"/>
      <c r="NON26" s="117">
        <v>0.64</v>
      </c>
      <c r="NOO26" s="107" t="s">
        <v>654</v>
      </c>
      <c r="NOP26" s="108" t="s">
        <v>458</v>
      </c>
      <c r="NOQ26" s="109" t="s">
        <v>457</v>
      </c>
      <c r="NOR26" s="132">
        <v>44927</v>
      </c>
      <c r="NOS26" s="132">
        <v>44743</v>
      </c>
      <c r="NOT26" s="133">
        <v>44652</v>
      </c>
      <c r="NOU26" s="132">
        <v>44562</v>
      </c>
      <c r="NOV26" s="109" t="s">
        <v>55</v>
      </c>
      <c r="NOW26" s="131" t="s">
        <v>53</v>
      </c>
      <c r="NOX26" s="114" t="s">
        <v>653</v>
      </c>
      <c r="NOY26" s="108" t="s">
        <v>1025</v>
      </c>
      <c r="NOZ26" s="108"/>
      <c r="NPA26" s="116">
        <v>0.62</v>
      </c>
      <c r="NPB26" s="266" t="s">
        <v>1026</v>
      </c>
      <c r="NPC26" s="267"/>
      <c r="NPD26" s="117">
        <v>0.64</v>
      </c>
      <c r="NPE26" s="107" t="s">
        <v>654</v>
      </c>
      <c r="NPF26" s="108" t="s">
        <v>458</v>
      </c>
      <c r="NPG26" s="109" t="s">
        <v>457</v>
      </c>
      <c r="NPH26" s="132">
        <v>44927</v>
      </c>
      <c r="NPI26" s="132">
        <v>44743</v>
      </c>
      <c r="NPJ26" s="133">
        <v>44652</v>
      </c>
      <c r="NPK26" s="132">
        <v>44562</v>
      </c>
      <c r="NPL26" s="109" t="s">
        <v>55</v>
      </c>
      <c r="NPM26" s="131" t="s">
        <v>53</v>
      </c>
      <c r="NPN26" s="114" t="s">
        <v>653</v>
      </c>
      <c r="NPO26" s="108" t="s">
        <v>1025</v>
      </c>
      <c r="NPP26" s="108"/>
      <c r="NPQ26" s="116">
        <v>0.62</v>
      </c>
      <c r="NPR26" s="266" t="s">
        <v>1026</v>
      </c>
      <c r="NPS26" s="267"/>
      <c r="NPT26" s="117">
        <v>0.64</v>
      </c>
      <c r="NPU26" s="107" t="s">
        <v>654</v>
      </c>
      <c r="NPV26" s="108" t="s">
        <v>458</v>
      </c>
      <c r="NPW26" s="109" t="s">
        <v>457</v>
      </c>
      <c r="NPX26" s="132">
        <v>44927</v>
      </c>
      <c r="NPY26" s="132">
        <v>44743</v>
      </c>
      <c r="NPZ26" s="133">
        <v>44652</v>
      </c>
      <c r="NQA26" s="132">
        <v>44562</v>
      </c>
      <c r="NQB26" s="109" t="s">
        <v>55</v>
      </c>
      <c r="NQC26" s="131" t="s">
        <v>53</v>
      </c>
      <c r="NQD26" s="114" t="s">
        <v>653</v>
      </c>
      <c r="NQE26" s="108" t="s">
        <v>1025</v>
      </c>
      <c r="NQF26" s="108"/>
      <c r="NQG26" s="116">
        <v>0.62</v>
      </c>
      <c r="NQH26" s="266" t="s">
        <v>1026</v>
      </c>
      <c r="NQI26" s="267"/>
      <c r="NQJ26" s="117">
        <v>0.64</v>
      </c>
      <c r="NQK26" s="107" t="s">
        <v>654</v>
      </c>
      <c r="NQL26" s="108" t="s">
        <v>458</v>
      </c>
      <c r="NQM26" s="109" t="s">
        <v>457</v>
      </c>
      <c r="NQN26" s="132">
        <v>44927</v>
      </c>
      <c r="NQO26" s="132">
        <v>44743</v>
      </c>
      <c r="NQP26" s="133">
        <v>44652</v>
      </c>
      <c r="NQQ26" s="132">
        <v>44562</v>
      </c>
      <c r="NQR26" s="109" t="s">
        <v>55</v>
      </c>
      <c r="NQS26" s="131" t="s">
        <v>53</v>
      </c>
      <c r="NQT26" s="114" t="s">
        <v>653</v>
      </c>
      <c r="NQU26" s="108" t="s">
        <v>1025</v>
      </c>
      <c r="NQV26" s="108"/>
      <c r="NQW26" s="116">
        <v>0.62</v>
      </c>
      <c r="NQX26" s="266" t="s">
        <v>1026</v>
      </c>
      <c r="NQY26" s="267"/>
      <c r="NQZ26" s="117">
        <v>0.64</v>
      </c>
      <c r="NRA26" s="107" t="s">
        <v>654</v>
      </c>
      <c r="NRB26" s="108" t="s">
        <v>458</v>
      </c>
      <c r="NRC26" s="109" t="s">
        <v>457</v>
      </c>
      <c r="NRD26" s="132">
        <v>44927</v>
      </c>
      <c r="NRE26" s="132">
        <v>44743</v>
      </c>
      <c r="NRF26" s="133">
        <v>44652</v>
      </c>
      <c r="NRG26" s="132">
        <v>44562</v>
      </c>
      <c r="NRH26" s="109" t="s">
        <v>55</v>
      </c>
      <c r="NRI26" s="131" t="s">
        <v>53</v>
      </c>
      <c r="NRJ26" s="114" t="s">
        <v>653</v>
      </c>
      <c r="NRK26" s="108" t="s">
        <v>1025</v>
      </c>
      <c r="NRL26" s="108"/>
      <c r="NRM26" s="116">
        <v>0.62</v>
      </c>
      <c r="NRN26" s="266" t="s">
        <v>1026</v>
      </c>
      <c r="NRO26" s="267"/>
      <c r="NRP26" s="117">
        <v>0.64</v>
      </c>
      <c r="NRQ26" s="107" t="s">
        <v>654</v>
      </c>
      <c r="NRR26" s="108" t="s">
        <v>458</v>
      </c>
      <c r="NRS26" s="109" t="s">
        <v>457</v>
      </c>
      <c r="NRT26" s="132">
        <v>44927</v>
      </c>
      <c r="NRU26" s="132">
        <v>44743</v>
      </c>
      <c r="NRV26" s="133">
        <v>44652</v>
      </c>
      <c r="NRW26" s="132">
        <v>44562</v>
      </c>
      <c r="NRX26" s="109" t="s">
        <v>55</v>
      </c>
      <c r="NRY26" s="131" t="s">
        <v>53</v>
      </c>
      <c r="NRZ26" s="114" t="s">
        <v>653</v>
      </c>
      <c r="NSA26" s="108" t="s">
        <v>1025</v>
      </c>
      <c r="NSB26" s="108"/>
      <c r="NSC26" s="116">
        <v>0.62</v>
      </c>
      <c r="NSD26" s="266" t="s">
        <v>1026</v>
      </c>
      <c r="NSE26" s="267"/>
      <c r="NSF26" s="117">
        <v>0.64</v>
      </c>
      <c r="NSG26" s="107" t="s">
        <v>654</v>
      </c>
      <c r="NSH26" s="108" t="s">
        <v>458</v>
      </c>
      <c r="NSI26" s="109" t="s">
        <v>457</v>
      </c>
      <c r="NSJ26" s="132">
        <v>44927</v>
      </c>
      <c r="NSK26" s="132">
        <v>44743</v>
      </c>
      <c r="NSL26" s="133">
        <v>44652</v>
      </c>
      <c r="NSM26" s="132">
        <v>44562</v>
      </c>
      <c r="NSN26" s="109" t="s">
        <v>55</v>
      </c>
      <c r="NSO26" s="131" t="s">
        <v>53</v>
      </c>
      <c r="NSP26" s="114" t="s">
        <v>653</v>
      </c>
      <c r="NSQ26" s="108" t="s">
        <v>1025</v>
      </c>
      <c r="NSR26" s="108"/>
      <c r="NSS26" s="116">
        <v>0.62</v>
      </c>
      <c r="NST26" s="266" t="s">
        <v>1026</v>
      </c>
      <c r="NSU26" s="267"/>
      <c r="NSV26" s="117">
        <v>0.64</v>
      </c>
      <c r="NSW26" s="107" t="s">
        <v>654</v>
      </c>
      <c r="NSX26" s="108" t="s">
        <v>458</v>
      </c>
      <c r="NSY26" s="109" t="s">
        <v>457</v>
      </c>
      <c r="NSZ26" s="132">
        <v>44927</v>
      </c>
      <c r="NTA26" s="132">
        <v>44743</v>
      </c>
      <c r="NTB26" s="133">
        <v>44652</v>
      </c>
      <c r="NTC26" s="132">
        <v>44562</v>
      </c>
      <c r="NTD26" s="109" t="s">
        <v>55</v>
      </c>
      <c r="NTE26" s="131" t="s">
        <v>53</v>
      </c>
      <c r="NTF26" s="114" t="s">
        <v>653</v>
      </c>
      <c r="NTG26" s="108" t="s">
        <v>1025</v>
      </c>
      <c r="NTH26" s="108"/>
      <c r="NTI26" s="116">
        <v>0.62</v>
      </c>
      <c r="NTJ26" s="266" t="s">
        <v>1026</v>
      </c>
      <c r="NTK26" s="267"/>
      <c r="NTL26" s="117">
        <v>0.64</v>
      </c>
      <c r="NTM26" s="107" t="s">
        <v>654</v>
      </c>
      <c r="NTN26" s="108" t="s">
        <v>458</v>
      </c>
      <c r="NTO26" s="109" t="s">
        <v>457</v>
      </c>
      <c r="NTP26" s="132">
        <v>44927</v>
      </c>
      <c r="NTQ26" s="132">
        <v>44743</v>
      </c>
      <c r="NTR26" s="133">
        <v>44652</v>
      </c>
      <c r="NTS26" s="132">
        <v>44562</v>
      </c>
      <c r="NTT26" s="109" t="s">
        <v>55</v>
      </c>
      <c r="NTU26" s="131" t="s">
        <v>53</v>
      </c>
      <c r="NTV26" s="114" t="s">
        <v>653</v>
      </c>
      <c r="NTW26" s="108" t="s">
        <v>1025</v>
      </c>
      <c r="NTX26" s="108"/>
      <c r="NTY26" s="116">
        <v>0.62</v>
      </c>
      <c r="NTZ26" s="266" t="s">
        <v>1026</v>
      </c>
      <c r="NUA26" s="267"/>
      <c r="NUB26" s="117">
        <v>0.64</v>
      </c>
      <c r="NUC26" s="107" t="s">
        <v>654</v>
      </c>
      <c r="NUD26" s="108" t="s">
        <v>458</v>
      </c>
      <c r="NUE26" s="109" t="s">
        <v>457</v>
      </c>
      <c r="NUF26" s="132">
        <v>44927</v>
      </c>
      <c r="NUG26" s="132">
        <v>44743</v>
      </c>
      <c r="NUH26" s="133">
        <v>44652</v>
      </c>
      <c r="NUI26" s="132">
        <v>44562</v>
      </c>
      <c r="NUJ26" s="109" t="s">
        <v>55</v>
      </c>
      <c r="NUK26" s="131" t="s">
        <v>53</v>
      </c>
      <c r="NUL26" s="114" t="s">
        <v>653</v>
      </c>
      <c r="NUM26" s="108" t="s">
        <v>1025</v>
      </c>
      <c r="NUN26" s="108"/>
      <c r="NUO26" s="116">
        <v>0.62</v>
      </c>
      <c r="NUP26" s="266" t="s">
        <v>1026</v>
      </c>
      <c r="NUQ26" s="267"/>
      <c r="NUR26" s="117">
        <v>0.64</v>
      </c>
      <c r="NUS26" s="107" t="s">
        <v>654</v>
      </c>
      <c r="NUT26" s="108" t="s">
        <v>458</v>
      </c>
      <c r="NUU26" s="109" t="s">
        <v>457</v>
      </c>
      <c r="NUV26" s="132">
        <v>44927</v>
      </c>
      <c r="NUW26" s="132">
        <v>44743</v>
      </c>
      <c r="NUX26" s="133">
        <v>44652</v>
      </c>
      <c r="NUY26" s="132">
        <v>44562</v>
      </c>
      <c r="NUZ26" s="109" t="s">
        <v>55</v>
      </c>
      <c r="NVA26" s="131" t="s">
        <v>53</v>
      </c>
      <c r="NVB26" s="114" t="s">
        <v>653</v>
      </c>
      <c r="NVC26" s="108" t="s">
        <v>1025</v>
      </c>
      <c r="NVD26" s="108"/>
      <c r="NVE26" s="116">
        <v>0.62</v>
      </c>
      <c r="NVF26" s="266" t="s">
        <v>1026</v>
      </c>
      <c r="NVG26" s="267"/>
      <c r="NVH26" s="117">
        <v>0.64</v>
      </c>
      <c r="NVI26" s="107" t="s">
        <v>654</v>
      </c>
      <c r="NVJ26" s="108" t="s">
        <v>458</v>
      </c>
      <c r="NVK26" s="109" t="s">
        <v>457</v>
      </c>
      <c r="NVL26" s="132">
        <v>44927</v>
      </c>
      <c r="NVM26" s="132">
        <v>44743</v>
      </c>
      <c r="NVN26" s="133">
        <v>44652</v>
      </c>
      <c r="NVO26" s="132">
        <v>44562</v>
      </c>
      <c r="NVP26" s="109" t="s">
        <v>55</v>
      </c>
      <c r="NVQ26" s="131" t="s">
        <v>53</v>
      </c>
      <c r="NVR26" s="114" t="s">
        <v>653</v>
      </c>
      <c r="NVS26" s="108" t="s">
        <v>1025</v>
      </c>
      <c r="NVT26" s="108"/>
      <c r="NVU26" s="116">
        <v>0.62</v>
      </c>
      <c r="NVV26" s="266" t="s">
        <v>1026</v>
      </c>
      <c r="NVW26" s="267"/>
      <c r="NVX26" s="117">
        <v>0.64</v>
      </c>
      <c r="NVY26" s="107" t="s">
        <v>654</v>
      </c>
      <c r="NVZ26" s="108" t="s">
        <v>458</v>
      </c>
      <c r="NWA26" s="109" t="s">
        <v>457</v>
      </c>
      <c r="NWB26" s="132">
        <v>44927</v>
      </c>
      <c r="NWC26" s="132">
        <v>44743</v>
      </c>
      <c r="NWD26" s="133">
        <v>44652</v>
      </c>
      <c r="NWE26" s="132">
        <v>44562</v>
      </c>
      <c r="NWF26" s="109" t="s">
        <v>55</v>
      </c>
      <c r="NWG26" s="131" t="s">
        <v>53</v>
      </c>
      <c r="NWH26" s="114" t="s">
        <v>653</v>
      </c>
      <c r="NWI26" s="108" t="s">
        <v>1025</v>
      </c>
      <c r="NWJ26" s="108"/>
      <c r="NWK26" s="116">
        <v>0.62</v>
      </c>
      <c r="NWL26" s="266" t="s">
        <v>1026</v>
      </c>
      <c r="NWM26" s="267"/>
      <c r="NWN26" s="117">
        <v>0.64</v>
      </c>
      <c r="NWO26" s="107" t="s">
        <v>654</v>
      </c>
      <c r="NWP26" s="108" t="s">
        <v>458</v>
      </c>
      <c r="NWQ26" s="109" t="s">
        <v>457</v>
      </c>
      <c r="NWR26" s="132">
        <v>44927</v>
      </c>
      <c r="NWS26" s="132">
        <v>44743</v>
      </c>
      <c r="NWT26" s="133">
        <v>44652</v>
      </c>
      <c r="NWU26" s="132">
        <v>44562</v>
      </c>
      <c r="NWV26" s="109" t="s">
        <v>55</v>
      </c>
      <c r="NWW26" s="131" t="s">
        <v>53</v>
      </c>
      <c r="NWX26" s="114" t="s">
        <v>653</v>
      </c>
      <c r="NWY26" s="108" t="s">
        <v>1025</v>
      </c>
      <c r="NWZ26" s="108"/>
      <c r="NXA26" s="116">
        <v>0.62</v>
      </c>
      <c r="NXB26" s="266" t="s">
        <v>1026</v>
      </c>
      <c r="NXC26" s="267"/>
      <c r="NXD26" s="117">
        <v>0.64</v>
      </c>
      <c r="NXE26" s="107" t="s">
        <v>654</v>
      </c>
      <c r="NXF26" s="108" t="s">
        <v>458</v>
      </c>
      <c r="NXG26" s="109" t="s">
        <v>457</v>
      </c>
      <c r="NXH26" s="132">
        <v>44927</v>
      </c>
      <c r="NXI26" s="132">
        <v>44743</v>
      </c>
      <c r="NXJ26" s="133">
        <v>44652</v>
      </c>
      <c r="NXK26" s="132">
        <v>44562</v>
      </c>
      <c r="NXL26" s="109" t="s">
        <v>55</v>
      </c>
      <c r="NXM26" s="131" t="s">
        <v>53</v>
      </c>
      <c r="NXN26" s="114" t="s">
        <v>653</v>
      </c>
      <c r="NXO26" s="108" t="s">
        <v>1025</v>
      </c>
      <c r="NXP26" s="108"/>
      <c r="NXQ26" s="116">
        <v>0.62</v>
      </c>
      <c r="NXR26" s="266" t="s">
        <v>1026</v>
      </c>
      <c r="NXS26" s="267"/>
      <c r="NXT26" s="117">
        <v>0.64</v>
      </c>
      <c r="NXU26" s="107" t="s">
        <v>654</v>
      </c>
      <c r="NXV26" s="108" t="s">
        <v>458</v>
      </c>
      <c r="NXW26" s="109" t="s">
        <v>457</v>
      </c>
      <c r="NXX26" s="132">
        <v>44927</v>
      </c>
      <c r="NXY26" s="132">
        <v>44743</v>
      </c>
      <c r="NXZ26" s="133">
        <v>44652</v>
      </c>
      <c r="NYA26" s="132">
        <v>44562</v>
      </c>
      <c r="NYB26" s="109" t="s">
        <v>55</v>
      </c>
      <c r="NYC26" s="131" t="s">
        <v>53</v>
      </c>
      <c r="NYD26" s="114" t="s">
        <v>653</v>
      </c>
      <c r="NYE26" s="108" t="s">
        <v>1025</v>
      </c>
      <c r="NYF26" s="108"/>
      <c r="NYG26" s="116">
        <v>0.62</v>
      </c>
      <c r="NYH26" s="266" t="s">
        <v>1026</v>
      </c>
      <c r="NYI26" s="267"/>
      <c r="NYJ26" s="117">
        <v>0.64</v>
      </c>
      <c r="NYK26" s="107" t="s">
        <v>654</v>
      </c>
      <c r="NYL26" s="108" t="s">
        <v>458</v>
      </c>
      <c r="NYM26" s="109" t="s">
        <v>457</v>
      </c>
      <c r="NYN26" s="132">
        <v>44927</v>
      </c>
      <c r="NYO26" s="132">
        <v>44743</v>
      </c>
      <c r="NYP26" s="133">
        <v>44652</v>
      </c>
      <c r="NYQ26" s="132">
        <v>44562</v>
      </c>
      <c r="NYR26" s="109" t="s">
        <v>55</v>
      </c>
      <c r="NYS26" s="131" t="s">
        <v>53</v>
      </c>
      <c r="NYT26" s="114" t="s">
        <v>653</v>
      </c>
      <c r="NYU26" s="108" t="s">
        <v>1025</v>
      </c>
      <c r="NYV26" s="108"/>
      <c r="NYW26" s="116">
        <v>0.62</v>
      </c>
      <c r="NYX26" s="266" t="s">
        <v>1026</v>
      </c>
      <c r="NYY26" s="267"/>
      <c r="NYZ26" s="117">
        <v>0.64</v>
      </c>
      <c r="NZA26" s="107" t="s">
        <v>654</v>
      </c>
      <c r="NZB26" s="108" t="s">
        <v>458</v>
      </c>
      <c r="NZC26" s="109" t="s">
        <v>457</v>
      </c>
      <c r="NZD26" s="132">
        <v>44927</v>
      </c>
      <c r="NZE26" s="132">
        <v>44743</v>
      </c>
      <c r="NZF26" s="133">
        <v>44652</v>
      </c>
      <c r="NZG26" s="132">
        <v>44562</v>
      </c>
      <c r="NZH26" s="109" t="s">
        <v>55</v>
      </c>
      <c r="NZI26" s="131" t="s">
        <v>53</v>
      </c>
      <c r="NZJ26" s="114" t="s">
        <v>653</v>
      </c>
      <c r="NZK26" s="108" t="s">
        <v>1025</v>
      </c>
      <c r="NZL26" s="108"/>
      <c r="NZM26" s="116">
        <v>0.62</v>
      </c>
      <c r="NZN26" s="266" t="s">
        <v>1026</v>
      </c>
      <c r="NZO26" s="267"/>
      <c r="NZP26" s="117">
        <v>0.64</v>
      </c>
      <c r="NZQ26" s="107" t="s">
        <v>654</v>
      </c>
      <c r="NZR26" s="108" t="s">
        <v>458</v>
      </c>
      <c r="NZS26" s="109" t="s">
        <v>457</v>
      </c>
      <c r="NZT26" s="132">
        <v>44927</v>
      </c>
      <c r="NZU26" s="132">
        <v>44743</v>
      </c>
      <c r="NZV26" s="133">
        <v>44652</v>
      </c>
      <c r="NZW26" s="132">
        <v>44562</v>
      </c>
      <c r="NZX26" s="109" t="s">
        <v>55</v>
      </c>
      <c r="NZY26" s="131" t="s">
        <v>53</v>
      </c>
      <c r="NZZ26" s="114" t="s">
        <v>653</v>
      </c>
      <c r="OAA26" s="108" t="s">
        <v>1025</v>
      </c>
      <c r="OAB26" s="108"/>
      <c r="OAC26" s="116">
        <v>0.62</v>
      </c>
      <c r="OAD26" s="266" t="s">
        <v>1026</v>
      </c>
      <c r="OAE26" s="267"/>
      <c r="OAF26" s="117">
        <v>0.64</v>
      </c>
      <c r="OAG26" s="107" t="s">
        <v>654</v>
      </c>
      <c r="OAH26" s="108" t="s">
        <v>458</v>
      </c>
      <c r="OAI26" s="109" t="s">
        <v>457</v>
      </c>
      <c r="OAJ26" s="132">
        <v>44927</v>
      </c>
      <c r="OAK26" s="132">
        <v>44743</v>
      </c>
      <c r="OAL26" s="133">
        <v>44652</v>
      </c>
      <c r="OAM26" s="132">
        <v>44562</v>
      </c>
      <c r="OAN26" s="109" t="s">
        <v>55</v>
      </c>
      <c r="OAO26" s="131" t="s">
        <v>53</v>
      </c>
      <c r="OAP26" s="114" t="s">
        <v>653</v>
      </c>
      <c r="OAQ26" s="108" t="s">
        <v>1025</v>
      </c>
      <c r="OAR26" s="108"/>
      <c r="OAS26" s="116">
        <v>0.62</v>
      </c>
      <c r="OAT26" s="266" t="s">
        <v>1026</v>
      </c>
      <c r="OAU26" s="267"/>
      <c r="OAV26" s="117">
        <v>0.64</v>
      </c>
      <c r="OAW26" s="107" t="s">
        <v>654</v>
      </c>
      <c r="OAX26" s="108" t="s">
        <v>458</v>
      </c>
      <c r="OAY26" s="109" t="s">
        <v>457</v>
      </c>
      <c r="OAZ26" s="132">
        <v>44927</v>
      </c>
      <c r="OBA26" s="132">
        <v>44743</v>
      </c>
      <c r="OBB26" s="133">
        <v>44652</v>
      </c>
      <c r="OBC26" s="132">
        <v>44562</v>
      </c>
      <c r="OBD26" s="109" t="s">
        <v>55</v>
      </c>
      <c r="OBE26" s="131" t="s">
        <v>53</v>
      </c>
      <c r="OBF26" s="114" t="s">
        <v>653</v>
      </c>
      <c r="OBG26" s="108" t="s">
        <v>1025</v>
      </c>
      <c r="OBH26" s="108"/>
      <c r="OBI26" s="116">
        <v>0.62</v>
      </c>
      <c r="OBJ26" s="266" t="s">
        <v>1026</v>
      </c>
      <c r="OBK26" s="267"/>
      <c r="OBL26" s="117">
        <v>0.64</v>
      </c>
      <c r="OBM26" s="107" t="s">
        <v>654</v>
      </c>
      <c r="OBN26" s="108" t="s">
        <v>458</v>
      </c>
      <c r="OBO26" s="109" t="s">
        <v>457</v>
      </c>
      <c r="OBP26" s="132">
        <v>44927</v>
      </c>
      <c r="OBQ26" s="132">
        <v>44743</v>
      </c>
      <c r="OBR26" s="133">
        <v>44652</v>
      </c>
      <c r="OBS26" s="132">
        <v>44562</v>
      </c>
      <c r="OBT26" s="109" t="s">
        <v>55</v>
      </c>
      <c r="OBU26" s="131" t="s">
        <v>53</v>
      </c>
      <c r="OBV26" s="114" t="s">
        <v>653</v>
      </c>
      <c r="OBW26" s="108" t="s">
        <v>1025</v>
      </c>
      <c r="OBX26" s="108"/>
      <c r="OBY26" s="116">
        <v>0.62</v>
      </c>
      <c r="OBZ26" s="266" t="s">
        <v>1026</v>
      </c>
      <c r="OCA26" s="267"/>
      <c r="OCB26" s="117">
        <v>0.64</v>
      </c>
      <c r="OCC26" s="107" t="s">
        <v>654</v>
      </c>
      <c r="OCD26" s="108" t="s">
        <v>458</v>
      </c>
      <c r="OCE26" s="109" t="s">
        <v>457</v>
      </c>
      <c r="OCF26" s="132">
        <v>44927</v>
      </c>
      <c r="OCG26" s="132">
        <v>44743</v>
      </c>
      <c r="OCH26" s="133">
        <v>44652</v>
      </c>
      <c r="OCI26" s="132">
        <v>44562</v>
      </c>
      <c r="OCJ26" s="109" t="s">
        <v>55</v>
      </c>
      <c r="OCK26" s="131" t="s">
        <v>53</v>
      </c>
      <c r="OCL26" s="114" t="s">
        <v>653</v>
      </c>
      <c r="OCM26" s="108" t="s">
        <v>1025</v>
      </c>
      <c r="OCN26" s="108"/>
      <c r="OCO26" s="116">
        <v>0.62</v>
      </c>
      <c r="OCP26" s="266" t="s">
        <v>1026</v>
      </c>
      <c r="OCQ26" s="267"/>
      <c r="OCR26" s="117">
        <v>0.64</v>
      </c>
      <c r="OCS26" s="107" t="s">
        <v>654</v>
      </c>
      <c r="OCT26" s="108" t="s">
        <v>458</v>
      </c>
      <c r="OCU26" s="109" t="s">
        <v>457</v>
      </c>
      <c r="OCV26" s="132">
        <v>44927</v>
      </c>
      <c r="OCW26" s="132">
        <v>44743</v>
      </c>
      <c r="OCX26" s="133">
        <v>44652</v>
      </c>
      <c r="OCY26" s="132">
        <v>44562</v>
      </c>
      <c r="OCZ26" s="109" t="s">
        <v>55</v>
      </c>
      <c r="ODA26" s="131" t="s">
        <v>53</v>
      </c>
      <c r="ODB26" s="114" t="s">
        <v>653</v>
      </c>
      <c r="ODC26" s="108" t="s">
        <v>1025</v>
      </c>
      <c r="ODD26" s="108"/>
      <c r="ODE26" s="116">
        <v>0.62</v>
      </c>
      <c r="ODF26" s="266" t="s">
        <v>1026</v>
      </c>
      <c r="ODG26" s="267"/>
      <c r="ODH26" s="117">
        <v>0.64</v>
      </c>
      <c r="ODI26" s="107" t="s">
        <v>654</v>
      </c>
      <c r="ODJ26" s="108" t="s">
        <v>458</v>
      </c>
      <c r="ODK26" s="109" t="s">
        <v>457</v>
      </c>
      <c r="ODL26" s="132">
        <v>44927</v>
      </c>
      <c r="ODM26" s="132">
        <v>44743</v>
      </c>
      <c r="ODN26" s="133">
        <v>44652</v>
      </c>
      <c r="ODO26" s="132">
        <v>44562</v>
      </c>
      <c r="ODP26" s="109" t="s">
        <v>55</v>
      </c>
      <c r="ODQ26" s="131" t="s">
        <v>53</v>
      </c>
      <c r="ODR26" s="114" t="s">
        <v>653</v>
      </c>
      <c r="ODS26" s="108" t="s">
        <v>1025</v>
      </c>
      <c r="ODT26" s="108"/>
      <c r="ODU26" s="116">
        <v>0.62</v>
      </c>
      <c r="ODV26" s="266" t="s">
        <v>1026</v>
      </c>
      <c r="ODW26" s="267"/>
      <c r="ODX26" s="117">
        <v>0.64</v>
      </c>
      <c r="ODY26" s="107" t="s">
        <v>654</v>
      </c>
      <c r="ODZ26" s="108" t="s">
        <v>458</v>
      </c>
      <c r="OEA26" s="109" t="s">
        <v>457</v>
      </c>
      <c r="OEB26" s="132">
        <v>44927</v>
      </c>
      <c r="OEC26" s="132">
        <v>44743</v>
      </c>
      <c r="OED26" s="133">
        <v>44652</v>
      </c>
      <c r="OEE26" s="132">
        <v>44562</v>
      </c>
      <c r="OEF26" s="109" t="s">
        <v>55</v>
      </c>
      <c r="OEG26" s="131" t="s">
        <v>53</v>
      </c>
      <c r="OEH26" s="114" t="s">
        <v>653</v>
      </c>
      <c r="OEI26" s="108" t="s">
        <v>1025</v>
      </c>
      <c r="OEJ26" s="108"/>
      <c r="OEK26" s="116">
        <v>0.62</v>
      </c>
      <c r="OEL26" s="266" t="s">
        <v>1026</v>
      </c>
      <c r="OEM26" s="267"/>
      <c r="OEN26" s="117">
        <v>0.64</v>
      </c>
      <c r="OEO26" s="107" t="s">
        <v>654</v>
      </c>
      <c r="OEP26" s="108" t="s">
        <v>458</v>
      </c>
      <c r="OEQ26" s="109" t="s">
        <v>457</v>
      </c>
      <c r="OER26" s="132">
        <v>44927</v>
      </c>
      <c r="OES26" s="132">
        <v>44743</v>
      </c>
      <c r="OET26" s="133">
        <v>44652</v>
      </c>
      <c r="OEU26" s="132">
        <v>44562</v>
      </c>
      <c r="OEV26" s="109" t="s">
        <v>55</v>
      </c>
      <c r="OEW26" s="131" t="s">
        <v>53</v>
      </c>
      <c r="OEX26" s="114" t="s">
        <v>653</v>
      </c>
      <c r="OEY26" s="108" t="s">
        <v>1025</v>
      </c>
      <c r="OEZ26" s="108"/>
      <c r="OFA26" s="116">
        <v>0.62</v>
      </c>
      <c r="OFB26" s="266" t="s">
        <v>1026</v>
      </c>
      <c r="OFC26" s="267"/>
      <c r="OFD26" s="117">
        <v>0.64</v>
      </c>
      <c r="OFE26" s="107" t="s">
        <v>654</v>
      </c>
      <c r="OFF26" s="108" t="s">
        <v>458</v>
      </c>
      <c r="OFG26" s="109" t="s">
        <v>457</v>
      </c>
      <c r="OFH26" s="132">
        <v>44927</v>
      </c>
      <c r="OFI26" s="132">
        <v>44743</v>
      </c>
      <c r="OFJ26" s="133">
        <v>44652</v>
      </c>
      <c r="OFK26" s="132">
        <v>44562</v>
      </c>
      <c r="OFL26" s="109" t="s">
        <v>55</v>
      </c>
      <c r="OFM26" s="131" t="s">
        <v>53</v>
      </c>
      <c r="OFN26" s="114" t="s">
        <v>653</v>
      </c>
      <c r="OFO26" s="108" t="s">
        <v>1025</v>
      </c>
      <c r="OFP26" s="108"/>
      <c r="OFQ26" s="116">
        <v>0.62</v>
      </c>
      <c r="OFR26" s="266" t="s">
        <v>1026</v>
      </c>
      <c r="OFS26" s="267"/>
      <c r="OFT26" s="117">
        <v>0.64</v>
      </c>
      <c r="OFU26" s="107" t="s">
        <v>654</v>
      </c>
      <c r="OFV26" s="108" t="s">
        <v>458</v>
      </c>
      <c r="OFW26" s="109" t="s">
        <v>457</v>
      </c>
      <c r="OFX26" s="132">
        <v>44927</v>
      </c>
      <c r="OFY26" s="132">
        <v>44743</v>
      </c>
      <c r="OFZ26" s="133">
        <v>44652</v>
      </c>
      <c r="OGA26" s="132">
        <v>44562</v>
      </c>
      <c r="OGB26" s="109" t="s">
        <v>55</v>
      </c>
      <c r="OGC26" s="131" t="s">
        <v>53</v>
      </c>
      <c r="OGD26" s="114" t="s">
        <v>653</v>
      </c>
      <c r="OGE26" s="108" t="s">
        <v>1025</v>
      </c>
      <c r="OGF26" s="108"/>
      <c r="OGG26" s="116">
        <v>0.62</v>
      </c>
      <c r="OGH26" s="266" t="s">
        <v>1026</v>
      </c>
      <c r="OGI26" s="267"/>
      <c r="OGJ26" s="117">
        <v>0.64</v>
      </c>
      <c r="OGK26" s="107" t="s">
        <v>654</v>
      </c>
      <c r="OGL26" s="108" t="s">
        <v>458</v>
      </c>
      <c r="OGM26" s="109" t="s">
        <v>457</v>
      </c>
      <c r="OGN26" s="132">
        <v>44927</v>
      </c>
      <c r="OGO26" s="132">
        <v>44743</v>
      </c>
      <c r="OGP26" s="133">
        <v>44652</v>
      </c>
      <c r="OGQ26" s="132">
        <v>44562</v>
      </c>
      <c r="OGR26" s="109" t="s">
        <v>55</v>
      </c>
      <c r="OGS26" s="131" t="s">
        <v>53</v>
      </c>
      <c r="OGT26" s="114" t="s">
        <v>653</v>
      </c>
      <c r="OGU26" s="108" t="s">
        <v>1025</v>
      </c>
      <c r="OGV26" s="108"/>
      <c r="OGW26" s="116">
        <v>0.62</v>
      </c>
      <c r="OGX26" s="266" t="s">
        <v>1026</v>
      </c>
      <c r="OGY26" s="267"/>
      <c r="OGZ26" s="117">
        <v>0.64</v>
      </c>
      <c r="OHA26" s="107" t="s">
        <v>654</v>
      </c>
      <c r="OHB26" s="108" t="s">
        <v>458</v>
      </c>
      <c r="OHC26" s="109" t="s">
        <v>457</v>
      </c>
      <c r="OHD26" s="132">
        <v>44927</v>
      </c>
      <c r="OHE26" s="132">
        <v>44743</v>
      </c>
      <c r="OHF26" s="133">
        <v>44652</v>
      </c>
      <c r="OHG26" s="132">
        <v>44562</v>
      </c>
      <c r="OHH26" s="109" t="s">
        <v>55</v>
      </c>
      <c r="OHI26" s="131" t="s">
        <v>53</v>
      </c>
      <c r="OHJ26" s="114" t="s">
        <v>653</v>
      </c>
      <c r="OHK26" s="108" t="s">
        <v>1025</v>
      </c>
      <c r="OHL26" s="108"/>
      <c r="OHM26" s="116">
        <v>0.62</v>
      </c>
      <c r="OHN26" s="266" t="s">
        <v>1026</v>
      </c>
      <c r="OHO26" s="267"/>
      <c r="OHP26" s="117">
        <v>0.64</v>
      </c>
      <c r="OHQ26" s="107" t="s">
        <v>654</v>
      </c>
      <c r="OHR26" s="108" t="s">
        <v>458</v>
      </c>
      <c r="OHS26" s="109" t="s">
        <v>457</v>
      </c>
      <c r="OHT26" s="132">
        <v>44927</v>
      </c>
      <c r="OHU26" s="132">
        <v>44743</v>
      </c>
      <c r="OHV26" s="133">
        <v>44652</v>
      </c>
      <c r="OHW26" s="132">
        <v>44562</v>
      </c>
      <c r="OHX26" s="109" t="s">
        <v>55</v>
      </c>
      <c r="OHY26" s="131" t="s">
        <v>53</v>
      </c>
      <c r="OHZ26" s="114" t="s">
        <v>653</v>
      </c>
      <c r="OIA26" s="108" t="s">
        <v>1025</v>
      </c>
      <c r="OIB26" s="108"/>
      <c r="OIC26" s="116">
        <v>0.62</v>
      </c>
      <c r="OID26" s="266" t="s">
        <v>1026</v>
      </c>
      <c r="OIE26" s="267"/>
      <c r="OIF26" s="117">
        <v>0.64</v>
      </c>
      <c r="OIG26" s="107" t="s">
        <v>654</v>
      </c>
      <c r="OIH26" s="108" t="s">
        <v>458</v>
      </c>
      <c r="OII26" s="109" t="s">
        <v>457</v>
      </c>
      <c r="OIJ26" s="132">
        <v>44927</v>
      </c>
      <c r="OIK26" s="132">
        <v>44743</v>
      </c>
      <c r="OIL26" s="133">
        <v>44652</v>
      </c>
      <c r="OIM26" s="132">
        <v>44562</v>
      </c>
      <c r="OIN26" s="109" t="s">
        <v>55</v>
      </c>
      <c r="OIO26" s="131" t="s">
        <v>53</v>
      </c>
      <c r="OIP26" s="114" t="s">
        <v>653</v>
      </c>
      <c r="OIQ26" s="108" t="s">
        <v>1025</v>
      </c>
      <c r="OIR26" s="108"/>
      <c r="OIS26" s="116">
        <v>0.62</v>
      </c>
      <c r="OIT26" s="266" t="s">
        <v>1026</v>
      </c>
      <c r="OIU26" s="267"/>
      <c r="OIV26" s="117">
        <v>0.64</v>
      </c>
      <c r="OIW26" s="107" t="s">
        <v>654</v>
      </c>
      <c r="OIX26" s="108" t="s">
        <v>458</v>
      </c>
      <c r="OIY26" s="109" t="s">
        <v>457</v>
      </c>
      <c r="OIZ26" s="132">
        <v>44927</v>
      </c>
      <c r="OJA26" s="132">
        <v>44743</v>
      </c>
      <c r="OJB26" s="133">
        <v>44652</v>
      </c>
      <c r="OJC26" s="132">
        <v>44562</v>
      </c>
      <c r="OJD26" s="109" t="s">
        <v>55</v>
      </c>
      <c r="OJE26" s="131" t="s">
        <v>53</v>
      </c>
      <c r="OJF26" s="114" t="s">
        <v>653</v>
      </c>
      <c r="OJG26" s="108" t="s">
        <v>1025</v>
      </c>
      <c r="OJH26" s="108"/>
      <c r="OJI26" s="116">
        <v>0.62</v>
      </c>
      <c r="OJJ26" s="266" t="s">
        <v>1026</v>
      </c>
      <c r="OJK26" s="267"/>
      <c r="OJL26" s="117">
        <v>0.64</v>
      </c>
      <c r="OJM26" s="107" t="s">
        <v>654</v>
      </c>
      <c r="OJN26" s="108" t="s">
        <v>458</v>
      </c>
      <c r="OJO26" s="109" t="s">
        <v>457</v>
      </c>
      <c r="OJP26" s="132">
        <v>44927</v>
      </c>
      <c r="OJQ26" s="132">
        <v>44743</v>
      </c>
      <c r="OJR26" s="133">
        <v>44652</v>
      </c>
      <c r="OJS26" s="132">
        <v>44562</v>
      </c>
      <c r="OJT26" s="109" t="s">
        <v>55</v>
      </c>
      <c r="OJU26" s="131" t="s">
        <v>53</v>
      </c>
      <c r="OJV26" s="114" t="s">
        <v>653</v>
      </c>
      <c r="OJW26" s="108" t="s">
        <v>1025</v>
      </c>
      <c r="OJX26" s="108"/>
      <c r="OJY26" s="116">
        <v>0.62</v>
      </c>
      <c r="OJZ26" s="266" t="s">
        <v>1026</v>
      </c>
      <c r="OKA26" s="267"/>
      <c r="OKB26" s="117">
        <v>0.64</v>
      </c>
      <c r="OKC26" s="107" t="s">
        <v>654</v>
      </c>
      <c r="OKD26" s="108" t="s">
        <v>458</v>
      </c>
      <c r="OKE26" s="109" t="s">
        <v>457</v>
      </c>
      <c r="OKF26" s="132">
        <v>44927</v>
      </c>
      <c r="OKG26" s="132">
        <v>44743</v>
      </c>
      <c r="OKH26" s="133">
        <v>44652</v>
      </c>
      <c r="OKI26" s="132">
        <v>44562</v>
      </c>
      <c r="OKJ26" s="109" t="s">
        <v>55</v>
      </c>
      <c r="OKK26" s="131" t="s">
        <v>53</v>
      </c>
      <c r="OKL26" s="114" t="s">
        <v>653</v>
      </c>
      <c r="OKM26" s="108" t="s">
        <v>1025</v>
      </c>
      <c r="OKN26" s="108"/>
      <c r="OKO26" s="116">
        <v>0.62</v>
      </c>
      <c r="OKP26" s="266" t="s">
        <v>1026</v>
      </c>
      <c r="OKQ26" s="267"/>
      <c r="OKR26" s="117">
        <v>0.64</v>
      </c>
      <c r="OKS26" s="107" t="s">
        <v>654</v>
      </c>
      <c r="OKT26" s="108" t="s">
        <v>458</v>
      </c>
      <c r="OKU26" s="109" t="s">
        <v>457</v>
      </c>
      <c r="OKV26" s="132">
        <v>44927</v>
      </c>
      <c r="OKW26" s="132">
        <v>44743</v>
      </c>
      <c r="OKX26" s="133">
        <v>44652</v>
      </c>
      <c r="OKY26" s="132">
        <v>44562</v>
      </c>
      <c r="OKZ26" s="109" t="s">
        <v>55</v>
      </c>
      <c r="OLA26" s="131" t="s">
        <v>53</v>
      </c>
      <c r="OLB26" s="114" t="s">
        <v>653</v>
      </c>
      <c r="OLC26" s="108" t="s">
        <v>1025</v>
      </c>
      <c r="OLD26" s="108"/>
      <c r="OLE26" s="116">
        <v>0.62</v>
      </c>
      <c r="OLF26" s="266" t="s">
        <v>1026</v>
      </c>
      <c r="OLG26" s="267"/>
      <c r="OLH26" s="117">
        <v>0.64</v>
      </c>
      <c r="OLI26" s="107" t="s">
        <v>654</v>
      </c>
      <c r="OLJ26" s="108" t="s">
        <v>458</v>
      </c>
      <c r="OLK26" s="109" t="s">
        <v>457</v>
      </c>
      <c r="OLL26" s="132">
        <v>44927</v>
      </c>
      <c r="OLM26" s="132">
        <v>44743</v>
      </c>
      <c r="OLN26" s="133">
        <v>44652</v>
      </c>
      <c r="OLO26" s="132">
        <v>44562</v>
      </c>
      <c r="OLP26" s="109" t="s">
        <v>55</v>
      </c>
      <c r="OLQ26" s="131" t="s">
        <v>53</v>
      </c>
      <c r="OLR26" s="114" t="s">
        <v>653</v>
      </c>
      <c r="OLS26" s="108" t="s">
        <v>1025</v>
      </c>
      <c r="OLT26" s="108"/>
      <c r="OLU26" s="116">
        <v>0.62</v>
      </c>
      <c r="OLV26" s="266" t="s">
        <v>1026</v>
      </c>
      <c r="OLW26" s="267"/>
      <c r="OLX26" s="117">
        <v>0.64</v>
      </c>
      <c r="OLY26" s="107" t="s">
        <v>654</v>
      </c>
      <c r="OLZ26" s="108" t="s">
        <v>458</v>
      </c>
      <c r="OMA26" s="109" t="s">
        <v>457</v>
      </c>
      <c r="OMB26" s="132">
        <v>44927</v>
      </c>
      <c r="OMC26" s="132">
        <v>44743</v>
      </c>
      <c r="OMD26" s="133">
        <v>44652</v>
      </c>
      <c r="OME26" s="132">
        <v>44562</v>
      </c>
      <c r="OMF26" s="109" t="s">
        <v>55</v>
      </c>
      <c r="OMG26" s="131" t="s">
        <v>53</v>
      </c>
      <c r="OMH26" s="114" t="s">
        <v>653</v>
      </c>
      <c r="OMI26" s="108" t="s">
        <v>1025</v>
      </c>
      <c r="OMJ26" s="108"/>
      <c r="OMK26" s="116">
        <v>0.62</v>
      </c>
      <c r="OML26" s="266" t="s">
        <v>1026</v>
      </c>
      <c r="OMM26" s="267"/>
      <c r="OMN26" s="117">
        <v>0.64</v>
      </c>
      <c r="OMO26" s="107" t="s">
        <v>654</v>
      </c>
      <c r="OMP26" s="108" t="s">
        <v>458</v>
      </c>
      <c r="OMQ26" s="109" t="s">
        <v>457</v>
      </c>
      <c r="OMR26" s="132">
        <v>44927</v>
      </c>
      <c r="OMS26" s="132">
        <v>44743</v>
      </c>
      <c r="OMT26" s="133">
        <v>44652</v>
      </c>
      <c r="OMU26" s="132">
        <v>44562</v>
      </c>
      <c r="OMV26" s="109" t="s">
        <v>55</v>
      </c>
      <c r="OMW26" s="131" t="s">
        <v>53</v>
      </c>
      <c r="OMX26" s="114" t="s">
        <v>653</v>
      </c>
      <c r="OMY26" s="108" t="s">
        <v>1025</v>
      </c>
      <c r="OMZ26" s="108"/>
      <c r="ONA26" s="116">
        <v>0.62</v>
      </c>
      <c r="ONB26" s="266" t="s">
        <v>1026</v>
      </c>
      <c r="ONC26" s="267"/>
      <c r="OND26" s="117">
        <v>0.64</v>
      </c>
      <c r="ONE26" s="107" t="s">
        <v>654</v>
      </c>
      <c r="ONF26" s="108" t="s">
        <v>458</v>
      </c>
      <c r="ONG26" s="109" t="s">
        <v>457</v>
      </c>
      <c r="ONH26" s="132">
        <v>44927</v>
      </c>
      <c r="ONI26" s="132">
        <v>44743</v>
      </c>
      <c r="ONJ26" s="133">
        <v>44652</v>
      </c>
      <c r="ONK26" s="132">
        <v>44562</v>
      </c>
      <c r="ONL26" s="109" t="s">
        <v>55</v>
      </c>
      <c r="ONM26" s="131" t="s">
        <v>53</v>
      </c>
      <c r="ONN26" s="114" t="s">
        <v>653</v>
      </c>
      <c r="ONO26" s="108" t="s">
        <v>1025</v>
      </c>
      <c r="ONP26" s="108"/>
      <c r="ONQ26" s="116">
        <v>0.62</v>
      </c>
      <c r="ONR26" s="266" t="s">
        <v>1026</v>
      </c>
      <c r="ONS26" s="267"/>
      <c r="ONT26" s="117">
        <v>0.64</v>
      </c>
      <c r="ONU26" s="107" t="s">
        <v>654</v>
      </c>
      <c r="ONV26" s="108" t="s">
        <v>458</v>
      </c>
      <c r="ONW26" s="109" t="s">
        <v>457</v>
      </c>
      <c r="ONX26" s="132">
        <v>44927</v>
      </c>
      <c r="ONY26" s="132">
        <v>44743</v>
      </c>
      <c r="ONZ26" s="133">
        <v>44652</v>
      </c>
      <c r="OOA26" s="132">
        <v>44562</v>
      </c>
      <c r="OOB26" s="109" t="s">
        <v>55</v>
      </c>
      <c r="OOC26" s="131" t="s">
        <v>53</v>
      </c>
      <c r="OOD26" s="114" t="s">
        <v>653</v>
      </c>
      <c r="OOE26" s="108" t="s">
        <v>1025</v>
      </c>
      <c r="OOF26" s="108"/>
      <c r="OOG26" s="116">
        <v>0.62</v>
      </c>
      <c r="OOH26" s="266" t="s">
        <v>1026</v>
      </c>
      <c r="OOI26" s="267"/>
      <c r="OOJ26" s="117">
        <v>0.64</v>
      </c>
      <c r="OOK26" s="107" t="s">
        <v>654</v>
      </c>
      <c r="OOL26" s="108" t="s">
        <v>458</v>
      </c>
      <c r="OOM26" s="109" t="s">
        <v>457</v>
      </c>
      <c r="OON26" s="132">
        <v>44927</v>
      </c>
      <c r="OOO26" s="132">
        <v>44743</v>
      </c>
      <c r="OOP26" s="133">
        <v>44652</v>
      </c>
      <c r="OOQ26" s="132">
        <v>44562</v>
      </c>
      <c r="OOR26" s="109" t="s">
        <v>55</v>
      </c>
      <c r="OOS26" s="131" t="s">
        <v>53</v>
      </c>
      <c r="OOT26" s="114" t="s">
        <v>653</v>
      </c>
      <c r="OOU26" s="108" t="s">
        <v>1025</v>
      </c>
      <c r="OOV26" s="108"/>
      <c r="OOW26" s="116">
        <v>0.62</v>
      </c>
      <c r="OOX26" s="266" t="s">
        <v>1026</v>
      </c>
      <c r="OOY26" s="267"/>
      <c r="OOZ26" s="117">
        <v>0.64</v>
      </c>
      <c r="OPA26" s="107" t="s">
        <v>654</v>
      </c>
      <c r="OPB26" s="108" t="s">
        <v>458</v>
      </c>
      <c r="OPC26" s="109" t="s">
        <v>457</v>
      </c>
      <c r="OPD26" s="132">
        <v>44927</v>
      </c>
      <c r="OPE26" s="132">
        <v>44743</v>
      </c>
      <c r="OPF26" s="133">
        <v>44652</v>
      </c>
      <c r="OPG26" s="132">
        <v>44562</v>
      </c>
      <c r="OPH26" s="109" t="s">
        <v>55</v>
      </c>
      <c r="OPI26" s="131" t="s">
        <v>53</v>
      </c>
      <c r="OPJ26" s="114" t="s">
        <v>653</v>
      </c>
      <c r="OPK26" s="108" t="s">
        <v>1025</v>
      </c>
      <c r="OPL26" s="108"/>
      <c r="OPM26" s="116">
        <v>0.62</v>
      </c>
      <c r="OPN26" s="266" t="s">
        <v>1026</v>
      </c>
      <c r="OPO26" s="267"/>
      <c r="OPP26" s="117">
        <v>0.64</v>
      </c>
      <c r="OPQ26" s="107" t="s">
        <v>654</v>
      </c>
      <c r="OPR26" s="108" t="s">
        <v>458</v>
      </c>
      <c r="OPS26" s="109" t="s">
        <v>457</v>
      </c>
      <c r="OPT26" s="132">
        <v>44927</v>
      </c>
      <c r="OPU26" s="132">
        <v>44743</v>
      </c>
      <c r="OPV26" s="133">
        <v>44652</v>
      </c>
      <c r="OPW26" s="132">
        <v>44562</v>
      </c>
      <c r="OPX26" s="109" t="s">
        <v>55</v>
      </c>
      <c r="OPY26" s="131" t="s">
        <v>53</v>
      </c>
      <c r="OPZ26" s="114" t="s">
        <v>653</v>
      </c>
      <c r="OQA26" s="108" t="s">
        <v>1025</v>
      </c>
      <c r="OQB26" s="108"/>
      <c r="OQC26" s="116">
        <v>0.62</v>
      </c>
      <c r="OQD26" s="266" t="s">
        <v>1026</v>
      </c>
      <c r="OQE26" s="267"/>
      <c r="OQF26" s="117">
        <v>0.64</v>
      </c>
      <c r="OQG26" s="107" t="s">
        <v>654</v>
      </c>
      <c r="OQH26" s="108" t="s">
        <v>458</v>
      </c>
      <c r="OQI26" s="109" t="s">
        <v>457</v>
      </c>
      <c r="OQJ26" s="132">
        <v>44927</v>
      </c>
      <c r="OQK26" s="132">
        <v>44743</v>
      </c>
      <c r="OQL26" s="133">
        <v>44652</v>
      </c>
      <c r="OQM26" s="132">
        <v>44562</v>
      </c>
      <c r="OQN26" s="109" t="s">
        <v>55</v>
      </c>
      <c r="OQO26" s="131" t="s">
        <v>53</v>
      </c>
      <c r="OQP26" s="114" t="s">
        <v>653</v>
      </c>
      <c r="OQQ26" s="108" t="s">
        <v>1025</v>
      </c>
      <c r="OQR26" s="108"/>
      <c r="OQS26" s="116">
        <v>0.62</v>
      </c>
      <c r="OQT26" s="266" t="s">
        <v>1026</v>
      </c>
      <c r="OQU26" s="267"/>
      <c r="OQV26" s="117">
        <v>0.64</v>
      </c>
      <c r="OQW26" s="107" t="s">
        <v>654</v>
      </c>
      <c r="OQX26" s="108" t="s">
        <v>458</v>
      </c>
      <c r="OQY26" s="109" t="s">
        <v>457</v>
      </c>
      <c r="OQZ26" s="132">
        <v>44927</v>
      </c>
      <c r="ORA26" s="132">
        <v>44743</v>
      </c>
      <c r="ORB26" s="133">
        <v>44652</v>
      </c>
      <c r="ORC26" s="132">
        <v>44562</v>
      </c>
      <c r="ORD26" s="109" t="s">
        <v>55</v>
      </c>
      <c r="ORE26" s="131" t="s">
        <v>53</v>
      </c>
      <c r="ORF26" s="114" t="s">
        <v>653</v>
      </c>
      <c r="ORG26" s="108" t="s">
        <v>1025</v>
      </c>
      <c r="ORH26" s="108"/>
      <c r="ORI26" s="116">
        <v>0.62</v>
      </c>
      <c r="ORJ26" s="266" t="s">
        <v>1026</v>
      </c>
      <c r="ORK26" s="267"/>
      <c r="ORL26" s="117">
        <v>0.64</v>
      </c>
      <c r="ORM26" s="107" t="s">
        <v>654</v>
      </c>
      <c r="ORN26" s="108" t="s">
        <v>458</v>
      </c>
      <c r="ORO26" s="109" t="s">
        <v>457</v>
      </c>
      <c r="ORP26" s="132">
        <v>44927</v>
      </c>
      <c r="ORQ26" s="132">
        <v>44743</v>
      </c>
      <c r="ORR26" s="133">
        <v>44652</v>
      </c>
      <c r="ORS26" s="132">
        <v>44562</v>
      </c>
      <c r="ORT26" s="109" t="s">
        <v>55</v>
      </c>
      <c r="ORU26" s="131" t="s">
        <v>53</v>
      </c>
      <c r="ORV26" s="114" t="s">
        <v>653</v>
      </c>
      <c r="ORW26" s="108" t="s">
        <v>1025</v>
      </c>
      <c r="ORX26" s="108"/>
      <c r="ORY26" s="116">
        <v>0.62</v>
      </c>
      <c r="ORZ26" s="266" t="s">
        <v>1026</v>
      </c>
      <c r="OSA26" s="267"/>
      <c r="OSB26" s="117">
        <v>0.64</v>
      </c>
      <c r="OSC26" s="107" t="s">
        <v>654</v>
      </c>
      <c r="OSD26" s="108" t="s">
        <v>458</v>
      </c>
      <c r="OSE26" s="109" t="s">
        <v>457</v>
      </c>
      <c r="OSF26" s="132">
        <v>44927</v>
      </c>
      <c r="OSG26" s="132">
        <v>44743</v>
      </c>
      <c r="OSH26" s="133">
        <v>44652</v>
      </c>
      <c r="OSI26" s="132">
        <v>44562</v>
      </c>
      <c r="OSJ26" s="109" t="s">
        <v>55</v>
      </c>
      <c r="OSK26" s="131" t="s">
        <v>53</v>
      </c>
      <c r="OSL26" s="114" t="s">
        <v>653</v>
      </c>
      <c r="OSM26" s="108" t="s">
        <v>1025</v>
      </c>
      <c r="OSN26" s="108"/>
      <c r="OSO26" s="116">
        <v>0.62</v>
      </c>
      <c r="OSP26" s="266" t="s">
        <v>1026</v>
      </c>
      <c r="OSQ26" s="267"/>
      <c r="OSR26" s="117">
        <v>0.64</v>
      </c>
      <c r="OSS26" s="107" t="s">
        <v>654</v>
      </c>
      <c r="OST26" s="108" t="s">
        <v>458</v>
      </c>
      <c r="OSU26" s="109" t="s">
        <v>457</v>
      </c>
      <c r="OSV26" s="132">
        <v>44927</v>
      </c>
      <c r="OSW26" s="132">
        <v>44743</v>
      </c>
      <c r="OSX26" s="133">
        <v>44652</v>
      </c>
      <c r="OSY26" s="132">
        <v>44562</v>
      </c>
      <c r="OSZ26" s="109" t="s">
        <v>55</v>
      </c>
      <c r="OTA26" s="131" t="s">
        <v>53</v>
      </c>
      <c r="OTB26" s="114" t="s">
        <v>653</v>
      </c>
      <c r="OTC26" s="108" t="s">
        <v>1025</v>
      </c>
      <c r="OTD26" s="108"/>
      <c r="OTE26" s="116">
        <v>0.62</v>
      </c>
      <c r="OTF26" s="266" t="s">
        <v>1026</v>
      </c>
      <c r="OTG26" s="267"/>
      <c r="OTH26" s="117">
        <v>0.64</v>
      </c>
      <c r="OTI26" s="107" t="s">
        <v>654</v>
      </c>
      <c r="OTJ26" s="108" t="s">
        <v>458</v>
      </c>
      <c r="OTK26" s="109" t="s">
        <v>457</v>
      </c>
      <c r="OTL26" s="132">
        <v>44927</v>
      </c>
      <c r="OTM26" s="132">
        <v>44743</v>
      </c>
      <c r="OTN26" s="133">
        <v>44652</v>
      </c>
      <c r="OTO26" s="132">
        <v>44562</v>
      </c>
      <c r="OTP26" s="109" t="s">
        <v>55</v>
      </c>
      <c r="OTQ26" s="131" t="s">
        <v>53</v>
      </c>
      <c r="OTR26" s="114" t="s">
        <v>653</v>
      </c>
      <c r="OTS26" s="108" t="s">
        <v>1025</v>
      </c>
      <c r="OTT26" s="108"/>
      <c r="OTU26" s="116">
        <v>0.62</v>
      </c>
      <c r="OTV26" s="266" t="s">
        <v>1026</v>
      </c>
      <c r="OTW26" s="267"/>
      <c r="OTX26" s="117">
        <v>0.64</v>
      </c>
      <c r="OTY26" s="107" t="s">
        <v>654</v>
      </c>
      <c r="OTZ26" s="108" t="s">
        <v>458</v>
      </c>
      <c r="OUA26" s="109" t="s">
        <v>457</v>
      </c>
      <c r="OUB26" s="132">
        <v>44927</v>
      </c>
      <c r="OUC26" s="132">
        <v>44743</v>
      </c>
      <c r="OUD26" s="133">
        <v>44652</v>
      </c>
      <c r="OUE26" s="132">
        <v>44562</v>
      </c>
      <c r="OUF26" s="109" t="s">
        <v>55</v>
      </c>
      <c r="OUG26" s="131" t="s">
        <v>53</v>
      </c>
      <c r="OUH26" s="114" t="s">
        <v>653</v>
      </c>
      <c r="OUI26" s="108" t="s">
        <v>1025</v>
      </c>
      <c r="OUJ26" s="108"/>
      <c r="OUK26" s="116">
        <v>0.62</v>
      </c>
      <c r="OUL26" s="266" t="s">
        <v>1026</v>
      </c>
      <c r="OUM26" s="267"/>
      <c r="OUN26" s="117">
        <v>0.64</v>
      </c>
      <c r="OUO26" s="107" t="s">
        <v>654</v>
      </c>
      <c r="OUP26" s="108" t="s">
        <v>458</v>
      </c>
      <c r="OUQ26" s="109" t="s">
        <v>457</v>
      </c>
      <c r="OUR26" s="132">
        <v>44927</v>
      </c>
      <c r="OUS26" s="132">
        <v>44743</v>
      </c>
      <c r="OUT26" s="133">
        <v>44652</v>
      </c>
      <c r="OUU26" s="132">
        <v>44562</v>
      </c>
      <c r="OUV26" s="109" t="s">
        <v>55</v>
      </c>
      <c r="OUW26" s="131" t="s">
        <v>53</v>
      </c>
      <c r="OUX26" s="114" t="s">
        <v>653</v>
      </c>
      <c r="OUY26" s="108" t="s">
        <v>1025</v>
      </c>
      <c r="OUZ26" s="108"/>
      <c r="OVA26" s="116">
        <v>0.62</v>
      </c>
      <c r="OVB26" s="266" t="s">
        <v>1026</v>
      </c>
      <c r="OVC26" s="267"/>
      <c r="OVD26" s="117">
        <v>0.64</v>
      </c>
      <c r="OVE26" s="107" t="s">
        <v>654</v>
      </c>
      <c r="OVF26" s="108" t="s">
        <v>458</v>
      </c>
      <c r="OVG26" s="109" t="s">
        <v>457</v>
      </c>
      <c r="OVH26" s="132">
        <v>44927</v>
      </c>
      <c r="OVI26" s="132">
        <v>44743</v>
      </c>
      <c r="OVJ26" s="133">
        <v>44652</v>
      </c>
      <c r="OVK26" s="132">
        <v>44562</v>
      </c>
      <c r="OVL26" s="109" t="s">
        <v>55</v>
      </c>
      <c r="OVM26" s="131" t="s">
        <v>53</v>
      </c>
      <c r="OVN26" s="114" t="s">
        <v>653</v>
      </c>
      <c r="OVO26" s="108" t="s">
        <v>1025</v>
      </c>
      <c r="OVP26" s="108"/>
      <c r="OVQ26" s="116">
        <v>0.62</v>
      </c>
      <c r="OVR26" s="266" t="s">
        <v>1026</v>
      </c>
      <c r="OVS26" s="267"/>
      <c r="OVT26" s="117">
        <v>0.64</v>
      </c>
      <c r="OVU26" s="107" t="s">
        <v>654</v>
      </c>
      <c r="OVV26" s="108" t="s">
        <v>458</v>
      </c>
      <c r="OVW26" s="109" t="s">
        <v>457</v>
      </c>
      <c r="OVX26" s="132">
        <v>44927</v>
      </c>
      <c r="OVY26" s="132">
        <v>44743</v>
      </c>
      <c r="OVZ26" s="133">
        <v>44652</v>
      </c>
      <c r="OWA26" s="132">
        <v>44562</v>
      </c>
      <c r="OWB26" s="109" t="s">
        <v>55</v>
      </c>
      <c r="OWC26" s="131" t="s">
        <v>53</v>
      </c>
      <c r="OWD26" s="114" t="s">
        <v>653</v>
      </c>
      <c r="OWE26" s="108" t="s">
        <v>1025</v>
      </c>
      <c r="OWF26" s="108"/>
      <c r="OWG26" s="116">
        <v>0.62</v>
      </c>
      <c r="OWH26" s="266" t="s">
        <v>1026</v>
      </c>
      <c r="OWI26" s="267"/>
      <c r="OWJ26" s="117">
        <v>0.64</v>
      </c>
      <c r="OWK26" s="107" t="s">
        <v>654</v>
      </c>
      <c r="OWL26" s="108" t="s">
        <v>458</v>
      </c>
      <c r="OWM26" s="109" t="s">
        <v>457</v>
      </c>
      <c r="OWN26" s="132">
        <v>44927</v>
      </c>
      <c r="OWO26" s="132">
        <v>44743</v>
      </c>
      <c r="OWP26" s="133">
        <v>44652</v>
      </c>
      <c r="OWQ26" s="132">
        <v>44562</v>
      </c>
      <c r="OWR26" s="109" t="s">
        <v>55</v>
      </c>
      <c r="OWS26" s="131" t="s">
        <v>53</v>
      </c>
      <c r="OWT26" s="114" t="s">
        <v>653</v>
      </c>
      <c r="OWU26" s="108" t="s">
        <v>1025</v>
      </c>
      <c r="OWV26" s="108"/>
      <c r="OWW26" s="116">
        <v>0.62</v>
      </c>
      <c r="OWX26" s="266" t="s">
        <v>1026</v>
      </c>
      <c r="OWY26" s="267"/>
      <c r="OWZ26" s="117">
        <v>0.64</v>
      </c>
      <c r="OXA26" s="107" t="s">
        <v>654</v>
      </c>
      <c r="OXB26" s="108" t="s">
        <v>458</v>
      </c>
      <c r="OXC26" s="109" t="s">
        <v>457</v>
      </c>
      <c r="OXD26" s="132">
        <v>44927</v>
      </c>
      <c r="OXE26" s="132">
        <v>44743</v>
      </c>
      <c r="OXF26" s="133">
        <v>44652</v>
      </c>
      <c r="OXG26" s="132">
        <v>44562</v>
      </c>
      <c r="OXH26" s="109" t="s">
        <v>55</v>
      </c>
      <c r="OXI26" s="131" t="s">
        <v>53</v>
      </c>
      <c r="OXJ26" s="114" t="s">
        <v>653</v>
      </c>
      <c r="OXK26" s="108" t="s">
        <v>1025</v>
      </c>
      <c r="OXL26" s="108"/>
      <c r="OXM26" s="116">
        <v>0.62</v>
      </c>
      <c r="OXN26" s="266" t="s">
        <v>1026</v>
      </c>
      <c r="OXO26" s="267"/>
      <c r="OXP26" s="117">
        <v>0.64</v>
      </c>
      <c r="OXQ26" s="107" t="s">
        <v>654</v>
      </c>
      <c r="OXR26" s="108" t="s">
        <v>458</v>
      </c>
      <c r="OXS26" s="109" t="s">
        <v>457</v>
      </c>
      <c r="OXT26" s="132">
        <v>44927</v>
      </c>
      <c r="OXU26" s="132">
        <v>44743</v>
      </c>
      <c r="OXV26" s="133">
        <v>44652</v>
      </c>
      <c r="OXW26" s="132">
        <v>44562</v>
      </c>
      <c r="OXX26" s="109" t="s">
        <v>55</v>
      </c>
      <c r="OXY26" s="131" t="s">
        <v>53</v>
      </c>
      <c r="OXZ26" s="114" t="s">
        <v>653</v>
      </c>
      <c r="OYA26" s="108" t="s">
        <v>1025</v>
      </c>
      <c r="OYB26" s="108"/>
      <c r="OYC26" s="116">
        <v>0.62</v>
      </c>
      <c r="OYD26" s="266" t="s">
        <v>1026</v>
      </c>
      <c r="OYE26" s="267"/>
      <c r="OYF26" s="117">
        <v>0.64</v>
      </c>
      <c r="OYG26" s="107" t="s">
        <v>654</v>
      </c>
      <c r="OYH26" s="108" t="s">
        <v>458</v>
      </c>
      <c r="OYI26" s="109" t="s">
        <v>457</v>
      </c>
      <c r="OYJ26" s="132">
        <v>44927</v>
      </c>
      <c r="OYK26" s="132">
        <v>44743</v>
      </c>
      <c r="OYL26" s="133">
        <v>44652</v>
      </c>
      <c r="OYM26" s="132">
        <v>44562</v>
      </c>
      <c r="OYN26" s="109" t="s">
        <v>55</v>
      </c>
      <c r="OYO26" s="131" t="s">
        <v>53</v>
      </c>
      <c r="OYP26" s="114" t="s">
        <v>653</v>
      </c>
      <c r="OYQ26" s="108" t="s">
        <v>1025</v>
      </c>
      <c r="OYR26" s="108"/>
      <c r="OYS26" s="116">
        <v>0.62</v>
      </c>
      <c r="OYT26" s="266" t="s">
        <v>1026</v>
      </c>
      <c r="OYU26" s="267"/>
      <c r="OYV26" s="117">
        <v>0.64</v>
      </c>
      <c r="OYW26" s="107" t="s">
        <v>654</v>
      </c>
      <c r="OYX26" s="108" t="s">
        <v>458</v>
      </c>
      <c r="OYY26" s="109" t="s">
        <v>457</v>
      </c>
      <c r="OYZ26" s="132">
        <v>44927</v>
      </c>
      <c r="OZA26" s="132">
        <v>44743</v>
      </c>
      <c r="OZB26" s="133">
        <v>44652</v>
      </c>
      <c r="OZC26" s="132">
        <v>44562</v>
      </c>
      <c r="OZD26" s="109" t="s">
        <v>55</v>
      </c>
      <c r="OZE26" s="131" t="s">
        <v>53</v>
      </c>
      <c r="OZF26" s="114" t="s">
        <v>653</v>
      </c>
      <c r="OZG26" s="108" t="s">
        <v>1025</v>
      </c>
      <c r="OZH26" s="108"/>
      <c r="OZI26" s="116">
        <v>0.62</v>
      </c>
      <c r="OZJ26" s="266" t="s">
        <v>1026</v>
      </c>
      <c r="OZK26" s="267"/>
      <c r="OZL26" s="117">
        <v>0.64</v>
      </c>
      <c r="OZM26" s="107" t="s">
        <v>654</v>
      </c>
      <c r="OZN26" s="108" t="s">
        <v>458</v>
      </c>
      <c r="OZO26" s="109" t="s">
        <v>457</v>
      </c>
      <c r="OZP26" s="132">
        <v>44927</v>
      </c>
      <c r="OZQ26" s="132">
        <v>44743</v>
      </c>
      <c r="OZR26" s="133">
        <v>44652</v>
      </c>
      <c r="OZS26" s="132">
        <v>44562</v>
      </c>
      <c r="OZT26" s="109" t="s">
        <v>55</v>
      </c>
      <c r="OZU26" s="131" t="s">
        <v>53</v>
      </c>
      <c r="OZV26" s="114" t="s">
        <v>653</v>
      </c>
      <c r="OZW26" s="108" t="s">
        <v>1025</v>
      </c>
      <c r="OZX26" s="108"/>
      <c r="OZY26" s="116">
        <v>0.62</v>
      </c>
      <c r="OZZ26" s="266" t="s">
        <v>1026</v>
      </c>
      <c r="PAA26" s="267"/>
      <c r="PAB26" s="117">
        <v>0.64</v>
      </c>
      <c r="PAC26" s="107" t="s">
        <v>654</v>
      </c>
      <c r="PAD26" s="108" t="s">
        <v>458</v>
      </c>
      <c r="PAE26" s="109" t="s">
        <v>457</v>
      </c>
      <c r="PAF26" s="132">
        <v>44927</v>
      </c>
      <c r="PAG26" s="132">
        <v>44743</v>
      </c>
      <c r="PAH26" s="133">
        <v>44652</v>
      </c>
      <c r="PAI26" s="132">
        <v>44562</v>
      </c>
      <c r="PAJ26" s="109" t="s">
        <v>55</v>
      </c>
      <c r="PAK26" s="131" t="s">
        <v>53</v>
      </c>
      <c r="PAL26" s="114" t="s">
        <v>653</v>
      </c>
      <c r="PAM26" s="108" t="s">
        <v>1025</v>
      </c>
      <c r="PAN26" s="108"/>
      <c r="PAO26" s="116">
        <v>0.62</v>
      </c>
      <c r="PAP26" s="266" t="s">
        <v>1026</v>
      </c>
      <c r="PAQ26" s="267"/>
      <c r="PAR26" s="117">
        <v>0.64</v>
      </c>
      <c r="PAS26" s="107" t="s">
        <v>654</v>
      </c>
      <c r="PAT26" s="108" t="s">
        <v>458</v>
      </c>
      <c r="PAU26" s="109" t="s">
        <v>457</v>
      </c>
      <c r="PAV26" s="132">
        <v>44927</v>
      </c>
      <c r="PAW26" s="132">
        <v>44743</v>
      </c>
      <c r="PAX26" s="133">
        <v>44652</v>
      </c>
      <c r="PAY26" s="132">
        <v>44562</v>
      </c>
      <c r="PAZ26" s="109" t="s">
        <v>55</v>
      </c>
      <c r="PBA26" s="131" t="s">
        <v>53</v>
      </c>
      <c r="PBB26" s="114" t="s">
        <v>653</v>
      </c>
      <c r="PBC26" s="108" t="s">
        <v>1025</v>
      </c>
      <c r="PBD26" s="108"/>
      <c r="PBE26" s="116">
        <v>0.62</v>
      </c>
      <c r="PBF26" s="266" t="s">
        <v>1026</v>
      </c>
      <c r="PBG26" s="267"/>
      <c r="PBH26" s="117">
        <v>0.64</v>
      </c>
      <c r="PBI26" s="107" t="s">
        <v>654</v>
      </c>
      <c r="PBJ26" s="108" t="s">
        <v>458</v>
      </c>
      <c r="PBK26" s="109" t="s">
        <v>457</v>
      </c>
      <c r="PBL26" s="132">
        <v>44927</v>
      </c>
      <c r="PBM26" s="132">
        <v>44743</v>
      </c>
      <c r="PBN26" s="133">
        <v>44652</v>
      </c>
      <c r="PBO26" s="132">
        <v>44562</v>
      </c>
      <c r="PBP26" s="109" t="s">
        <v>55</v>
      </c>
      <c r="PBQ26" s="131" t="s">
        <v>53</v>
      </c>
      <c r="PBR26" s="114" t="s">
        <v>653</v>
      </c>
      <c r="PBS26" s="108" t="s">
        <v>1025</v>
      </c>
      <c r="PBT26" s="108"/>
      <c r="PBU26" s="116">
        <v>0.62</v>
      </c>
      <c r="PBV26" s="266" t="s">
        <v>1026</v>
      </c>
      <c r="PBW26" s="267"/>
      <c r="PBX26" s="117">
        <v>0.64</v>
      </c>
      <c r="PBY26" s="107" t="s">
        <v>654</v>
      </c>
      <c r="PBZ26" s="108" t="s">
        <v>458</v>
      </c>
      <c r="PCA26" s="109" t="s">
        <v>457</v>
      </c>
      <c r="PCB26" s="132">
        <v>44927</v>
      </c>
      <c r="PCC26" s="132">
        <v>44743</v>
      </c>
      <c r="PCD26" s="133">
        <v>44652</v>
      </c>
      <c r="PCE26" s="132">
        <v>44562</v>
      </c>
      <c r="PCF26" s="109" t="s">
        <v>55</v>
      </c>
      <c r="PCG26" s="131" t="s">
        <v>53</v>
      </c>
      <c r="PCH26" s="114" t="s">
        <v>653</v>
      </c>
      <c r="PCI26" s="108" t="s">
        <v>1025</v>
      </c>
      <c r="PCJ26" s="108"/>
      <c r="PCK26" s="116">
        <v>0.62</v>
      </c>
      <c r="PCL26" s="266" t="s">
        <v>1026</v>
      </c>
      <c r="PCM26" s="267"/>
      <c r="PCN26" s="117">
        <v>0.64</v>
      </c>
      <c r="PCO26" s="107" t="s">
        <v>654</v>
      </c>
      <c r="PCP26" s="108" t="s">
        <v>458</v>
      </c>
      <c r="PCQ26" s="109" t="s">
        <v>457</v>
      </c>
      <c r="PCR26" s="132">
        <v>44927</v>
      </c>
      <c r="PCS26" s="132">
        <v>44743</v>
      </c>
      <c r="PCT26" s="133">
        <v>44652</v>
      </c>
      <c r="PCU26" s="132">
        <v>44562</v>
      </c>
      <c r="PCV26" s="109" t="s">
        <v>55</v>
      </c>
      <c r="PCW26" s="131" t="s">
        <v>53</v>
      </c>
      <c r="PCX26" s="114" t="s">
        <v>653</v>
      </c>
      <c r="PCY26" s="108" t="s">
        <v>1025</v>
      </c>
      <c r="PCZ26" s="108"/>
      <c r="PDA26" s="116">
        <v>0.62</v>
      </c>
      <c r="PDB26" s="266" t="s">
        <v>1026</v>
      </c>
      <c r="PDC26" s="267"/>
      <c r="PDD26" s="117">
        <v>0.64</v>
      </c>
      <c r="PDE26" s="107" t="s">
        <v>654</v>
      </c>
      <c r="PDF26" s="108" t="s">
        <v>458</v>
      </c>
      <c r="PDG26" s="109" t="s">
        <v>457</v>
      </c>
      <c r="PDH26" s="132">
        <v>44927</v>
      </c>
      <c r="PDI26" s="132">
        <v>44743</v>
      </c>
      <c r="PDJ26" s="133">
        <v>44652</v>
      </c>
      <c r="PDK26" s="132">
        <v>44562</v>
      </c>
      <c r="PDL26" s="109" t="s">
        <v>55</v>
      </c>
      <c r="PDM26" s="131" t="s">
        <v>53</v>
      </c>
      <c r="PDN26" s="114" t="s">
        <v>653</v>
      </c>
      <c r="PDO26" s="108" t="s">
        <v>1025</v>
      </c>
      <c r="PDP26" s="108"/>
      <c r="PDQ26" s="116">
        <v>0.62</v>
      </c>
      <c r="PDR26" s="266" t="s">
        <v>1026</v>
      </c>
      <c r="PDS26" s="267"/>
      <c r="PDT26" s="117">
        <v>0.64</v>
      </c>
      <c r="PDU26" s="107" t="s">
        <v>654</v>
      </c>
      <c r="PDV26" s="108" t="s">
        <v>458</v>
      </c>
      <c r="PDW26" s="109" t="s">
        <v>457</v>
      </c>
      <c r="PDX26" s="132">
        <v>44927</v>
      </c>
      <c r="PDY26" s="132">
        <v>44743</v>
      </c>
      <c r="PDZ26" s="133">
        <v>44652</v>
      </c>
      <c r="PEA26" s="132">
        <v>44562</v>
      </c>
      <c r="PEB26" s="109" t="s">
        <v>55</v>
      </c>
      <c r="PEC26" s="131" t="s">
        <v>53</v>
      </c>
      <c r="PED26" s="114" t="s">
        <v>653</v>
      </c>
      <c r="PEE26" s="108" t="s">
        <v>1025</v>
      </c>
      <c r="PEF26" s="108"/>
      <c r="PEG26" s="116">
        <v>0.62</v>
      </c>
      <c r="PEH26" s="266" t="s">
        <v>1026</v>
      </c>
      <c r="PEI26" s="267"/>
      <c r="PEJ26" s="117">
        <v>0.64</v>
      </c>
      <c r="PEK26" s="107" t="s">
        <v>654</v>
      </c>
      <c r="PEL26" s="108" t="s">
        <v>458</v>
      </c>
      <c r="PEM26" s="109" t="s">
        <v>457</v>
      </c>
      <c r="PEN26" s="132">
        <v>44927</v>
      </c>
      <c r="PEO26" s="132">
        <v>44743</v>
      </c>
      <c r="PEP26" s="133">
        <v>44652</v>
      </c>
      <c r="PEQ26" s="132">
        <v>44562</v>
      </c>
      <c r="PER26" s="109" t="s">
        <v>55</v>
      </c>
      <c r="PES26" s="131" t="s">
        <v>53</v>
      </c>
      <c r="PET26" s="114" t="s">
        <v>653</v>
      </c>
      <c r="PEU26" s="108" t="s">
        <v>1025</v>
      </c>
      <c r="PEV26" s="108"/>
      <c r="PEW26" s="116">
        <v>0.62</v>
      </c>
      <c r="PEX26" s="266" t="s">
        <v>1026</v>
      </c>
      <c r="PEY26" s="267"/>
      <c r="PEZ26" s="117">
        <v>0.64</v>
      </c>
      <c r="PFA26" s="107" t="s">
        <v>654</v>
      </c>
      <c r="PFB26" s="108" t="s">
        <v>458</v>
      </c>
      <c r="PFC26" s="109" t="s">
        <v>457</v>
      </c>
      <c r="PFD26" s="132">
        <v>44927</v>
      </c>
      <c r="PFE26" s="132">
        <v>44743</v>
      </c>
      <c r="PFF26" s="133">
        <v>44652</v>
      </c>
      <c r="PFG26" s="132">
        <v>44562</v>
      </c>
      <c r="PFH26" s="109" t="s">
        <v>55</v>
      </c>
      <c r="PFI26" s="131" t="s">
        <v>53</v>
      </c>
      <c r="PFJ26" s="114" t="s">
        <v>653</v>
      </c>
      <c r="PFK26" s="108" t="s">
        <v>1025</v>
      </c>
      <c r="PFL26" s="108"/>
      <c r="PFM26" s="116">
        <v>0.62</v>
      </c>
      <c r="PFN26" s="266" t="s">
        <v>1026</v>
      </c>
      <c r="PFO26" s="267"/>
      <c r="PFP26" s="117">
        <v>0.64</v>
      </c>
      <c r="PFQ26" s="107" t="s">
        <v>654</v>
      </c>
      <c r="PFR26" s="108" t="s">
        <v>458</v>
      </c>
      <c r="PFS26" s="109" t="s">
        <v>457</v>
      </c>
      <c r="PFT26" s="132">
        <v>44927</v>
      </c>
      <c r="PFU26" s="132">
        <v>44743</v>
      </c>
      <c r="PFV26" s="133">
        <v>44652</v>
      </c>
      <c r="PFW26" s="132">
        <v>44562</v>
      </c>
      <c r="PFX26" s="109" t="s">
        <v>55</v>
      </c>
      <c r="PFY26" s="131" t="s">
        <v>53</v>
      </c>
      <c r="PFZ26" s="114" t="s">
        <v>653</v>
      </c>
      <c r="PGA26" s="108" t="s">
        <v>1025</v>
      </c>
      <c r="PGB26" s="108"/>
      <c r="PGC26" s="116">
        <v>0.62</v>
      </c>
      <c r="PGD26" s="266" t="s">
        <v>1026</v>
      </c>
      <c r="PGE26" s="267"/>
      <c r="PGF26" s="117">
        <v>0.64</v>
      </c>
      <c r="PGG26" s="107" t="s">
        <v>654</v>
      </c>
      <c r="PGH26" s="108" t="s">
        <v>458</v>
      </c>
      <c r="PGI26" s="109" t="s">
        <v>457</v>
      </c>
      <c r="PGJ26" s="132">
        <v>44927</v>
      </c>
      <c r="PGK26" s="132">
        <v>44743</v>
      </c>
      <c r="PGL26" s="133">
        <v>44652</v>
      </c>
      <c r="PGM26" s="132">
        <v>44562</v>
      </c>
      <c r="PGN26" s="109" t="s">
        <v>55</v>
      </c>
      <c r="PGO26" s="131" t="s">
        <v>53</v>
      </c>
      <c r="PGP26" s="114" t="s">
        <v>653</v>
      </c>
      <c r="PGQ26" s="108" t="s">
        <v>1025</v>
      </c>
      <c r="PGR26" s="108"/>
      <c r="PGS26" s="116">
        <v>0.62</v>
      </c>
      <c r="PGT26" s="266" t="s">
        <v>1026</v>
      </c>
      <c r="PGU26" s="267"/>
      <c r="PGV26" s="117">
        <v>0.64</v>
      </c>
      <c r="PGW26" s="107" t="s">
        <v>654</v>
      </c>
      <c r="PGX26" s="108" t="s">
        <v>458</v>
      </c>
      <c r="PGY26" s="109" t="s">
        <v>457</v>
      </c>
      <c r="PGZ26" s="132">
        <v>44927</v>
      </c>
      <c r="PHA26" s="132">
        <v>44743</v>
      </c>
      <c r="PHB26" s="133">
        <v>44652</v>
      </c>
      <c r="PHC26" s="132">
        <v>44562</v>
      </c>
      <c r="PHD26" s="109" t="s">
        <v>55</v>
      </c>
      <c r="PHE26" s="131" t="s">
        <v>53</v>
      </c>
      <c r="PHF26" s="114" t="s">
        <v>653</v>
      </c>
      <c r="PHG26" s="108" t="s">
        <v>1025</v>
      </c>
      <c r="PHH26" s="108"/>
      <c r="PHI26" s="116">
        <v>0.62</v>
      </c>
      <c r="PHJ26" s="266" t="s">
        <v>1026</v>
      </c>
      <c r="PHK26" s="267"/>
      <c r="PHL26" s="117">
        <v>0.64</v>
      </c>
      <c r="PHM26" s="107" t="s">
        <v>654</v>
      </c>
      <c r="PHN26" s="108" t="s">
        <v>458</v>
      </c>
      <c r="PHO26" s="109" t="s">
        <v>457</v>
      </c>
      <c r="PHP26" s="132">
        <v>44927</v>
      </c>
      <c r="PHQ26" s="132">
        <v>44743</v>
      </c>
      <c r="PHR26" s="133">
        <v>44652</v>
      </c>
      <c r="PHS26" s="132">
        <v>44562</v>
      </c>
      <c r="PHT26" s="109" t="s">
        <v>55</v>
      </c>
      <c r="PHU26" s="131" t="s">
        <v>53</v>
      </c>
      <c r="PHV26" s="114" t="s">
        <v>653</v>
      </c>
      <c r="PHW26" s="108" t="s">
        <v>1025</v>
      </c>
      <c r="PHX26" s="108"/>
      <c r="PHY26" s="116">
        <v>0.62</v>
      </c>
      <c r="PHZ26" s="266" t="s">
        <v>1026</v>
      </c>
      <c r="PIA26" s="267"/>
      <c r="PIB26" s="117">
        <v>0.64</v>
      </c>
      <c r="PIC26" s="107" t="s">
        <v>654</v>
      </c>
      <c r="PID26" s="108" t="s">
        <v>458</v>
      </c>
      <c r="PIE26" s="109" t="s">
        <v>457</v>
      </c>
      <c r="PIF26" s="132">
        <v>44927</v>
      </c>
      <c r="PIG26" s="132">
        <v>44743</v>
      </c>
      <c r="PIH26" s="133">
        <v>44652</v>
      </c>
      <c r="PII26" s="132">
        <v>44562</v>
      </c>
      <c r="PIJ26" s="109" t="s">
        <v>55</v>
      </c>
      <c r="PIK26" s="131" t="s">
        <v>53</v>
      </c>
      <c r="PIL26" s="114" t="s">
        <v>653</v>
      </c>
      <c r="PIM26" s="108" t="s">
        <v>1025</v>
      </c>
      <c r="PIN26" s="108"/>
      <c r="PIO26" s="116">
        <v>0.62</v>
      </c>
      <c r="PIP26" s="266" t="s">
        <v>1026</v>
      </c>
      <c r="PIQ26" s="267"/>
      <c r="PIR26" s="117">
        <v>0.64</v>
      </c>
      <c r="PIS26" s="107" t="s">
        <v>654</v>
      </c>
      <c r="PIT26" s="108" t="s">
        <v>458</v>
      </c>
      <c r="PIU26" s="109" t="s">
        <v>457</v>
      </c>
      <c r="PIV26" s="132">
        <v>44927</v>
      </c>
      <c r="PIW26" s="132">
        <v>44743</v>
      </c>
      <c r="PIX26" s="133">
        <v>44652</v>
      </c>
      <c r="PIY26" s="132">
        <v>44562</v>
      </c>
      <c r="PIZ26" s="109" t="s">
        <v>55</v>
      </c>
      <c r="PJA26" s="131" t="s">
        <v>53</v>
      </c>
      <c r="PJB26" s="114" t="s">
        <v>653</v>
      </c>
      <c r="PJC26" s="108" t="s">
        <v>1025</v>
      </c>
      <c r="PJD26" s="108"/>
      <c r="PJE26" s="116">
        <v>0.62</v>
      </c>
      <c r="PJF26" s="266" t="s">
        <v>1026</v>
      </c>
      <c r="PJG26" s="267"/>
      <c r="PJH26" s="117">
        <v>0.64</v>
      </c>
      <c r="PJI26" s="107" t="s">
        <v>654</v>
      </c>
      <c r="PJJ26" s="108" t="s">
        <v>458</v>
      </c>
      <c r="PJK26" s="109" t="s">
        <v>457</v>
      </c>
      <c r="PJL26" s="132">
        <v>44927</v>
      </c>
      <c r="PJM26" s="132">
        <v>44743</v>
      </c>
      <c r="PJN26" s="133">
        <v>44652</v>
      </c>
      <c r="PJO26" s="132">
        <v>44562</v>
      </c>
      <c r="PJP26" s="109" t="s">
        <v>55</v>
      </c>
      <c r="PJQ26" s="131" t="s">
        <v>53</v>
      </c>
      <c r="PJR26" s="114" t="s">
        <v>653</v>
      </c>
      <c r="PJS26" s="108" t="s">
        <v>1025</v>
      </c>
      <c r="PJT26" s="108"/>
      <c r="PJU26" s="116">
        <v>0.62</v>
      </c>
      <c r="PJV26" s="266" t="s">
        <v>1026</v>
      </c>
      <c r="PJW26" s="267"/>
      <c r="PJX26" s="117">
        <v>0.64</v>
      </c>
      <c r="PJY26" s="107" t="s">
        <v>654</v>
      </c>
      <c r="PJZ26" s="108" t="s">
        <v>458</v>
      </c>
      <c r="PKA26" s="109" t="s">
        <v>457</v>
      </c>
      <c r="PKB26" s="132">
        <v>44927</v>
      </c>
      <c r="PKC26" s="132">
        <v>44743</v>
      </c>
      <c r="PKD26" s="133">
        <v>44652</v>
      </c>
      <c r="PKE26" s="132">
        <v>44562</v>
      </c>
      <c r="PKF26" s="109" t="s">
        <v>55</v>
      </c>
      <c r="PKG26" s="131" t="s">
        <v>53</v>
      </c>
      <c r="PKH26" s="114" t="s">
        <v>653</v>
      </c>
      <c r="PKI26" s="108" t="s">
        <v>1025</v>
      </c>
      <c r="PKJ26" s="108"/>
      <c r="PKK26" s="116">
        <v>0.62</v>
      </c>
      <c r="PKL26" s="266" t="s">
        <v>1026</v>
      </c>
      <c r="PKM26" s="267"/>
      <c r="PKN26" s="117">
        <v>0.64</v>
      </c>
      <c r="PKO26" s="107" t="s">
        <v>654</v>
      </c>
      <c r="PKP26" s="108" t="s">
        <v>458</v>
      </c>
      <c r="PKQ26" s="109" t="s">
        <v>457</v>
      </c>
      <c r="PKR26" s="132">
        <v>44927</v>
      </c>
      <c r="PKS26" s="132">
        <v>44743</v>
      </c>
      <c r="PKT26" s="133">
        <v>44652</v>
      </c>
      <c r="PKU26" s="132">
        <v>44562</v>
      </c>
      <c r="PKV26" s="109" t="s">
        <v>55</v>
      </c>
      <c r="PKW26" s="131" t="s">
        <v>53</v>
      </c>
      <c r="PKX26" s="114" t="s">
        <v>653</v>
      </c>
      <c r="PKY26" s="108" t="s">
        <v>1025</v>
      </c>
      <c r="PKZ26" s="108"/>
      <c r="PLA26" s="116">
        <v>0.62</v>
      </c>
      <c r="PLB26" s="266" t="s">
        <v>1026</v>
      </c>
      <c r="PLC26" s="267"/>
      <c r="PLD26" s="117">
        <v>0.64</v>
      </c>
      <c r="PLE26" s="107" t="s">
        <v>654</v>
      </c>
      <c r="PLF26" s="108" t="s">
        <v>458</v>
      </c>
      <c r="PLG26" s="109" t="s">
        <v>457</v>
      </c>
      <c r="PLH26" s="132">
        <v>44927</v>
      </c>
      <c r="PLI26" s="132">
        <v>44743</v>
      </c>
      <c r="PLJ26" s="133">
        <v>44652</v>
      </c>
      <c r="PLK26" s="132">
        <v>44562</v>
      </c>
      <c r="PLL26" s="109" t="s">
        <v>55</v>
      </c>
      <c r="PLM26" s="131" t="s">
        <v>53</v>
      </c>
      <c r="PLN26" s="114" t="s">
        <v>653</v>
      </c>
      <c r="PLO26" s="108" t="s">
        <v>1025</v>
      </c>
      <c r="PLP26" s="108"/>
      <c r="PLQ26" s="116">
        <v>0.62</v>
      </c>
      <c r="PLR26" s="266" t="s">
        <v>1026</v>
      </c>
      <c r="PLS26" s="267"/>
      <c r="PLT26" s="117">
        <v>0.64</v>
      </c>
      <c r="PLU26" s="107" t="s">
        <v>654</v>
      </c>
      <c r="PLV26" s="108" t="s">
        <v>458</v>
      </c>
      <c r="PLW26" s="109" t="s">
        <v>457</v>
      </c>
      <c r="PLX26" s="132">
        <v>44927</v>
      </c>
      <c r="PLY26" s="132">
        <v>44743</v>
      </c>
      <c r="PLZ26" s="133">
        <v>44652</v>
      </c>
      <c r="PMA26" s="132">
        <v>44562</v>
      </c>
      <c r="PMB26" s="109" t="s">
        <v>55</v>
      </c>
      <c r="PMC26" s="131" t="s">
        <v>53</v>
      </c>
      <c r="PMD26" s="114" t="s">
        <v>653</v>
      </c>
      <c r="PME26" s="108" t="s">
        <v>1025</v>
      </c>
      <c r="PMF26" s="108"/>
      <c r="PMG26" s="116">
        <v>0.62</v>
      </c>
      <c r="PMH26" s="266" t="s">
        <v>1026</v>
      </c>
      <c r="PMI26" s="267"/>
      <c r="PMJ26" s="117">
        <v>0.64</v>
      </c>
      <c r="PMK26" s="107" t="s">
        <v>654</v>
      </c>
      <c r="PML26" s="108" t="s">
        <v>458</v>
      </c>
      <c r="PMM26" s="109" t="s">
        <v>457</v>
      </c>
      <c r="PMN26" s="132">
        <v>44927</v>
      </c>
      <c r="PMO26" s="132">
        <v>44743</v>
      </c>
      <c r="PMP26" s="133">
        <v>44652</v>
      </c>
      <c r="PMQ26" s="132">
        <v>44562</v>
      </c>
      <c r="PMR26" s="109" t="s">
        <v>55</v>
      </c>
      <c r="PMS26" s="131" t="s">
        <v>53</v>
      </c>
      <c r="PMT26" s="114" t="s">
        <v>653</v>
      </c>
      <c r="PMU26" s="108" t="s">
        <v>1025</v>
      </c>
      <c r="PMV26" s="108"/>
      <c r="PMW26" s="116">
        <v>0.62</v>
      </c>
      <c r="PMX26" s="266" t="s">
        <v>1026</v>
      </c>
      <c r="PMY26" s="267"/>
      <c r="PMZ26" s="117">
        <v>0.64</v>
      </c>
      <c r="PNA26" s="107" t="s">
        <v>654</v>
      </c>
      <c r="PNB26" s="108" t="s">
        <v>458</v>
      </c>
      <c r="PNC26" s="109" t="s">
        <v>457</v>
      </c>
      <c r="PND26" s="132">
        <v>44927</v>
      </c>
      <c r="PNE26" s="132">
        <v>44743</v>
      </c>
      <c r="PNF26" s="133">
        <v>44652</v>
      </c>
      <c r="PNG26" s="132">
        <v>44562</v>
      </c>
      <c r="PNH26" s="109" t="s">
        <v>55</v>
      </c>
      <c r="PNI26" s="131" t="s">
        <v>53</v>
      </c>
      <c r="PNJ26" s="114" t="s">
        <v>653</v>
      </c>
      <c r="PNK26" s="108" t="s">
        <v>1025</v>
      </c>
      <c r="PNL26" s="108"/>
      <c r="PNM26" s="116">
        <v>0.62</v>
      </c>
      <c r="PNN26" s="266" t="s">
        <v>1026</v>
      </c>
      <c r="PNO26" s="267"/>
      <c r="PNP26" s="117">
        <v>0.64</v>
      </c>
      <c r="PNQ26" s="107" t="s">
        <v>654</v>
      </c>
      <c r="PNR26" s="108" t="s">
        <v>458</v>
      </c>
      <c r="PNS26" s="109" t="s">
        <v>457</v>
      </c>
      <c r="PNT26" s="132">
        <v>44927</v>
      </c>
      <c r="PNU26" s="132">
        <v>44743</v>
      </c>
      <c r="PNV26" s="133">
        <v>44652</v>
      </c>
      <c r="PNW26" s="132">
        <v>44562</v>
      </c>
      <c r="PNX26" s="109" t="s">
        <v>55</v>
      </c>
      <c r="PNY26" s="131" t="s">
        <v>53</v>
      </c>
      <c r="PNZ26" s="114" t="s">
        <v>653</v>
      </c>
      <c r="POA26" s="108" t="s">
        <v>1025</v>
      </c>
      <c r="POB26" s="108"/>
      <c r="POC26" s="116">
        <v>0.62</v>
      </c>
      <c r="POD26" s="266" t="s">
        <v>1026</v>
      </c>
      <c r="POE26" s="267"/>
      <c r="POF26" s="117">
        <v>0.64</v>
      </c>
      <c r="POG26" s="107" t="s">
        <v>654</v>
      </c>
      <c r="POH26" s="108" t="s">
        <v>458</v>
      </c>
      <c r="POI26" s="109" t="s">
        <v>457</v>
      </c>
      <c r="POJ26" s="132">
        <v>44927</v>
      </c>
      <c r="POK26" s="132">
        <v>44743</v>
      </c>
      <c r="POL26" s="133">
        <v>44652</v>
      </c>
      <c r="POM26" s="132">
        <v>44562</v>
      </c>
      <c r="PON26" s="109" t="s">
        <v>55</v>
      </c>
      <c r="POO26" s="131" t="s">
        <v>53</v>
      </c>
      <c r="POP26" s="114" t="s">
        <v>653</v>
      </c>
      <c r="POQ26" s="108" t="s">
        <v>1025</v>
      </c>
      <c r="POR26" s="108"/>
      <c r="POS26" s="116">
        <v>0.62</v>
      </c>
      <c r="POT26" s="266" t="s">
        <v>1026</v>
      </c>
      <c r="POU26" s="267"/>
      <c r="POV26" s="117">
        <v>0.64</v>
      </c>
      <c r="POW26" s="107" t="s">
        <v>654</v>
      </c>
      <c r="POX26" s="108" t="s">
        <v>458</v>
      </c>
      <c r="POY26" s="109" t="s">
        <v>457</v>
      </c>
      <c r="POZ26" s="132">
        <v>44927</v>
      </c>
      <c r="PPA26" s="132">
        <v>44743</v>
      </c>
      <c r="PPB26" s="133">
        <v>44652</v>
      </c>
      <c r="PPC26" s="132">
        <v>44562</v>
      </c>
      <c r="PPD26" s="109" t="s">
        <v>55</v>
      </c>
      <c r="PPE26" s="131" t="s">
        <v>53</v>
      </c>
      <c r="PPF26" s="114" t="s">
        <v>653</v>
      </c>
      <c r="PPG26" s="108" t="s">
        <v>1025</v>
      </c>
      <c r="PPH26" s="108"/>
      <c r="PPI26" s="116">
        <v>0.62</v>
      </c>
      <c r="PPJ26" s="266" t="s">
        <v>1026</v>
      </c>
      <c r="PPK26" s="267"/>
      <c r="PPL26" s="117">
        <v>0.64</v>
      </c>
      <c r="PPM26" s="107" t="s">
        <v>654</v>
      </c>
      <c r="PPN26" s="108" t="s">
        <v>458</v>
      </c>
      <c r="PPO26" s="109" t="s">
        <v>457</v>
      </c>
      <c r="PPP26" s="132">
        <v>44927</v>
      </c>
      <c r="PPQ26" s="132">
        <v>44743</v>
      </c>
      <c r="PPR26" s="133">
        <v>44652</v>
      </c>
      <c r="PPS26" s="132">
        <v>44562</v>
      </c>
      <c r="PPT26" s="109" t="s">
        <v>55</v>
      </c>
      <c r="PPU26" s="131" t="s">
        <v>53</v>
      </c>
      <c r="PPV26" s="114" t="s">
        <v>653</v>
      </c>
      <c r="PPW26" s="108" t="s">
        <v>1025</v>
      </c>
      <c r="PPX26" s="108"/>
      <c r="PPY26" s="116">
        <v>0.62</v>
      </c>
      <c r="PPZ26" s="266" t="s">
        <v>1026</v>
      </c>
      <c r="PQA26" s="267"/>
      <c r="PQB26" s="117">
        <v>0.64</v>
      </c>
      <c r="PQC26" s="107" t="s">
        <v>654</v>
      </c>
      <c r="PQD26" s="108" t="s">
        <v>458</v>
      </c>
      <c r="PQE26" s="109" t="s">
        <v>457</v>
      </c>
      <c r="PQF26" s="132">
        <v>44927</v>
      </c>
      <c r="PQG26" s="132">
        <v>44743</v>
      </c>
      <c r="PQH26" s="133">
        <v>44652</v>
      </c>
      <c r="PQI26" s="132">
        <v>44562</v>
      </c>
      <c r="PQJ26" s="109" t="s">
        <v>55</v>
      </c>
      <c r="PQK26" s="131" t="s">
        <v>53</v>
      </c>
      <c r="PQL26" s="114" t="s">
        <v>653</v>
      </c>
      <c r="PQM26" s="108" t="s">
        <v>1025</v>
      </c>
      <c r="PQN26" s="108"/>
      <c r="PQO26" s="116">
        <v>0.62</v>
      </c>
      <c r="PQP26" s="266" t="s">
        <v>1026</v>
      </c>
      <c r="PQQ26" s="267"/>
      <c r="PQR26" s="117">
        <v>0.64</v>
      </c>
      <c r="PQS26" s="107" t="s">
        <v>654</v>
      </c>
      <c r="PQT26" s="108" t="s">
        <v>458</v>
      </c>
      <c r="PQU26" s="109" t="s">
        <v>457</v>
      </c>
      <c r="PQV26" s="132">
        <v>44927</v>
      </c>
      <c r="PQW26" s="132">
        <v>44743</v>
      </c>
      <c r="PQX26" s="133">
        <v>44652</v>
      </c>
      <c r="PQY26" s="132">
        <v>44562</v>
      </c>
      <c r="PQZ26" s="109" t="s">
        <v>55</v>
      </c>
      <c r="PRA26" s="131" t="s">
        <v>53</v>
      </c>
      <c r="PRB26" s="114" t="s">
        <v>653</v>
      </c>
      <c r="PRC26" s="108" t="s">
        <v>1025</v>
      </c>
      <c r="PRD26" s="108"/>
      <c r="PRE26" s="116">
        <v>0.62</v>
      </c>
      <c r="PRF26" s="266" t="s">
        <v>1026</v>
      </c>
      <c r="PRG26" s="267"/>
      <c r="PRH26" s="117">
        <v>0.64</v>
      </c>
      <c r="PRI26" s="107" t="s">
        <v>654</v>
      </c>
      <c r="PRJ26" s="108" t="s">
        <v>458</v>
      </c>
      <c r="PRK26" s="109" t="s">
        <v>457</v>
      </c>
      <c r="PRL26" s="132">
        <v>44927</v>
      </c>
      <c r="PRM26" s="132">
        <v>44743</v>
      </c>
      <c r="PRN26" s="133">
        <v>44652</v>
      </c>
      <c r="PRO26" s="132">
        <v>44562</v>
      </c>
      <c r="PRP26" s="109" t="s">
        <v>55</v>
      </c>
      <c r="PRQ26" s="131" t="s">
        <v>53</v>
      </c>
      <c r="PRR26" s="114" t="s">
        <v>653</v>
      </c>
      <c r="PRS26" s="108" t="s">
        <v>1025</v>
      </c>
      <c r="PRT26" s="108"/>
      <c r="PRU26" s="116">
        <v>0.62</v>
      </c>
      <c r="PRV26" s="266" t="s">
        <v>1026</v>
      </c>
      <c r="PRW26" s="267"/>
      <c r="PRX26" s="117">
        <v>0.64</v>
      </c>
      <c r="PRY26" s="107" t="s">
        <v>654</v>
      </c>
      <c r="PRZ26" s="108" t="s">
        <v>458</v>
      </c>
      <c r="PSA26" s="109" t="s">
        <v>457</v>
      </c>
      <c r="PSB26" s="132">
        <v>44927</v>
      </c>
      <c r="PSC26" s="132">
        <v>44743</v>
      </c>
      <c r="PSD26" s="133">
        <v>44652</v>
      </c>
      <c r="PSE26" s="132">
        <v>44562</v>
      </c>
      <c r="PSF26" s="109" t="s">
        <v>55</v>
      </c>
      <c r="PSG26" s="131" t="s">
        <v>53</v>
      </c>
      <c r="PSH26" s="114" t="s">
        <v>653</v>
      </c>
      <c r="PSI26" s="108" t="s">
        <v>1025</v>
      </c>
      <c r="PSJ26" s="108"/>
      <c r="PSK26" s="116">
        <v>0.62</v>
      </c>
      <c r="PSL26" s="266" t="s">
        <v>1026</v>
      </c>
      <c r="PSM26" s="267"/>
      <c r="PSN26" s="117">
        <v>0.64</v>
      </c>
      <c r="PSO26" s="107" t="s">
        <v>654</v>
      </c>
      <c r="PSP26" s="108" t="s">
        <v>458</v>
      </c>
      <c r="PSQ26" s="109" t="s">
        <v>457</v>
      </c>
      <c r="PSR26" s="132">
        <v>44927</v>
      </c>
      <c r="PSS26" s="132">
        <v>44743</v>
      </c>
      <c r="PST26" s="133">
        <v>44652</v>
      </c>
      <c r="PSU26" s="132">
        <v>44562</v>
      </c>
      <c r="PSV26" s="109" t="s">
        <v>55</v>
      </c>
      <c r="PSW26" s="131" t="s">
        <v>53</v>
      </c>
      <c r="PSX26" s="114" t="s">
        <v>653</v>
      </c>
      <c r="PSY26" s="108" t="s">
        <v>1025</v>
      </c>
      <c r="PSZ26" s="108"/>
      <c r="PTA26" s="116">
        <v>0.62</v>
      </c>
      <c r="PTB26" s="266" t="s">
        <v>1026</v>
      </c>
      <c r="PTC26" s="267"/>
      <c r="PTD26" s="117">
        <v>0.64</v>
      </c>
      <c r="PTE26" s="107" t="s">
        <v>654</v>
      </c>
      <c r="PTF26" s="108" t="s">
        <v>458</v>
      </c>
      <c r="PTG26" s="109" t="s">
        <v>457</v>
      </c>
      <c r="PTH26" s="132">
        <v>44927</v>
      </c>
      <c r="PTI26" s="132">
        <v>44743</v>
      </c>
      <c r="PTJ26" s="133">
        <v>44652</v>
      </c>
      <c r="PTK26" s="132">
        <v>44562</v>
      </c>
      <c r="PTL26" s="109" t="s">
        <v>55</v>
      </c>
      <c r="PTM26" s="131" t="s">
        <v>53</v>
      </c>
      <c r="PTN26" s="114" t="s">
        <v>653</v>
      </c>
      <c r="PTO26" s="108" t="s">
        <v>1025</v>
      </c>
      <c r="PTP26" s="108"/>
      <c r="PTQ26" s="116">
        <v>0.62</v>
      </c>
      <c r="PTR26" s="266" t="s">
        <v>1026</v>
      </c>
      <c r="PTS26" s="267"/>
      <c r="PTT26" s="117">
        <v>0.64</v>
      </c>
      <c r="PTU26" s="107" t="s">
        <v>654</v>
      </c>
      <c r="PTV26" s="108" t="s">
        <v>458</v>
      </c>
      <c r="PTW26" s="109" t="s">
        <v>457</v>
      </c>
      <c r="PTX26" s="132">
        <v>44927</v>
      </c>
      <c r="PTY26" s="132">
        <v>44743</v>
      </c>
      <c r="PTZ26" s="133">
        <v>44652</v>
      </c>
      <c r="PUA26" s="132">
        <v>44562</v>
      </c>
      <c r="PUB26" s="109" t="s">
        <v>55</v>
      </c>
      <c r="PUC26" s="131" t="s">
        <v>53</v>
      </c>
      <c r="PUD26" s="114" t="s">
        <v>653</v>
      </c>
      <c r="PUE26" s="108" t="s">
        <v>1025</v>
      </c>
      <c r="PUF26" s="108"/>
      <c r="PUG26" s="116">
        <v>0.62</v>
      </c>
      <c r="PUH26" s="266" t="s">
        <v>1026</v>
      </c>
      <c r="PUI26" s="267"/>
      <c r="PUJ26" s="117">
        <v>0.64</v>
      </c>
      <c r="PUK26" s="107" t="s">
        <v>654</v>
      </c>
      <c r="PUL26" s="108" t="s">
        <v>458</v>
      </c>
      <c r="PUM26" s="109" t="s">
        <v>457</v>
      </c>
      <c r="PUN26" s="132">
        <v>44927</v>
      </c>
      <c r="PUO26" s="132">
        <v>44743</v>
      </c>
      <c r="PUP26" s="133">
        <v>44652</v>
      </c>
      <c r="PUQ26" s="132">
        <v>44562</v>
      </c>
      <c r="PUR26" s="109" t="s">
        <v>55</v>
      </c>
      <c r="PUS26" s="131" t="s">
        <v>53</v>
      </c>
      <c r="PUT26" s="114" t="s">
        <v>653</v>
      </c>
      <c r="PUU26" s="108" t="s">
        <v>1025</v>
      </c>
      <c r="PUV26" s="108"/>
      <c r="PUW26" s="116">
        <v>0.62</v>
      </c>
      <c r="PUX26" s="266" t="s">
        <v>1026</v>
      </c>
      <c r="PUY26" s="267"/>
      <c r="PUZ26" s="117">
        <v>0.64</v>
      </c>
      <c r="PVA26" s="107" t="s">
        <v>654</v>
      </c>
      <c r="PVB26" s="108" t="s">
        <v>458</v>
      </c>
      <c r="PVC26" s="109" t="s">
        <v>457</v>
      </c>
      <c r="PVD26" s="132">
        <v>44927</v>
      </c>
      <c r="PVE26" s="132">
        <v>44743</v>
      </c>
      <c r="PVF26" s="133">
        <v>44652</v>
      </c>
      <c r="PVG26" s="132">
        <v>44562</v>
      </c>
      <c r="PVH26" s="109" t="s">
        <v>55</v>
      </c>
      <c r="PVI26" s="131" t="s">
        <v>53</v>
      </c>
      <c r="PVJ26" s="114" t="s">
        <v>653</v>
      </c>
      <c r="PVK26" s="108" t="s">
        <v>1025</v>
      </c>
      <c r="PVL26" s="108"/>
      <c r="PVM26" s="116">
        <v>0.62</v>
      </c>
      <c r="PVN26" s="266" t="s">
        <v>1026</v>
      </c>
      <c r="PVO26" s="267"/>
      <c r="PVP26" s="117">
        <v>0.64</v>
      </c>
      <c r="PVQ26" s="107" t="s">
        <v>654</v>
      </c>
      <c r="PVR26" s="108" t="s">
        <v>458</v>
      </c>
      <c r="PVS26" s="109" t="s">
        <v>457</v>
      </c>
      <c r="PVT26" s="132">
        <v>44927</v>
      </c>
      <c r="PVU26" s="132">
        <v>44743</v>
      </c>
      <c r="PVV26" s="133">
        <v>44652</v>
      </c>
      <c r="PVW26" s="132">
        <v>44562</v>
      </c>
      <c r="PVX26" s="109" t="s">
        <v>55</v>
      </c>
      <c r="PVY26" s="131" t="s">
        <v>53</v>
      </c>
      <c r="PVZ26" s="114" t="s">
        <v>653</v>
      </c>
      <c r="PWA26" s="108" t="s">
        <v>1025</v>
      </c>
      <c r="PWB26" s="108"/>
      <c r="PWC26" s="116">
        <v>0.62</v>
      </c>
      <c r="PWD26" s="266" t="s">
        <v>1026</v>
      </c>
      <c r="PWE26" s="267"/>
      <c r="PWF26" s="117">
        <v>0.64</v>
      </c>
      <c r="PWG26" s="107" t="s">
        <v>654</v>
      </c>
      <c r="PWH26" s="108" t="s">
        <v>458</v>
      </c>
      <c r="PWI26" s="109" t="s">
        <v>457</v>
      </c>
      <c r="PWJ26" s="132">
        <v>44927</v>
      </c>
      <c r="PWK26" s="132">
        <v>44743</v>
      </c>
      <c r="PWL26" s="133">
        <v>44652</v>
      </c>
      <c r="PWM26" s="132">
        <v>44562</v>
      </c>
      <c r="PWN26" s="109" t="s">
        <v>55</v>
      </c>
      <c r="PWO26" s="131" t="s">
        <v>53</v>
      </c>
      <c r="PWP26" s="114" t="s">
        <v>653</v>
      </c>
      <c r="PWQ26" s="108" t="s">
        <v>1025</v>
      </c>
      <c r="PWR26" s="108"/>
      <c r="PWS26" s="116">
        <v>0.62</v>
      </c>
      <c r="PWT26" s="266" t="s">
        <v>1026</v>
      </c>
      <c r="PWU26" s="267"/>
      <c r="PWV26" s="117">
        <v>0.64</v>
      </c>
      <c r="PWW26" s="107" t="s">
        <v>654</v>
      </c>
      <c r="PWX26" s="108" t="s">
        <v>458</v>
      </c>
      <c r="PWY26" s="109" t="s">
        <v>457</v>
      </c>
      <c r="PWZ26" s="132">
        <v>44927</v>
      </c>
      <c r="PXA26" s="132">
        <v>44743</v>
      </c>
      <c r="PXB26" s="133">
        <v>44652</v>
      </c>
      <c r="PXC26" s="132">
        <v>44562</v>
      </c>
      <c r="PXD26" s="109" t="s">
        <v>55</v>
      </c>
      <c r="PXE26" s="131" t="s">
        <v>53</v>
      </c>
      <c r="PXF26" s="114" t="s">
        <v>653</v>
      </c>
      <c r="PXG26" s="108" t="s">
        <v>1025</v>
      </c>
      <c r="PXH26" s="108"/>
      <c r="PXI26" s="116">
        <v>0.62</v>
      </c>
      <c r="PXJ26" s="266" t="s">
        <v>1026</v>
      </c>
      <c r="PXK26" s="267"/>
      <c r="PXL26" s="117">
        <v>0.64</v>
      </c>
      <c r="PXM26" s="107" t="s">
        <v>654</v>
      </c>
      <c r="PXN26" s="108" t="s">
        <v>458</v>
      </c>
      <c r="PXO26" s="109" t="s">
        <v>457</v>
      </c>
      <c r="PXP26" s="132">
        <v>44927</v>
      </c>
      <c r="PXQ26" s="132">
        <v>44743</v>
      </c>
      <c r="PXR26" s="133">
        <v>44652</v>
      </c>
      <c r="PXS26" s="132">
        <v>44562</v>
      </c>
      <c r="PXT26" s="109" t="s">
        <v>55</v>
      </c>
      <c r="PXU26" s="131" t="s">
        <v>53</v>
      </c>
      <c r="PXV26" s="114" t="s">
        <v>653</v>
      </c>
      <c r="PXW26" s="108" t="s">
        <v>1025</v>
      </c>
      <c r="PXX26" s="108"/>
      <c r="PXY26" s="116">
        <v>0.62</v>
      </c>
      <c r="PXZ26" s="266" t="s">
        <v>1026</v>
      </c>
      <c r="PYA26" s="267"/>
      <c r="PYB26" s="117">
        <v>0.64</v>
      </c>
      <c r="PYC26" s="107" t="s">
        <v>654</v>
      </c>
      <c r="PYD26" s="108" t="s">
        <v>458</v>
      </c>
      <c r="PYE26" s="109" t="s">
        <v>457</v>
      </c>
      <c r="PYF26" s="132">
        <v>44927</v>
      </c>
      <c r="PYG26" s="132">
        <v>44743</v>
      </c>
      <c r="PYH26" s="133">
        <v>44652</v>
      </c>
      <c r="PYI26" s="132">
        <v>44562</v>
      </c>
      <c r="PYJ26" s="109" t="s">
        <v>55</v>
      </c>
      <c r="PYK26" s="131" t="s">
        <v>53</v>
      </c>
      <c r="PYL26" s="114" t="s">
        <v>653</v>
      </c>
      <c r="PYM26" s="108" t="s">
        <v>1025</v>
      </c>
      <c r="PYN26" s="108"/>
      <c r="PYO26" s="116">
        <v>0.62</v>
      </c>
      <c r="PYP26" s="266" t="s">
        <v>1026</v>
      </c>
      <c r="PYQ26" s="267"/>
      <c r="PYR26" s="117">
        <v>0.64</v>
      </c>
      <c r="PYS26" s="107" t="s">
        <v>654</v>
      </c>
      <c r="PYT26" s="108" t="s">
        <v>458</v>
      </c>
      <c r="PYU26" s="109" t="s">
        <v>457</v>
      </c>
      <c r="PYV26" s="132">
        <v>44927</v>
      </c>
      <c r="PYW26" s="132">
        <v>44743</v>
      </c>
      <c r="PYX26" s="133">
        <v>44652</v>
      </c>
      <c r="PYY26" s="132">
        <v>44562</v>
      </c>
      <c r="PYZ26" s="109" t="s">
        <v>55</v>
      </c>
      <c r="PZA26" s="131" t="s">
        <v>53</v>
      </c>
      <c r="PZB26" s="114" t="s">
        <v>653</v>
      </c>
      <c r="PZC26" s="108" t="s">
        <v>1025</v>
      </c>
      <c r="PZD26" s="108"/>
      <c r="PZE26" s="116">
        <v>0.62</v>
      </c>
      <c r="PZF26" s="266" t="s">
        <v>1026</v>
      </c>
      <c r="PZG26" s="267"/>
      <c r="PZH26" s="117">
        <v>0.64</v>
      </c>
      <c r="PZI26" s="107" t="s">
        <v>654</v>
      </c>
      <c r="PZJ26" s="108" t="s">
        <v>458</v>
      </c>
      <c r="PZK26" s="109" t="s">
        <v>457</v>
      </c>
      <c r="PZL26" s="132">
        <v>44927</v>
      </c>
      <c r="PZM26" s="132">
        <v>44743</v>
      </c>
      <c r="PZN26" s="133">
        <v>44652</v>
      </c>
      <c r="PZO26" s="132">
        <v>44562</v>
      </c>
      <c r="PZP26" s="109" t="s">
        <v>55</v>
      </c>
      <c r="PZQ26" s="131" t="s">
        <v>53</v>
      </c>
      <c r="PZR26" s="114" t="s">
        <v>653</v>
      </c>
      <c r="PZS26" s="108" t="s">
        <v>1025</v>
      </c>
      <c r="PZT26" s="108"/>
      <c r="PZU26" s="116">
        <v>0.62</v>
      </c>
      <c r="PZV26" s="266" t="s">
        <v>1026</v>
      </c>
      <c r="PZW26" s="267"/>
      <c r="PZX26" s="117">
        <v>0.64</v>
      </c>
      <c r="PZY26" s="107" t="s">
        <v>654</v>
      </c>
      <c r="PZZ26" s="108" t="s">
        <v>458</v>
      </c>
      <c r="QAA26" s="109" t="s">
        <v>457</v>
      </c>
      <c r="QAB26" s="132">
        <v>44927</v>
      </c>
      <c r="QAC26" s="132">
        <v>44743</v>
      </c>
      <c r="QAD26" s="133">
        <v>44652</v>
      </c>
      <c r="QAE26" s="132">
        <v>44562</v>
      </c>
      <c r="QAF26" s="109" t="s">
        <v>55</v>
      </c>
      <c r="QAG26" s="131" t="s">
        <v>53</v>
      </c>
      <c r="QAH26" s="114" t="s">
        <v>653</v>
      </c>
      <c r="QAI26" s="108" t="s">
        <v>1025</v>
      </c>
      <c r="QAJ26" s="108"/>
      <c r="QAK26" s="116">
        <v>0.62</v>
      </c>
      <c r="QAL26" s="266" t="s">
        <v>1026</v>
      </c>
      <c r="QAM26" s="267"/>
      <c r="QAN26" s="117">
        <v>0.64</v>
      </c>
      <c r="QAO26" s="107" t="s">
        <v>654</v>
      </c>
      <c r="QAP26" s="108" t="s">
        <v>458</v>
      </c>
      <c r="QAQ26" s="109" t="s">
        <v>457</v>
      </c>
      <c r="QAR26" s="132">
        <v>44927</v>
      </c>
      <c r="QAS26" s="132">
        <v>44743</v>
      </c>
      <c r="QAT26" s="133">
        <v>44652</v>
      </c>
      <c r="QAU26" s="132">
        <v>44562</v>
      </c>
      <c r="QAV26" s="109" t="s">
        <v>55</v>
      </c>
      <c r="QAW26" s="131" t="s">
        <v>53</v>
      </c>
      <c r="QAX26" s="114" t="s">
        <v>653</v>
      </c>
      <c r="QAY26" s="108" t="s">
        <v>1025</v>
      </c>
      <c r="QAZ26" s="108"/>
      <c r="QBA26" s="116">
        <v>0.62</v>
      </c>
      <c r="QBB26" s="266" t="s">
        <v>1026</v>
      </c>
      <c r="QBC26" s="267"/>
      <c r="QBD26" s="117">
        <v>0.64</v>
      </c>
      <c r="QBE26" s="107" t="s">
        <v>654</v>
      </c>
      <c r="QBF26" s="108" t="s">
        <v>458</v>
      </c>
      <c r="QBG26" s="109" t="s">
        <v>457</v>
      </c>
      <c r="QBH26" s="132">
        <v>44927</v>
      </c>
      <c r="QBI26" s="132">
        <v>44743</v>
      </c>
      <c r="QBJ26" s="133">
        <v>44652</v>
      </c>
      <c r="QBK26" s="132">
        <v>44562</v>
      </c>
      <c r="QBL26" s="109" t="s">
        <v>55</v>
      </c>
      <c r="QBM26" s="131" t="s">
        <v>53</v>
      </c>
      <c r="QBN26" s="114" t="s">
        <v>653</v>
      </c>
      <c r="QBO26" s="108" t="s">
        <v>1025</v>
      </c>
      <c r="QBP26" s="108"/>
      <c r="QBQ26" s="116">
        <v>0.62</v>
      </c>
      <c r="QBR26" s="266" t="s">
        <v>1026</v>
      </c>
      <c r="QBS26" s="267"/>
      <c r="QBT26" s="117">
        <v>0.64</v>
      </c>
      <c r="QBU26" s="107" t="s">
        <v>654</v>
      </c>
      <c r="QBV26" s="108" t="s">
        <v>458</v>
      </c>
      <c r="QBW26" s="109" t="s">
        <v>457</v>
      </c>
      <c r="QBX26" s="132">
        <v>44927</v>
      </c>
      <c r="QBY26" s="132">
        <v>44743</v>
      </c>
      <c r="QBZ26" s="133">
        <v>44652</v>
      </c>
      <c r="QCA26" s="132">
        <v>44562</v>
      </c>
      <c r="QCB26" s="109" t="s">
        <v>55</v>
      </c>
      <c r="QCC26" s="131" t="s">
        <v>53</v>
      </c>
      <c r="QCD26" s="114" t="s">
        <v>653</v>
      </c>
      <c r="QCE26" s="108" t="s">
        <v>1025</v>
      </c>
      <c r="QCF26" s="108"/>
      <c r="QCG26" s="116">
        <v>0.62</v>
      </c>
      <c r="QCH26" s="266" t="s">
        <v>1026</v>
      </c>
      <c r="QCI26" s="267"/>
      <c r="QCJ26" s="117">
        <v>0.64</v>
      </c>
      <c r="QCK26" s="107" t="s">
        <v>654</v>
      </c>
      <c r="QCL26" s="108" t="s">
        <v>458</v>
      </c>
      <c r="QCM26" s="109" t="s">
        <v>457</v>
      </c>
      <c r="QCN26" s="132">
        <v>44927</v>
      </c>
      <c r="QCO26" s="132">
        <v>44743</v>
      </c>
      <c r="QCP26" s="133">
        <v>44652</v>
      </c>
      <c r="QCQ26" s="132">
        <v>44562</v>
      </c>
      <c r="QCR26" s="109" t="s">
        <v>55</v>
      </c>
      <c r="QCS26" s="131" t="s">
        <v>53</v>
      </c>
      <c r="QCT26" s="114" t="s">
        <v>653</v>
      </c>
      <c r="QCU26" s="108" t="s">
        <v>1025</v>
      </c>
      <c r="QCV26" s="108"/>
      <c r="QCW26" s="116">
        <v>0.62</v>
      </c>
      <c r="QCX26" s="266" t="s">
        <v>1026</v>
      </c>
      <c r="QCY26" s="267"/>
      <c r="QCZ26" s="117">
        <v>0.64</v>
      </c>
      <c r="QDA26" s="107" t="s">
        <v>654</v>
      </c>
      <c r="QDB26" s="108" t="s">
        <v>458</v>
      </c>
      <c r="QDC26" s="109" t="s">
        <v>457</v>
      </c>
      <c r="QDD26" s="132">
        <v>44927</v>
      </c>
      <c r="QDE26" s="132">
        <v>44743</v>
      </c>
      <c r="QDF26" s="133">
        <v>44652</v>
      </c>
      <c r="QDG26" s="132">
        <v>44562</v>
      </c>
      <c r="QDH26" s="109" t="s">
        <v>55</v>
      </c>
      <c r="QDI26" s="131" t="s">
        <v>53</v>
      </c>
      <c r="QDJ26" s="114" t="s">
        <v>653</v>
      </c>
      <c r="QDK26" s="108" t="s">
        <v>1025</v>
      </c>
      <c r="QDL26" s="108"/>
      <c r="QDM26" s="116">
        <v>0.62</v>
      </c>
      <c r="QDN26" s="266" t="s">
        <v>1026</v>
      </c>
      <c r="QDO26" s="267"/>
      <c r="QDP26" s="117">
        <v>0.64</v>
      </c>
      <c r="QDQ26" s="107" t="s">
        <v>654</v>
      </c>
      <c r="QDR26" s="108" t="s">
        <v>458</v>
      </c>
      <c r="QDS26" s="109" t="s">
        <v>457</v>
      </c>
      <c r="QDT26" s="132">
        <v>44927</v>
      </c>
      <c r="QDU26" s="132">
        <v>44743</v>
      </c>
      <c r="QDV26" s="133">
        <v>44652</v>
      </c>
      <c r="QDW26" s="132">
        <v>44562</v>
      </c>
      <c r="QDX26" s="109" t="s">
        <v>55</v>
      </c>
      <c r="QDY26" s="131" t="s">
        <v>53</v>
      </c>
      <c r="QDZ26" s="114" t="s">
        <v>653</v>
      </c>
      <c r="QEA26" s="108" t="s">
        <v>1025</v>
      </c>
      <c r="QEB26" s="108"/>
      <c r="QEC26" s="116">
        <v>0.62</v>
      </c>
      <c r="QED26" s="266" t="s">
        <v>1026</v>
      </c>
      <c r="QEE26" s="267"/>
      <c r="QEF26" s="117">
        <v>0.64</v>
      </c>
      <c r="QEG26" s="107" t="s">
        <v>654</v>
      </c>
      <c r="QEH26" s="108" t="s">
        <v>458</v>
      </c>
      <c r="QEI26" s="109" t="s">
        <v>457</v>
      </c>
      <c r="QEJ26" s="132">
        <v>44927</v>
      </c>
      <c r="QEK26" s="132">
        <v>44743</v>
      </c>
      <c r="QEL26" s="133">
        <v>44652</v>
      </c>
      <c r="QEM26" s="132">
        <v>44562</v>
      </c>
      <c r="QEN26" s="109" t="s">
        <v>55</v>
      </c>
      <c r="QEO26" s="131" t="s">
        <v>53</v>
      </c>
      <c r="QEP26" s="114" t="s">
        <v>653</v>
      </c>
      <c r="QEQ26" s="108" t="s">
        <v>1025</v>
      </c>
      <c r="QER26" s="108"/>
      <c r="QES26" s="116">
        <v>0.62</v>
      </c>
      <c r="QET26" s="266" t="s">
        <v>1026</v>
      </c>
      <c r="QEU26" s="267"/>
      <c r="QEV26" s="117">
        <v>0.64</v>
      </c>
      <c r="QEW26" s="107" t="s">
        <v>654</v>
      </c>
      <c r="QEX26" s="108" t="s">
        <v>458</v>
      </c>
      <c r="QEY26" s="109" t="s">
        <v>457</v>
      </c>
      <c r="QEZ26" s="132">
        <v>44927</v>
      </c>
      <c r="QFA26" s="132">
        <v>44743</v>
      </c>
      <c r="QFB26" s="133">
        <v>44652</v>
      </c>
      <c r="QFC26" s="132">
        <v>44562</v>
      </c>
      <c r="QFD26" s="109" t="s">
        <v>55</v>
      </c>
      <c r="QFE26" s="131" t="s">
        <v>53</v>
      </c>
      <c r="QFF26" s="114" t="s">
        <v>653</v>
      </c>
      <c r="QFG26" s="108" t="s">
        <v>1025</v>
      </c>
      <c r="QFH26" s="108"/>
      <c r="QFI26" s="116">
        <v>0.62</v>
      </c>
      <c r="QFJ26" s="266" t="s">
        <v>1026</v>
      </c>
      <c r="QFK26" s="267"/>
      <c r="QFL26" s="117">
        <v>0.64</v>
      </c>
      <c r="QFM26" s="107" t="s">
        <v>654</v>
      </c>
      <c r="QFN26" s="108" t="s">
        <v>458</v>
      </c>
      <c r="QFO26" s="109" t="s">
        <v>457</v>
      </c>
      <c r="QFP26" s="132">
        <v>44927</v>
      </c>
      <c r="QFQ26" s="132">
        <v>44743</v>
      </c>
      <c r="QFR26" s="133">
        <v>44652</v>
      </c>
      <c r="QFS26" s="132">
        <v>44562</v>
      </c>
      <c r="QFT26" s="109" t="s">
        <v>55</v>
      </c>
      <c r="QFU26" s="131" t="s">
        <v>53</v>
      </c>
      <c r="QFV26" s="114" t="s">
        <v>653</v>
      </c>
      <c r="QFW26" s="108" t="s">
        <v>1025</v>
      </c>
      <c r="QFX26" s="108"/>
      <c r="QFY26" s="116">
        <v>0.62</v>
      </c>
      <c r="QFZ26" s="266" t="s">
        <v>1026</v>
      </c>
      <c r="QGA26" s="267"/>
      <c r="QGB26" s="117">
        <v>0.64</v>
      </c>
      <c r="QGC26" s="107" t="s">
        <v>654</v>
      </c>
      <c r="QGD26" s="108" t="s">
        <v>458</v>
      </c>
      <c r="QGE26" s="109" t="s">
        <v>457</v>
      </c>
      <c r="QGF26" s="132">
        <v>44927</v>
      </c>
      <c r="QGG26" s="132">
        <v>44743</v>
      </c>
      <c r="QGH26" s="133">
        <v>44652</v>
      </c>
      <c r="QGI26" s="132">
        <v>44562</v>
      </c>
      <c r="QGJ26" s="109" t="s">
        <v>55</v>
      </c>
      <c r="QGK26" s="131" t="s">
        <v>53</v>
      </c>
      <c r="QGL26" s="114" t="s">
        <v>653</v>
      </c>
      <c r="QGM26" s="108" t="s">
        <v>1025</v>
      </c>
      <c r="QGN26" s="108"/>
      <c r="QGO26" s="116">
        <v>0.62</v>
      </c>
      <c r="QGP26" s="266" t="s">
        <v>1026</v>
      </c>
      <c r="QGQ26" s="267"/>
      <c r="QGR26" s="117">
        <v>0.64</v>
      </c>
      <c r="QGS26" s="107" t="s">
        <v>654</v>
      </c>
      <c r="QGT26" s="108" t="s">
        <v>458</v>
      </c>
      <c r="QGU26" s="109" t="s">
        <v>457</v>
      </c>
      <c r="QGV26" s="132">
        <v>44927</v>
      </c>
      <c r="QGW26" s="132">
        <v>44743</v>
      </c>
      <c r="QGX26" s="133">
        <v>44652</v>
      </c>
      <c r="QGY26" s="132">
        <v>44562</v>
      </c>
      <c r="QGZ26" s="109" t="s">
        <v>55</v>
      </c>
      <c r="QHA26" s="131" t="s">
        <v>53</v>
      </c>
      <c r="QHB26" s="114" t="s">
        <v>653</v>
      </c>
      <c r="QHC26" s="108" t="s">
        <v>1025</v>
      </c>
      <c r="QHD26" s="108"/>
      <c r="QHE26" s="116">
        <v>0.62</v>
      </c>
      <c r="QHF26" s="266" t="s">
        <v>1026</v>
      </c>
      <c r="QHG26" s="267"/>
      <c r="QHH26" s="117">
        <v>0.64</v>
      </c>
      <c r="QHI26" s="107" t="s">
        <v>654</v>
      </c>
      <c r="QHJ26" s="108" t="s">
        <v>458</v>
      </c>
      <c r="QHK26" s="109" t="s">
        <v>457</v>
      </c>
      <c r="QHL26" s="132">
        <v>44927</v>
      </c>
      <c r="QHM26" s="132">
        <v>44743</v>
      </c>
      <c r="QHN26" s="133">
        <v>44652</v>
      </c>
      <c r="QHO26" s="132">
        <v>44562</v>
      </c>
      <c r="QHP26" s="109" t="s">
        <v>55</v>
      </c>
      <c r="QHQ26" s="131" t="s">
        <v>53</v>
      </c>
      <c r="QHR26" s="114" t="s">
        <v>653</v>
      </c>
      <c r="QHS26" s="108" t="s">
        <v>1025</v>
      </c>
      <c r="QHT26" s="108"/>
      <c r="QHU26" s="116">
        <v>0.62</v>
      </c>
      <c r="QHV26" s="266" t="s">
        <v>1026</v>
      </c>
      <c r="QHW26" s="267"/>
      <c r="QHX26" s="117">
        <v>0.64</v>
      </c>
      <c r="QHY26" s="107" t="s">
        <v>654</v>
      </c>
      <c r="QHZ26" s="108" t="s">
        <v>458</v>
      </c>
      <c r="QIA26" s="109" t="s">
        <v>457</v>
      </c>
      <c r="QIB26" s="132">
        <v>44927</v>
      </c>
      <c r="QIC26" s="132">
        <v>44743</v>
      </c>
      <c r="QID26" s="133">
        <v>44652</v>
      </c>
      <c r="QIE26" s="132">
        <v>44562</v>
      </c>
      <c r="QIF26" s="109" t="s">
        <v>55</v>
      </c>
      <c r="QIG26" s="131" t="s">
        <v>53</v>
      </c>
      <c r="QIH26" s="114" t="s">
        <v>653</v>
      </c>
      <c r="QII26" s="108" t="s">
        <v>1025</v>
      </c>
      <c r="QIJ26" s="108"/>
      <c r="QIK26" s="116">
        <v>0.62</v>
      </c>
      <c r="QIL26" s="266" t="s">
        <v>1026</v>
      </c>
      <c r="QIM26" s="267"/>
      <c r="QIN26" s="117">
        <v>0.64</v>
      </c>
      <c r="QIO26" s="107" t="s">
        <v>654</v>
      </c>
      <c r="QIP26" s="108" t="s">
        <v>458</v>
      </c>
      <c r="QIQ26" s="109" t="s">
        <v>457</v>
      </c>
      <c r="QIR26" s="132">
        <v>44927</v>
      </c>
      <c r="QIS26" s="132">
        <v>44743</v>
      </c>
      <c r="QIT26" s="133">
        <v>44652</v>
      </c>
      <c r="QIU26" s="132">
        <v>44562</v>
      </c>
      <c r="QIV26" s="109" t="s">
        <v>55</v>
      </c>
      <c r="QIW26" s="131" t="s">
        <v>53</v>
      </c>
      <c r="QIX26" s="114" t="s">
        <v>653</v>
      </c>
      <c r="QIY26" s="108" t="s">
        <v>1025</v>
      </c>
      <c r="QIZ26" s="108"/>
      <c r="QJA26" s="116">
        <v>0.62</v>
      </c>
      <c r="QJB26" s="266" t="s">
        <v>1026</v>
      </c>
      <c r="QJC26" s="267"/>
      <c r="QJD26" s="117">
        <v>0.64</v>
      </c>
      <c r="QJE26" s="107" t="s">
        <v>654</v>
      </c>
      <c r="QJF26" s="108" t="s">
        <v>458</v>
      </c>
      <c r="QJG26" s="109" t="s">
        <v>457</v>
      </c>
      <c r="QJH26" s="132">
        <v>44927</v>
      </c>
      <c r="QJI26" s="132">
        <v>44743</v>
      </c>
      <c r="QJJ26" s="133">
        <v>44652</v>
      </c>
      <c r="QJK26" s="132">
        <v>44562</v>
      </c>
      <c r="QJL26" s="109" t="s">
        <v>55</v>
      </c>
      <c r="QJM26" s="131" t="s">
        <v>53</v>
      </c>
      <c r="QJN26" s="114" t="s">
        <v>653</v>
      </c>
      <c r="QJO26" s="108" t="s">
        <v>1025</v>
      </c>
      <c r="QJP26" s="108"/>
      <c r="QJQ26" s="116">
        <v>0.62</v>
      </c>
      <c r="QJR26" s="266" t="s">
        <v>1026</v>
      </c>
      <c r="QJS26" s="267"/>
      <c r="QJT26" s="117">
        <v>0.64</v>
      </c>
      <c r="QJU26" s="107" t="s">
        <v>654</v>
      </c>
      <c r="QJV26" s="108" t="s">
        <v>458</v>
      </c>
      <c r="QJW26" s="109" t="s">
        <v>457</v>
      </c>
      <c r="QJX26" s="132">
        <v>44927</v>
      </c>
      <c r="QJY26" s="132">
        <v>44743</v>
      </c>
      <c r="QJZ26" s="133">
        <v>44652</v>
      </c>
      <c r="QKA26" s="132">
        <v>44562</v>
      </c>
      <c r="QKB26" s="109" t="s">
        <v>55</v>
      </c>
      <c r="QKC26" s="131" t="s">
        <v>53</v>
      </c>
      <c r="QKD26" s="114" t="s">
        <v>653</v>
      </c>
      <c r="QKE26" s="108" t="s">
        <v>1025</v>
      </c>
      <c r="QKF26" s="108"/>
      <c r="QKG26" s="116">
        <v>0.62</v>
      </c>
      <c r="QKH26" s="266" t="s">
        <v>1026</v>
      </c>
      <c r="QKI26" s="267"/>
      <c r="QKJ26" s="117">
        <v>0.64</v>
      </c>
      <c r="QKK26" s="107" t="s">
        <v>654</v>
      </c>
      <c r="QKL26" s="108" t="s">
        <v>458</v>
      </c>
      <c r="QKM26" s="109" t="s">
        <v>457</v>
      </c>
      <c r="QKN26" s="132">
        <v>44927</v>
      </c>
      <c r="QKO26" s="132">
        <v>44743</v>
      </c>
      <c r="QKP26" s="133">
        <v>44652</v>
      </c>
      <c r="QKQ26" s="132">
        <v>44562</v>
      </c>
      <c r="QKR26" s="109" t="s">
        <v>55</v>
      </c>
      <c r="QKS26" s="131" t="s">
        <v>53</v>
      </c>
      <c r="QKT26" s="114" t="s">
        <v>653</v>
      </c>
      <c r="QKU26" s="108" t="s">
        <v>1025</v>
      </c>
      <c r="QKV26" s="108"/>
      <c r="QKW26" s="116">
        <v>0.62</v>
      </c>
      <c r="QKX26" s="266" t="s">
        <v>1026</v>
      </c>
      <c r="QKY26" s="267"/>
      <c r="QKZ26" s="117">
        <v>0.64</v>
      </c>
      <c r="QLA26" s="107" t="s">
        <v>654</v>
      </c>
      <c r="QLB26" s="108" t="s">
        <v>458</v>
      </c>
      <c r="QLC26" s="109" t="s">
        <v>457</v>
      </c>
      <c r="QLD26" s="132">
        <v>44927</v>
      </c>
      <c r="QLE26" s="132">
        <v>44743</v>
      </c>
      <c r="QLF26" s="133">
        <v>44652</v>
      </c>
      <c r="QLG26" s="132">
        <v>44562</v>
      </c>
      <c r="QLH26" s="109" t="s">
        <v>55</v>
      </c>
      <c r="QLI26" s="131" t="s">
        <v>53</v>
      </c>
      <c r="QLJ26" s="114" t="s">
        <v>653</v>
      </c>
      <c r="QLK26" s="108" t="s">
        <v>1025</v>
      </c>
      <c r="QLL26" s="108"/>
      <c r="QLM26" s="116">
        <v>0.62</v>
      </c>
      <c r="QLN26" s="266" t="s">
        <v>1026</v>
      </c>
      <c r="QLO26" s="267"/>
      <c r="QLP26" s="117">
        <v>0.64</v>
      </c>
      <c r="QLQ26" s="107" t="s">
        <v>654</v>
      </c>
      <c r="QLR26" s="108" t="s">
        <v>458</v>
      </c>
      <c r="QLS26" s="109" t="s">
        <v>457</v>
      </c>
      <c r="QLT26" s="132">
        <v>44927</v>
      </c>
      <c r="QLU26" s="132">
        <v>44743</v>
      </c>
      <c r="QLV26" s="133">
        <v>44652</v>
      </c>
      <c r="QLW26" s="132">
        <v>44562</v>
      </c>
      <c r="QLX26" s="109" t="s">
        <v>55</v>
      </c>
      <c r="QLY26" s="131" t="s">
        <v>53</v>
      </c>
      <c r="QLZ26" s="114" t="s">
        <v>653</v>
      </c>
      <c r="QMA26" s="108" t="s">
        <v>1025</v>
      </c>
      <c r="QMB26" s="108"/>
      <c r="QMC26" s="116">
        <v>0.62</v>
      </c>
      <c r="QMD26" s="266" t="s">
        <v>1026</v>
      </c>
      <c r="QME26" s="267"/>
      <c r="QMF26" s="117">
        <v>0.64</v>
      </c>
      <c r="QMG26" s="107" t="s">
        <v>654</v>
      </c>
      <c r="QMH26" s="108" t="s">
        <v>458</v>
      </c>
      <c r="QMI26" s="109" t="s">
        <v>457</v>
      </c>
      <c r="QMJ26" s="132">
        <v>44927</v>
      </c>
      <c r="QMK26" s="132">
        <v>44743</v>
      </c>
      <c r="QML26" s="133">
        <v>44652</v>
      </c>
      <c r="QMM26" s="132">
        <v>44562</v>
      </c>
      <c r="QMN26" s="109" t="s">
        <v>55</v>
      </c>
      <c r="QMO26" s="131" t="s">
        <v>53</v>
      </c>
      <c r="QMP26" s="114" t="s">
        <v>653</v>
      </c>
      <c r="QMQ26" s="108" t="s">
        <v>1025</v>
      </c>
      <c r="QMR26" s="108"/>
      <c r="QMS26" s="116">
        <v>0.62</v>
      </c>
      <c r="QMT26" s="266" t="s">
        <v>1026</v>
      </c>
      <c r="QMU26" s="267"/>
      <c r="QMV26" s="117">
        <v>0.64</v>
      </c>
      <c r="QMW26" s="107" t="s">
        <v>654</v>
      </c>
      <c r="QMX26" s="108" t="s">
        <v>458</v>
      </c>
      <c r="QMY26" s="109" t="s">
        <v>457</v>
      </c>
      <c r="QMZ26" s="132">
        <v>44927</v>
      </c>
      <c r="QNA26" s="132">
        <v>44743</v>
      </c>
      <c r="QNB26" s="133">
        <v>44652</v>
      </c>
      <c r="QNC26" s="132">
        <v>44562</v>
      </c>
      <c r="QND26" s="109" t="s">
        <v>55</v>
      </c>
      <c r="QNE26" s="131" t="s">
        <v>53</v>
      </c>
      <c r="QNF26" s="114" t="s">
        <v>653</v>
      </c>
      <c r="QNG26" s="108" t="s">
        <v>1025</v>
      </c>
      <c r="QNH26" s="108"/>
      <c r="QNI26" s="116">
        <v>0.62</v>
      </c>
      <c r="QNJ26" s="266" t="s">
        <v>1026</v>
      </c>
      <c r="QNK26" s="267"/>
      <c r="QNL26" s="117">
        <v>0.64</v>
      </c>
      <c r="QNM26" s="107" t="s">
        <v>654</v>
      </c>
      <c r="QNN26" s="108" t="s">
        <v>458</v>
      </c>
      <c r="QNO26" s="109" t="s">
        <v>457</v>
      </c>
      <c r="QNP26" s="132">
        <v>44927</v>
      </c>
      <c r="QNQ26" s="132">
        <v>44743</v>
      </c>
      <c r="QNR26" s="133">
        <v>44652</v>
      </c>
      <c r="QNS26" s="132">
        <v>44562</v>
      </c>
      <c r="QNT26" s="109" t="s">
        <v>55</v>
      </c>
      <c r="QNU26" s="131" t="s">
        <v>53</v>
      </c>
      <c r="QNV26" s="114" t="s">
        <v>653</v>
      </c>
      <c r="QNW26" s="108" t="s">
        <v>1025</v>
      </c>
      <c r="QNX26" s="108"/>
      <c r="QNY26" s="116">
        <v>0.62</v>
      </c>
      <c r="QNZ26" s="266" t="s">
        <v>1026</v>
      </c>
      <c r="QOA26" s="267"/>
      <c r="QOB26" s="117">
        <v>0.64</v>
      </c>
      <c r="QOC26" s="107" t="s">
        <v>654</v>
      </c>
      <c r="QOD26" s="108" t="s">
        <v>458</v>
      </c>
      <c r="QOE26" s="109" t="s">
        <v>457</v>
      </c>
      <c r="QOF26" s="132">
        <v>44927</v>
      </c>
      <c r="QOG26" s="132">
        <v>44743</v>
      </c>
      <c r="QOH26" s="133">
        <v>44652</v>
      </c>
      <c r="QOI26" s="132">
        <v>44562</v>
      </c>
      <c r="QOJ26" s="109" t="s">
        <v>55</v>
      </c>
      <c r="QOK26" s="131" t="s">
        <v>53</v>
      </c>
      <c r="QOL26" s="114" t="s">
        <v>653</v>
      </c>
      <c r="QOM26" s="108" t="s">
        <v>1025</v>
      </c>
      <c r="QON26" s="108"/>
      <c r="QOO26" s="116">
        <v>0.62</v>
      </c>
      <c r="QOP26" s="266" t="s">
        <v>1026</v>
      </c>
      <c r="QOQ26" s="267"/>
      <c r="QOR26" s="117">
        <v>0.64</v>
      </c>
      <c r="QOS26" s="107" t="s">
        <v>654</v>
      </c>
      <c r="QOT26" s="108" t="s">
        <v>458</v>
      </c>
      <c r="QOU26" s="109" t="s">
        <v>457</v>
      </c>
      <c r="QOV26" s="132">
        <v>44927</v>
      </c>
      <c r="QOW26" s="132">
        <v>44743</v>
      </c>
      <c r="QOX26" s="133">
        <v>44652</v>
      </c>
      <c r="QOY26" s="132">
        <v>44562</v>
      </c>
      <c r="QOZ26" s="109" t="s">
        <v>55</v>
      </c>
      <c r="QPA26" s="131" t="s">
        <v>53</v>
      </c>
      <c r="QPB26" s="114" t="s">
        <v>653</v>
      </c>
      <c r="QPC26" s="108" t="s">
        <v>1025</v>
      </c>
      <c r="QPD26" s="108"/>
      <c r="QPE26" s="116">
        <v>0.62</v>
      </c>
      <c r="QPF26" s="266" t="s">
        <v>1026</v>
      </c>
      <c r="QPG26" s="267"/>
      <c r="QPH26" s="117">
        <v>0.64</v>
      </c>
      <c r="QPI26" s="107" t="s">
        <v>654</v>
      </c>
      <c r="QPJ26" s="108" t="s">
        <v>458</v>
      </c>
      <c r="QPK26" s="109" t="s">
        <v>457</v>
      </c>
      <c r="QPL26" s="132">
        <v>44927</v>
      </c>
      <c r="QPM26" s="132">
        <v>44743</v>
      </c>
      <c r="QPN26" s="133">
        <v>44652</v>
      </c>
      <c r="QPO26" s="132">
        <v>44562</v>
      </c>
      <c r="QPP26" s="109" t="s">
        <v>55</v>
      </c>
      <c r="QPQ26" s="131" t="s">
        <v>53</v>
      </c>
      <c r="QPR26" s="114" t="s">
        <v>653</v>
      </c>
      <c r="QPS26" s="108" t="s">
        <v>1025</v>
      </c>
      <c r="QPT26" s="108"/>
      <c r="QPU26" s="116">
        <v>0.62</v>
      </c>
      <c r="QPV26" s="266" t="s">
        <v>1026</v>
      </c>
      <c r="QPW26" s="267"/>
      <c r="QPX26" s="117">
        <v>0.64</v>
      </c>
      <c r="QPY26" s="107" t="s">
        <v>654</v>
      </c>
      <c r="QPZ26" s="108" t="s">
        <v>458</v>
      </c>
      <c r="QQA26" s="109" t="s">
        <v>457</v>
      </c>
      <c r="QQB26" s="132">
        <v>44927</v>
      </c>
      <c r="QQC26" s="132">
        <v>44743</v>
      </c>
      <c r="QQD26" s="133">
        <v>44652</v>
      </c>
      <c r="QQE26" s="132">
        <v>44562</v>
      </c>
      <c r="QQF26" s="109" t="s">
        <v>55</v>
      </c>
      <c r="QQG26" s="131" t="s">
        <v>53</v>
      </c>
      <c r="QQH26" s="114" t="s">
        <v>653</v>
      </c>
      <c r="QQI26" s="108" t="s">
        <v>1025</v>
      </c>
      <c r="QQJ26" s="108"/>
      <c r="QQK26" s="116">
        <v>0.62</v>
      </c>
      <c r="QQL26" s="266" t="s">
        <v>1026</v>
      </c>
      <c r="QQM26" s="267"/>
      <c r="QQN26" s="117">
        <v>0.64</v>
      </c>
      <c r="QQO26" s="107" t="s">
        <v>654</v>
      </c>
      <c r="QQP26" s="108" t="s">
        <v>458</v>
      </c>
      <c r="QQQ26" s="109" t="s">
        <v>457</v>
      </c>
      <c r="QQR26" s="132">
        <v>44927</v>
      </c>
      <c r="QQS26" s="132">
        <v>44743</v>
      </c>
      <c r="QQT26" s="133">
        <v>44652</v>
      </c>
      <c r="QQU26" s="132">
        <v>44562</v>
      </c>
      <c r="QQV26" s="109" t="s">
        <v>55</v>
      </c>
      <c r="QQW26" s="131" t="s">
        <v>53</v>
      </c>
      <c r="QQX26" s="114" t="s">
        <v>653</v>
      </c>
      <c r="QQY26" s="108" t="s">
        <v>1025</v>
      </c>
      <c r="QQZ26" s="108"/>
      <c r="QRA26" s="116">
        <v>0.62</v>
      </c>
      <c r="QRB26" s="266" t="s">
        <v>1026</v>
      </c>
      <c r="QRC26" s="267"/>
      <c r="QRD26" s="117">
        <v>0.64</v>
      </c>
      <c r="QRE26" s="107" t="s">
        <v>654</v>
      </c>
      <c r="QRF26" s="108" t="s">
        <v>458</v>
      </c>
      <c r="QRG26" s="109" t="s">
        <v>457</v>
      </c>
      <c r="QRH26" s="132">
        <v>44927</v>
      </c>
      <c r="QRI26" s="132">
        <v>44743</v>
      </c>
      <c r="QRJ26" s="133">
        <v>44652</v>
      </c>
      <c r="QRK26" s="132">
        <v>44562</v>
      </c>
      <c r="QRL26" s="109" t="s">
        <v>55</v>
      </c>
      <c r="QRM26" s="131" t="s">
        <v>53</v>
      </c>
      <c r="QRN26" s="114" t="s">
        <v>653</v>
      </c>
      <c r="QRO26" s="108" t="s">
        <v>1025</v>
      </c>
      <c r="QRP26" s="108"/>
      <c r="QRQ26" s="116">
        <v>0.62</v>
      </c>
      <c r="QRR26" s="266" t="s">
        <v>1026</v>
      </c>
      <c r="QRS26" s="267"/>
      <c r="QRT26" s="117">
        <v>0.64</v>
      </c>
      <c r="QRU26" s="107" t="s">
        <v>654</v>
      </c>
      <c r="QRV26" s="108" t="s">
        <v>458</v>
      </c>
      <c r="QRW26" s="109" t="s">
        <v>457</v>
      </c>
      <c r="QRX26" s="132">
        <v>44927</v>
      </c>
      <c r="QRY26" s="132">
        <v>44743</v>
      </c>
      <c r="QRZ26" s="133">
        <v>44652</v>
      </c>
      <c r="QSA26" s="132">
        <v>44562</v>
      </c>
      <c r="QSB26" s="109" t="s">
        <v>55</v>
      </c>
      <c r="QSC26" s="131" t="s">
        <v>53</v>
      </c>
      <c r="QSD26" s="114" t="s">
        <v>653</v>
      </c>
      <c r="QSE26" s="108" t="s">
        <v>1025</v>
      </c>
      <c r="QSF26" s="108"/>
      <c r="QSG26" s="116">
        <v>0.62</v>
      </c>
      <c r="QSH26" s="266" t="s">
        <v>1026</v>
      </c>
      <c r="QSI26" s="267"/>
      <c r="QSJ26" s="117">
        <v>0.64</v>
      </c>
      <c r="QSK26" s="107" t="s">
        <v>654</v>
      </c>
      <c r="QSL26" s="108" t="s">
        <v>458</v>
      </c>
      <c r="QSM26" s="109" t="s">
        <v>457</v>
      </c>
      <c r="QSN26" s="132">
        <v>44927</v>
      </c>
      <c r="QSO26" s="132">
        <v>44743</v>
      </c>
      <c r="QSP26" s="133">
        <v>44652</v>
      </c>
      <c r="QSQ26" s="132">
        <v>44562</v>
      </c>
      <c r="QSR26" s="109" t="s">
        <v>55</v>
      </c>
      <c r="QSS26" s="131" t="s">
        <v>53</v>
      </c>
      <c r="QST26" s="114" t="s">
        <v>653</v>
      </c>
      <c r="QSU26" s="108" t="s">
        <v>1025</v>
      </c>
      <c r="QSV26" s="108"/>
      <c r="QSW26" s="116">
        <v>0.62</v>
      </c>
      <c r="QSX26" s="266" t="s">
        <v>1026</v>
      </c>
      <c r="QSY26" s="267"/>
      <c r="QSZ26" s="117">
        <v>0.64</v>
      </c>
      <c r="QTA26" s="107" t="s">
        <v>654</v>
      </c>
      <c r="QTB26" s="108" t="s">
        <v>458</v>
      </c>
      <c r="QTC26" s="109" t="s">
        <v>457</v>
      </c>
      <c r="QTD26" s="132">
        <v>44927</v>
      </c>
      <c r="QTE26" s="132">
        <v>44743</v>
      </c>
      <c r="QTF26" s="133">
        <v>44652</v>
      </c>
      <c r="QTG26" s="132">
        <v>44562</v>
      </c>
      <c r="QTH26" s="109" t="s">
        <v>55</v>
      </c>
      <c r="QTI26" s="131" t="s">
        <v>53</v>
      </c>
      <c r="QTJ26" s="114" t="s">
        <v>653</v>
      </c>
      <c r="QTK26" s="108" t="s">
        <v>1025</v>
      </c>
      <c r="QTL26" s="108"/>
      <c r="QTM26" s="116">
        <v>0.62</v>
      </c>
      <c r="QTN26" s="266" t="s">
        <v>1026</v>
      </c>
      <c r="QTO26" s="267"/>
      <c r="QTP26" s="117">
        <v>0.64</v>
      </c>
      <c r="QTQ26" s="107" t="s">
        <v>654</v>
      </c>
      <c r="QTR26" s="108" t="s">
        <v>458</v>
      </c>
      <c r="QTS26" s="109" t="s">
        <v>457</v>
      </c>
      <c r="QTT26" s="132">
        <v>44927</v>
      </c>
      <c r="QTU26" s="132">
        <v>44743</v>
      </c>
      <c r="QTV26" s="133">
        <v>44652</v>
      </c>
      <c r="QTW26" s="132">
        <v>44562</v>
      </c>
      <c r="QTX26" s="109" t="s">
        <v>55</v>
      </c>
      <c r="QTY26" s="131" t="s">
        <v>53</v>
      </c>
      <c r="QTZ26" s="114" t="s">
        <v>653</v>
      </c>
      <c r="QUA26" s="108" t="s">
        <v>1025</v>
      </c>
      <c r="QUB26" s="108"/>
      <c r="QUC26" s="116">
        <v>0.62</v>
      </c>
      <c r="QUD26" s="266" t="s">
        <v>1026</v>
      </c>
      <c r="QUE26" s="267"/>
      <c r="QUF26" s="117">
        <v>0.64</v>
      </c>
      <c r="QUG26" s="107" t="s">
        <v>654</v>
      </c>
      <c r="QUH26" s="108" t="s">
        <v>458</v>
      </c>
      <c r="QUI26" s="109" t="s">
        <v>457</v>
      </c>
      <c r="QUJ26" s="132">
        <v>44927</v>
      </c>
      <c r="QUK26" s="132">
        <v>44743</v>
      </c>
      <c r="QUL26" s="133">
        <v>44652</v>
      </c>
      <c r="QUM26" s="132">
        <v>44562</v>
      </c>
      <c r="QUN26" s="109" t="s">
        <v>55</v>
      </c>
      <c r="QUO26" s="131" t="s">
        <v>53</v>
      </c>
      <c r="QUP26" s="114" t="s">
        <v>653</v>
      </c>
      <c r="QUQ26" s="108" t="s">
        <v>1025</v>
      </c>
      <c r="QUR26" s="108"/>
      <c r="QUS26" s="116">
        <v>0.62</v>
      </c>
      <c r="QUT26" s="266" t="s">
        <v>1026</v>
      </c>
      <c r="QUU26" s="267"/>
      <c r="QUV26" s="117">
        <v>0.64</v>
      </c>
      <c r="QUW26" s="107" t="s">
        <v>654</v>
      </c>
      <c r="QUX26" s="108" t="s">
        <v>458</v>
      </c>
      <c r="QUY26" s="109" t="s">
        <v>457</v>
      </c>
      <c r="QUZ26" s="132">
        <v>44927</v>
      </c>
      <c r="QVA26" s="132">
        <v>44743</v>
      </c>
      <c r="QVB26" s="133">
        <v>44652</v>
      </c>
      <c r="QVC26" s="132">
        <v>44562</v>
      </c>
      <c r="QVD26" s="109" t="s">
        <v>55</v>
      </c>
      <c r="QVE26" s="131" t="s">
        <v>53</v>
      </c>
      <c r="QVF26" s="114" t="s">
        <v>653</v>
      </c>
      <c r="QVG26" s="108" t="s">
        <v>1025</v>
      </c>
      <c r="QVH26" s="108"/>
      <c r="QVI26" s="116">
        <v>0.62</v>
      </c>
      <c r="QVJ26" s="266" t="s">
        <v>1026</v>
      </c>
      <c r="QVK26" s="267"/>
      <c r="QVL26" s="117">
        <v>0.64</v>
      </c>
      <c r="QVM26" s="107" t="s">
        <v>654</v>
      </c>
      <c r="QVN26" s="108" t="s">
        <v>458</v>
      </c>
      <c r="QVO26" s="109" t="s">
        <v>457</v>
      </c>
      <c r="QVP26" s="132">
        <v>44927</v>
      </c>
      <c r="QVQ26" s="132">
        <v>44743</v>
      </c>
      <c r="QVR26" s="133">
        <v>44652</v>
      </c>
      <c r="QVS26" s="132">
        <v>44562</v>
      </c>
      <c r="QVT26" s="109" t="s">
        <v>55</v>
      </c>
      <c r="QVU26" s="131" t="s">
        <v>53</v>
      </c>
      <c r="QVV26" s="114" t="s">
        <v>653</v>
      </c>
      <c r="QVW26" s="108" t="s">
        <v>1025</v>
      </c>
      <c r="QVX26" s="108"/>
      <c r="QVY26" s="116">
        <v>0.62</v>
      </c>
      <c r="QVZ26" s="266" t="s">
        <v>1026</v>
      </c>
      <c r="QWA26" s="267"/>
      <c r="QWB26" s="117">
        <v>0.64</v>
      </c>
      <c r="QWC26" s="107" t="s">
        <v>654</v>
      </c>
      <c r="QWD26" s="108" t="s">
        <v>458</v>
      </c>
      <c r="QWE26" s="109" t="s">
        <v>457</v>
      </c>
      <c r="QWF26" s="132">
        <v>44927</v>
      </c>
      <c r="QWG26" s="132">
        <v>44743</v>
      </c>
      <c r="QWH26" s="133">
        <v>44652</v>
      </c>
      <c r="QWI26" s="132">
        <v>44562</v>
      </c>
      <c r="QWJ26" s="109" t="s">
        <v>55</v>
      </c>
      <c r="QWK26" s="131" t="s">
        <v>53</v>
      </c>
      <c r="QWL26" s="114" t="s">
        <v>653</v>
      </c>
      <c r="QWM26" s="108" t="s">
        <v>1025</v>
      </c>
      <c r="QWN26" s="108"/>
      <c r="QWO26" s="116">
        <v>0.62</v>
      </c>
      <c r="QWP26" s="266" t="s">
        <v>1026</v>
      </c>
      <c r="QWQ26" s="267"/>
      <c r="QWR26" s="117">
        <v>0.64</v>
      </c>
      <c r="QWS26" s="107" t="s">
        <v>654</v>
      </c>
      <c r="QWT26" s="108" t="s">
        <v>458</v>
      </c>
      <c r="QWU26" s="109" t="s">
        <v>457</v>
      </c>
      <c r="QWV26" s="132">
        <v>44927</v>
      </c>
      <c r="QWW26" s="132">
        <v>44743</v>
      </c>
      <c r="QWX26" s="133">
        <v>44652</v>
      </c>
      <c r="QWY26" s="132">
        <v>44562</v>
      </c>
      <c r="QWZ26" s="109" t="s">
        <v>55</v>
      </c>
      <c r="QXA26" s="131" t="s">
        <v>53</v>
      </c>
      <c r="QXB26" s="114" t="s">
        <v>653</v>
      </c>
      <c r="QXC26" s="108" t="s">
        <v>1025</v>
      </c>
      <c r="QXD26" s="108"/>
      <c r="QXE26" s="116">
        <v>0.62</v>
      </c>
      <c r="QXF26" s="266" t="s">
        <v>1026</v>
      </c>
      <c r="QXG26" s="267"/>
      <c r="QXH26" s="117">
        <v>0.64</v>
      </c>
      <c r="QXI26" s="107" t="s">
        <v>654</v>
      </c>
      <c r="QXJ26" s="108" t="s">
        <v>458</v>
      </c>
      <c r="QXK26" s="109" t="s">
        <v>457</v>
      </c>
      <c r="QXL26" s="132">
        <v>44927</v>
      </c>
      <c r="QXM26" s="132">
        <v>44743</v>
      </c>
      <c r="QXN26" s="133">
        <v>44652</v>
      </c>
      <c r="QXO26" s="132">
        <v>44562</v>
      </c>
      <c r="QXP26" s="109" t="s">
        <v>55</v>
      </c>
      <c r="QXQ26" s="131" t="s">
        <v>53</v>
      </c>
      <c r="QXR26" s="114" t="s">
        <v>653</v>
      </c>
      <c r="QXS26" s="108" t="s">
        <v>1025</v>
      </c>
      <c r="QXT26" s="108"/>
      <c r="QXU26" s="116">
        <v>0.62</v>
      </c>
      <c r="QXV26" s="266" t="s">
        <v>1026</v>
      </c>
      <c r="QXW26" s="267"/>
      <c r="QXX26" s="117">
        <v>0.64</v>
      </c>
      <c r="QXY26" s="107" t="s">
        <v>654</v>
      </c>
      <c r="QXZ26" s="108" t="s">
        <v>458</v>
      </c>
      <c r="QYA26" s="109" t="s">
        <v>457</v>
      </c>
      <c r="QYB26" s="132">
        <v>44927</v>
      </c>
      <c r="QYC26" s="132">
        <v>44743</v>
      </c>
      <c r="QYD26" s="133">
        <v>44652</v>
      </c>
      <c r="QYE26" s="132">
        <v>44562</v>
      </c>
      <c r="QYF26" s="109" t="s">
        <v>55</v>
      </c>
      <c r="QYG26" s="131" t="s">
        <v>53</v>
      </c>
      <c r="QYH26" s="114" t="s">
        <v>653</v>
      </c>
      <c r="QYI26" s="108" t="s">
        <v>1025</v>
      </c>
      <c r="QYJ26" s="108"/>
      <c r="QYK26" s="116">
        <v>0.62</v>
      </c>
      <c r="QYL26" s="266" t="s">
        <v>1026</v>
      </c>
      <c r="QYM26" s="267"/>
      <c r="QYN26" s="117">
        <v>0.64</v>
      </c>
      <c r="QYO26" s="107" t="s">
        <v>654</v>
      </c>
      <c r="QYP26" s="108" t="s">
        <v>458</v>
      </c>
      <c r="QYQ26" s="109" t="s">
        <v>457</v>
      </c>
      <c r="QYR26" s="132">
        <v>44927</v>
      </c>
      <c r="QYS26" s="132">
        <v>44743</v>
      </c>
      <c r="QYT26" s="133">
        <v>44652</v>
      </c>
      <c r="QYU26" s="132">
        <v>44562</v>
      </c>
      <c r="QYV26" s="109" t="s">
        <v>55</v>
      </c>
      <c r="QYW26" s="131" t="s">
        <v>53</v>
      </c>
      <c r="QYX26" s="114" t="s">
        <v>653</v>
      </c>
      <c r="QYY26" s="108" t="s">
        <v>1025</v>
      </c>
      <c r="QYZ26" s="108"/>
      <c r="QZA26" s="116">
        <v>0.62</v>
      </c>
      <c r="QZB26" s="266" t="s">
        <v>1026</v>
      </c>
      <c r="QZC26" s="267"/>
      <c r="QZD26" s="117">
        <v>0.64</v>
      </c>
      <c r="QZE26" s="107" t="s">
        <v>654</v>
      </c>
      <c r="QZF26" s="108" t="s">
        <v>458</v>
      </c>
      <c r="QZG26" s="109" t="s">
        <v>457</v>
      </c>
      <c r="QZH26" s="132">
        <v>44927</v>
      </c>
      <c r="QZI26" s="132">
        <v>44743</v>
      </c>
      <c r="QZJ26" s="133">
        <v>44652</v>
      </c>
      <c r="QZK26" s="132">
        <v>44562</v>
      </c>
      <c r="QZL26" s="109" t="s">
        <v>55</v>
      </c>
      <c r="QZM26" s="131" t="s">
        <v>53</v>
      </c>
      <c r="QZN26" s="114" t="s">
        <v>653</v>
      </c>
      <c r="QZO26" s="108" t="s">
        <v>1025</v>
      </c>
      <c r="QZP26" s="108"/>
      <c r="QZQ26" s="116">
        <v>0.62</v>
      </c>
      <c r="QZR26" s="266" t="s">
        <v>1026</v>
      </c>
      <c r="QZS26" s="267"/>
      <c r="QZT26" s="117">
        <v>0.64</v>
      </c>
      <c r="QZU26" s="107" t="s">
        <v>654</v>
      </c>
      <c r="QZV26" s="108" t="s">
        <v>458</v>
      </c>
      <c r="QZW26" s="109" t="s">
        <v>457</v>
      </c>
      <c r="QZX26" s="132">
        <v>44927</v>
      </c>
      <c r="QZY26" s="132">
        <v>44743</v>
      </c>
      <c r="QZZ26" s="133">
        <v>44652</v>
      </c>
      <c r="RAA26" s="132">
        <v>44562</v>
      </c>
      <c r="RAB26" s="109" t="s">
        <v>55</v>
      </c>
      <c r="RAC26" s="131" t="s">
        <v>53</v>
      </c>
      <c r="RAD26" s="114" t="s">
        <v>653</v>
      </c>
      <c r="RAE26" s="108" t="s">
        <v>1025</v>
      </c>
      <c r="RAF26" s="108"/>
      <c r="RAG26" s="116">
        <v>0.62</v>
      </c>
      <c r="RAH26" s="266" t="s">
        <v>1026</v>
      </c>
      <c r="RAI26" s="267"/>
      <c r="RAJ26" s="117">
        <v>0.64</v>
      </c>
      <c r="RAK26" s="107" t="s">
        <v>654</v>
      </c>
      <c r="RAL26" s="108" t="s">
        <v>458</v>
      </c>
      <c r="RAM26" s="109" t="s">
        <v>457</v>
      </c>
      <c r="RAN26" s="132">
        <v>44927</v>
      </c>
      <c r="RAO26" s="132">
        <v>44743</v>
      </c>
      <c r="RAP26" s="133">
        <v>44652</v>
      </c>
      <c r="RAQ26" s="132">
        <v>44562</v>
      </c>
      <c r="RAR26" s="109" t="s">
        <v>55</v>
      </c>
      <c r="RAS26" s="131" t="s">
        <v>53</v>
      </c>
      <c r="RAT26" s="114" t="s">
        <v>653</v>
      </c>
      <c r="RAU26" s="108" t="s">
        <v>1025</v>
      </c>
      <c r="RAV26" s="108"/>
      <c r="RAW26" s="116">
        <v>0.62</v>
      </c>
      <c r="RAX26" s="266" t="s">
        <v>1026</v>
      </c>
      <c r="RAY26" s="267"/>
      <c r="RAZ26" s="117">
        <v>0.64</v>
      </c>
      <c r="RBA26" s="107" t="s">
        <v>654</v>
      </c>
      <c r="RBB26" s="108" t="s">
        <v>458</v>
      </c>
      <c r="RBC26" s="109" t="s">
        <v>457</v>
      </c>
      <c r="RBD26" s="132">
        <v>44927</v>
      </c>
      <c r="RBE26" s="132">
        <v>44743</v>
      </c>
      <c r="RBF26" s="133">
        <v>44652</v>
      </c>
      <c r="RBG26" s="132">
        <v>44562</v>
      </c>
      <c r="RBH26" s="109" t="s">
        <v>55</v>
      </c>
      <c r="RBI26" s="131" t="s">
        <v>53</v>
      </c>
      <c r="RBJ26" s="114" t="s">
        <v>653</v>
      </c>
      <c r="RBK26" s="108" t="s">
        <v>1025</v>
      </c>
      <c r="RBL26" s="108"/>
      <c r="RBM26" s="116">
        <v>0.62</v>
      </c>
      <c r="RBN26" s="266" t="s">
        <v>1026</v>
      </c>
      <c r="RBO26" s="267"/>
      <c r="RBP26" s="117">
        <v>0.64</v>
      </c>
      <c r="RBQ26" s="107" t="s">
        <v>654</v>
      </c>
      <c r="RBR26" s="108" t="s">
        <v>458</v>
      </c>
      <c r="RBS26" s="109" t="s">
        <v>457</v>
      </c>
      <c r="RBT26" s="132">
        <v>44927</v>
      </c>
      <c r="RBU26" s="132">
        <v>44743</v>
      </c>
      <c r="RBV26" s="133">
        <v>44652</v>
      </c>
      <c r="RBW26" s="132">
        <v>44562</v>
      </c>
      <c r="RBX26" s="109" t="s">
        <v>55</v>
      </c>
      <c r="RBY26" s="131" t="s">
        <v>53</v>
      </c>
      <c r="RBZ26" s="114" t="s">
        <v>653</v>
      </c>
      <c r="RCA26" s="108" t="s">
        <v>1025</v>
      </c>
      <c r="RCB26" s="108"/>
      <c r="RCC26" s="116">
        <v>0.62</v>
      </c>
      <c r="RCD26" s="266" t="s">
        <v>1026</v>
      </c>
      <c r="RCE26" s="267"/>
      <c r="RCF26" s="117">
        <v>0.64</v>
      </c>
      <c r="RCG26" s="107" t="s">
        <v>654</v>
      </c>
      <c r="RCH26" s="108" t="s">
        <v>458</v>
      </c>
      <c r="RCI26" s="109" t="s">
        <v>457</v>
      </c>
      <c r="RCJ26" s="132">
        <v>44927</v>
      </c>
      <c r="RCK26" s="132">
        <v>44743</v>
      </c>
      <c r="RCL26" s="133">
        <v>44652</v>
      </c>
      <c r="RCM26" s="132">
        <v>44562</v>
      </c>
      <c r="RCN26" s="109" t="s">
        <v>55</v>
      </c>
      <c r="RCO26" s="131" t="s">
        <v>53</v>
      </c>
      <c r="RCP26" s="114" t="s">
        <v>653</v>
      </c>
      <c r="RCQ26" s="108" t="s">
        <v>1025</v>
      </c>
      <c r="RCR26" s="108"/>
      <c r="RCS26" s="116">
        <v>0.62</v>
      </c>
      <c r="RCT26" s="266" t="s">
        <v>1026</v>
      </c>
      <c r="RCU26" s="267"/>
      <c r="RCV26" s="117">
        <v>0.64</v>
      </c>
      <c r="RCW26" s="107" t="s">
        <v>654</v>
      </c>
      <c r="RCX26" s="108" t="s">
        <v>458</v>
      </c>
      <c r="RCY26" s="109" t="s">
        <v>457</v>
      </c>
      <c r="RCZ26" s="132">
        <v>44927</v>
      </c>
      <c r="RDA26" s="132">
        <v>44743</v>
      </c>
      <c r="RDB26" s="133">
        <v>44652</v>
      </c>
      <c r="RDC26" s="132">
        <v>44562</v>
      </c>
      <c r="RDD26" s="109" t="s">
        <v>55</v>
      </c>
      <c r="RDE26" s="131" t="s">
        <v>53</v>
      </c>
      <c r="RDF26" s="114" t="s">
        <v>653</v>
      </c>
      <c r="RDG26" s="108" t="s">
        <v>1025</v>
      </c>
      <c r="RDH26" s="108"/>
      <c r="RDI26" s="116">
        <v>0.62</v>
      </c>
      <c r="RDJ26" s="266" t="s">
        <v>1026</v>
      </c>
      <c r="RDK26" s="267"/>
      <c r="RDL26" s="117">
        <v>0.64</v>
      </c>
      <c r="RDM26" s="107" t="s">
        <v>654</v>
      </c>
      <c r="RDN26" s="108" t="s">
        <v>458</v>
      </c>
      <c r="RDO26" s="109" t="s">
        <v>457</v>
      </c>
      <c r="RDP26" s="132">
        <v>44927</v>
      </c>
      <c r="RDQ26" s="132">
        <v>44743</v>
      </c>
      <c r="RDR26" s="133">
        <v>44652</v>
      </c>
      <c r="RDS26" s="132">
        <v>44562</v>
      </c>
      <c r="RDT26" s="109" t="s">
        <v>55</v>
      </c>
      <c r="RDU26" s="131" t="s">
        <v>53</v>
      </c>
      <c r="RDV26" s="114" t="s">
        <v>653</v>
      </c>
      <c r="RDW26" s="108" t="s">
        <v>1025</v>
      </c>
      <c r="RDX26" s="108"/>
      <c r="RDY26" s="116">
        <v>0.62</v>
      </c>
      <c r="RDZ26" s="266" t="s">
        <v>1026</v>
      </c>
      <c r="REA26" s="267"/>
      <c r="REB26" s="117">
        <v>0.64</v>
      </c>
      <c r="REC26" s="107" t="s">
        <v>654</v>
      </c>
      <c r="RED26" s="108" t="s">
        <v>458</v>
      </c>
      <c r="REE26" s="109" t="s">
        <v>457</v>
      </c>
      <c r="REF26" s="132">
        <v>44927</v>
      </c>
      <c r="REG26" s="132">
        <v>44743</v>
      </c>
      <c r="REH26" s="133">
        <v>44652</v>
      </c>
      <c r="REI26" s="132">
        <v>44562</v>
      </c>
      <c r="REJ26" s="109" t="s">
        <v>55</v>
      </c>
      <c r="REK26" s="131" t="s">
        <v>53</v>
      </c>
      <c r="REL26" s="114" t="s">
        <v>653</v>
      </c>
      <c r="REM26" s="108" t="s">
        <v>1025</v>
      </c>
      <c r="REN26" s="108"/>
      <c r="REO26" s="116">
        <v>0.62</v>
      </c>
      <c r="REP26" s="266" t="s">
        <v>1026</v>
      </c>
      <c r="REQ26" s="267"/>
      <c r="RER26" s="117">
        <v>0.64</v>
      </c>
      <c r="RES26" s="107" t="s">
        <v>654</v>
      </c>
      <c r="RET26" s="108" t="s">
        <v>458</v>
      </c>
      <c r="REU26" s="109" t="s">
        <v>457</v>
      </c>
      <c r="REV26" s="132">
        <v>44927</v>
      </c>
      <c r="REW26" s="132">
        <v>44743</v>
      </c>
      <c r="REX26" s="133">
        <v>44652</v>
      </c>
      <c r="REY26" s="132">
        <v>44562</v>
      </c>
      <c r="REZ26" s="109" t="s">
        <v>55</v>
      </c>
      <c r="RFA26" s="131" t="s">
        <v>53</v>
      </c>
      <c r="RFB26" s="114" t="s">
        <v>653</v>
      </c>
      <c r="RFC26" s="108" t="s">
        <v>1025</v>
      </c>
      <c r="RFD26" s="108"/>
      <c r="RFE26" s="116">
        <v>0.62</v>
      </c>
      <c r="RFF26" s="266" t="s">
        <v>1026</v>
      </c>
      <c r="RFG26" s="267"/>
      <c r="RFH26" s="117">
        <v>0.64</v>
      </c>
      <c r="RFI26" s="107" t="s">
        <v>654</v>
      </c>
      <c r="RFJ26" s="108" t="s">
        <v>458</v>
      </c>
      <c r="RFK26" s="109" t="s">
        <v>457</v>
      </c>
      <c r="RFL26" s="132">
        <v>44927</v>
      </c>
      <c r="RFM26" s="132">
        <v>44743</v>
      </c>
      <c r="RFN26" s="133">
        <v>44652</v>
      </c>
      <c r="RFO26" s="132">
        <v>44562</v>
      </c>
      <c r="RFP26" s="109" t="s">
        <v>55</v>
      </c>
      <c r="RFQ26" s="131" t="s">
        <v>53</v>
      </c>
      <c r="RFR26" s="114" t="s">
        <v>653</v>
      </c>
      <c r="RFS26" s="108" t="s">
        <v>1025</v>
      </c>
      <c r="RFT26" s="108"/>
      <c r="RFU26" s="116">
        <v>0.62</v>
      </c>
      <c r="RFV26" s="266" t="s">
        <v>1026</v>
      </c>
      <c r="RFW26" s="267"/>
      <c r="RFX26" s="117">
        <v>0.64</v>
      </c>
      <c r="RFY26" s="107" t="s">
        <v>654</v>
      </c>
      <c r="RFZ26" s="108" t="s">
        <v>458</v>
      </c>
      <c r="RGA26" s="109" t="s">
        <v>457</v>
      </c>
      <c r="RGB26" s="132">
        <v>44927</v>
      </c>
      <c r="RGC26" s="132">
        <v>44743</v>
      </c>
      <c r="RGD26" s="133">
        <v>44652</v>
      </c>
      <c r="RGE26" s="132">
        <v>44562</v>
      </c>
      <c r="RGF26" s="109" t="s">
        <v>55</v>
      </c>
      <c r="RGG26" s="131" t="s">
        <v>53</v>
      </c>
      <c r="RGH26" s="114" t="s">
        <v>653</v>
      </c>
      <c r="RGI26" s="108" t="s">
        <v>1025</v>
      </c>
      <c r="RGJ26" s="108"/>
      <c r="RGK26" s="116">
        <v>0.62</v>
      </c>
      <c r="RGL26" s="266" t="s">
        <v>1026</v>
      </c>
      <c r="RGM26" s="267"/>
      <c r="RGN26" s="117">
        <v>0.64</v>
      </c>
      <c r="RGO26" s="107" t="s">
        <v>654</v>
      </c>
      <c r="RGP26" s="108" t="s">
        <v>458</v>
      </c>
      <c r="RGQ26" s="109" t="s">
        <v>457</v>
      </c>
      <c r="RGR26" s="132">
        <v>44927</v>
      </c>
      <c r="RGS26" s="132">
        <v>44743</v>
      </c>
      <c r="RGT26" s="133">
        <v>44652</v>
      </c>
      <c r="RGU26" s="132">
        <v>44562</v>
      </c>
      <c r="RGV26" s="109" t="s">
        <v>55</v>
      </c>
      <c r="RGW26" s="131" t="s">
        <v>53</v>
      </c>
      <c r="RGX26" s="114" t="s">
        <v>653</v>
      </c>
      <c r="RGY26" s="108" t="s">
        <v>1025</v>
      </c>
      <c r="RGZ26" s="108"/>
      <c r="RHA26" s="116">
        <v>0.62</v>
      </c>
      <c r="RHB26" s="266" t="s">
        <v>1026</v>
      </c>
      <c r="RHC26" s="267"/>
      <c r="RHD26" s="117">
        <v>0.64</v>
      </c>
      <c r="RHE26" s="107" t="s">
        <v>654</v>
      </c>
      <c r="RHF26" s="108" t="s">
        <v>458</v>
      </c>
      <c r="RHG26" s="109" t="s">
        <v>457</v>
      </c>
      <c r="RHH26" s="132">
        <v>44927</v>
      </c>
      <c r="RHI26" s="132">
        <v>44743</v>
      </c>
      <c r="RHJ26" s="133">
        <v>44652</v>
      </c>
      <c r="RHK26" s="132">
        <v>44562</v>
      </c>
      <c r="RHL26" s="109" t="s">
        <v>55</v>
      </c>
      <c r="RHM26" s="131" t="s">
        <v>53</v>
      </c>
      <c r="RHN26" s="114" t="s">
        <v>653</v>
      </c>
      <c r="RHO26" s="108" t="s">
        <v>1025</v>
      </c>
      <c r="RHP26" s="108"/>
      <c r="RHQ26" s="116">
        <v>0.62</v>
      </c>
      <c r="RHR26" s="266" t="s">
        <v>1026</v>
      </c>
      <c r="RHS26" s="267"/>
      <c r="RHT26" s="117">
        <v>0.64</v>
      </c>
      <c r="RHU26" s="107" t="s">
        <v>654</v>
      </c>
      <c r="RHV26" s="108" t="s">
        <v>458</v>
      </c>
      <c r="RHW26" s="109" t="s">
        <v>457</v>
      </c>
      <c r="RHX26" s="132">
        <v>44927</v>
      </c>
      <c r="RHY26" s="132">
        <v>44743</v>
      </c>
      <c r="RHZ26" s="133">
        <v>44652</v>
      </c>
      <c r="RIA26" s="132">
        <v>44562</v>
      </c>
      <c r="RIB26" s="109" t="s">
        <v>55</v>
      </c>
      <c r="RIC26" s="131" t="s">
        <v>53</v>
      </c>
      <c r="RID26" s="114" t="s">
        <v>653</v>
      </c>
      <c r="RIE26" s="108" t="s">
        <v>1025</v>
      </c>
      <c r="RIF26" s="108"/>
      <c r="RIG26" s="116">
        <v>0.62</v>
      </c>
      <c r="RIH26" s="266" t="s">
        <v>1026</v>
      </c>
      <c r="RII26" s="267"/>
      <c r="RIJ26" s="117">
        <v>0.64</v>
      </c>
      <c r="RIK26" s="107" t="s">
        <v>654</v>
      </c>
      <c r="RIL26" s="108" t="s">
        <v>458</v>
      </c>
      <c r="RIM26" s="109" t="s">
        <v>457</v>
      </c>
      <c r="RIN26" s="132">
        <v>44927</v>
      </c>
      <c r="RIO26" s="132">
        <v>44743</v>
      </c>
      <c r="RIP26" s="133">
        <v>44652</v>
      </c>
      <c r="RIQ26" s="132">
        <v>44562</v>
      </c>
      <c r="RIR26" s="109" t="s">
        <v>55</v>
      </c>
      <c r="RIS26" s="131" t="s">
        <v>53</v>
      </c>
      <c r="RIT26" s="114" t="s">
        <v>653</v>
      </c>
      <c r="RIU26" s="108" t="s">
        <v>1025</v>
      </c>
      <c r="RIV26" s="108"/>
      <c r="RIW26" s="116">
        <v>0.62</v>
      </c>
      <c r="RIX26" s="266" t="s">
        <v>1026</v>
      </c>
      <c r="RIY26" s="267"/>
      <c r="RIZ26" s="117">
        <v>0.64</v>
      </c>
      <c r="RJA26" s="107" t="s">
        <v>654</v>
      </c>
      <c r="RJB26" s="108" t="s">
        <v>458</v>
      </c>
      <c r="RJC26" s="109" t="s">
        <v>457</v>
      </c>
      <c r="RJD26" s="132">
        <v>44927</v>
      </c>
      <c r="RJE26" s="132">
        <v>44743</v>
      </c>
      <c r="RJF26" s="133">
        <v>44652</v>
      </c>
      <c r="RJG26" s="132">
        <v>44562</v>
      </c>
      <c r="RJH26" s="109" t="s">
        <v>55</v>
      </c>
      <c r="RJI26" s="131" t="s">
        <v>53</v>
      </c>
      <c r="RJJ26" s="114" t="s">
        <v>653</v>
      </c>
      <c r="RJK26" s="108" t="s">
        <v>1025</v>
      </c>
      <c r="RJL26" s="108"/>
      <c r="RJM26" s="116">
        <v>0.62</v>
      </c>
      <c r="RJN26" s="266" t="s">
        <v>1026</v>
      </c>
      <c r="RJO26" s="267"/>
      <c r="RJP26" s="117">
        <v>0.64</v>
      </c>
      <c r="RJQ26" s="107" t="s">
        <v>654</v>
      </c>
      <c r="RJR26" s="108" t="s">
        <v>458</v>
      </c>
      <c r="RJS26" s="109" t="s">
        <v>457</v>
      </c>
      <c r="RJT26" s="132">
        <v>44927</v>
      </c>
      <c r="RJU26" s="132">
        <v>44743</v>
      </c>
      <c r="RJV26" s="133">
        <v>44652</v>
      </c>
      <c r="RJW26" s="132">
        <v>44562</v>
      </c>
      <c r="RJX26" s="109" t="s">
        <v>55</v>
      </c>
      <c r="RJY26" s="131" t="s">
        <v>53</v>
      </c>
      <c r="RJZ26" s="114" t="s">
        <v>653</v>
      </c>
      <c r="RKA26" s="108" t="s">
        <v>1025</v>
      </c>
      <c r="RKB26" s="108"/>
      <c r="RKC26" s="116">
        <v>0.62</v>
      </c>
      <c r="RKD26" s="266" t="s">
        <v>1026</v>
      </c>
      <c r="RKE26" s="267"/>
      <c r="RKF26" s="117">
        <v>0.64</v>
      </c>
      <c r="RKG26" s="107" t="s">
        <v>654</v>
      </c>
      <c r="RKH26" s="108" t="s">
        <v>458</v>
      </c>
      <c r="RKI26" s="109" t="s">
        <v>457</v>
      </c>
      <c r="RKJ26" s="132">
        <v>44927</v>
      </c>
      <c r="RKK26" s="132">
        <v>44743</v>
      </c>
      <c r="RKL26" s="133">
        <v>44652</v>
      </c>
      <c r="RKM26" s="132">
        <v>44562</v>
      </c>
      <c r="RKN26" s="109" t="s">
        <v>55</v>
      </c>
      <c r="RKO26" s="131" t="s">
        <v>53</v>
      </c>
      <c r="RKP26" s="114" t="s">
        <v>653</v>
      </c>
      <c r="RKQ26" s="108" t="s">
        <v>1025</v>
      </c>
      <c r="RKR26" s="108"/>
      <c r="RKS26" s="116">
        <v>0.62</v>
      </c>
      <c r="RKT26" s="266" t="s">
        <v>1026</v>
      </c>
      <c r="RKU26" s="267"/>
      <c r="RKV26" s="117">
        <v>0.64</v>
      </c>
      <c r="RKW26" s="107" t="s">
        <v>654</v>
      </c>
      <c r="RKX26" s="108" t="s">
        <v>458</v>
      </c>
      <c r="RKY26" s="109" t="s">
        <v>457</v>
      </c>
      <c r="RKZ26" s="132">
        <v>44927</v>
      </c>
      <c r="RLA26" s="132">
        <v>44743</v>
      </c>
      <c r="RLB26" s="133">
        <v>44652</v>
      </c>
      <c r="RLC26" s="132">
        <v>44562</v>
      </c>
      <c r="RLD26" s="109" t="s">
        <v>55</v>
      </c>
      <c r="RLE26" s="131" t="s">
        <v>53</v>
      </c>
      <c r="RLF26" s="114" t="s">
        <v>653</v>
      </c>
      <c r="RLG26" s="108" t="s">
        <v>1025</v>
      </c>
      <c r="RLH26" s="108"/>
      <c r="RLI26" s="116">
        <v>0.62</v>
      </c>
      <c r="RLJ26" s="266" t="s">
        <v>1026</v>
      </c>
      <c r="RLK26" s="267"/>
      <c r="RLL26" s="117">
        <v>0.64</v>
      </c>
      <c r="RLM26" s="107" t="s">
        <v>654</v>
      </c>
      <c r="RLN26" s="108" t="s">
        <v>458</v>
      </c>
      <c r="RLO26" s="109" t="s">
        <v>457</v>
      </c>
      <c r="RLP26" s="132">
        <v>44927</v>
      </c>
      <c r="RLQ26" s="132">
        <v>44743</v>
      </c>
      <c r="RLR26" s="133">
        <v>44652</v>
      </c>
      <c r="RLS26" s="132">
        <v>44562</v>
      </c>
      <c r="RLT26" s="109" t="s">
        <v>55</v>
      </c>
      <c r="RLU26" s="131" t="s">
        <v>53</v>
      </c>
      <c r="RLV26" s="114" t="s">
        <v>653</v>
      </c>
      <c r="RLW26" s="108" t="s">
        <v>1025</v>
      </c>
      <c r="RLX26" s="108"/>
      <c r="RLY26" s="116">
        <v>0.62</v>
      </c>
      <c r="RLZ26" s="266" t="s">
        <v>1026</v>
      </c>
      <c r="RMA26" s="267"/>
      <c r="RMB26" s="117">
        <v>0.64</v>
      </c>
      <c r="RMC26" s="107" t="s">
        <v>654</v>
      </c>
      <c r="RMD26" s="108" t="s">
        <v>458</v>
      </c>
      <c r="RME26" s="109" t="s">
        <v>457</v>
      </c>
      <c r="RMF26" s="132">
        <v>44927</v>
      </c>
      <c r="RMG26" s="132">
        <v>44743</v>
      </c>
      <c r="RMH26" s="133">
        <v>44652</v>
      </c>
      <c r="RMI26" s="132">
        <v>44562</v>
      </c>
      <c r="RMJ26" s="109" t="s">
        <v>55</v>
      </c>
      <c r="RMK26" s="131" t="s">
        <v>53</v>
      </c>
      <c r="RML26" s="114" t="s">
        <v>653</v>
      </c>
      <c r="RMM26" s="108" t="s">
        <v>1025</v>
      </c>
      <c r="RMN26" s="108"/>
      <c r="RMO26" s="116">
        <v>0.62</v>
      </c>
      <c r="RMP26" s="266" t="s">
        <v>1026</v>
      </c>
      <c r="RMQ26" s="267"/>
      <c r="RMR26" s="117">
        <v>0.64</v>
      </c>
      <c r="RMS26" s="107" t="s">
        <v>654</v>
      </c>
      <c r="RMT26" s="108" t="s">
        <v>458</v>
      </c>
      <c r="RMU26" s="109" t="s">
        <v>457</v>
      </c>
      <c r="RMV26" s="132">
        <v>44927</v>
      </c>
      <c r="RMW26" s="132">
        <v>44743</v>
      </c>
      <c r="RMX26" s="133">
        <v>44652</v>
      </c>
      <c r="RMY26" s="132">
        <v>44562</v>
      </c>
      <c r="RMZ26" s="109" t="s">
        <v>55</v>
      </c>
      <c r="RNA26" s="131" t="s">
        <v>53</v>
      </c>
      <c r="RNB26" s="114" t="s">
        <v>653</v>
      </c>
      <c r="RNC26" s="108" t="s">
        <v>1025</v>
      </c>
      <c r="RND26" s="108"/>
      <c r="RNE26" s="116">
        <v>0.62</v>
      </c>
      <c r="RNF26" s="266" t="s">
        <v>1026</v>
      </c>
      <c r="RNG26" s="267"/>
      <c r="RNH26" s="117">
        <v>0.64</v>
      </c>
      <c r="RNI26" s="107" t="s">
        <v>654</v>
      </c>
      <c r="RNJ26" s="108" t="s">
        <v>458</v>
      </c>
      <c r="RNK26" s="109" t="s">
        <v>457</v>
      </c>
      <c r="RNL26" s="132">
        <v>44927</v>
      </c>
      <c r="RNM26" s="132">
        <v>44743</v>
      </c>
      <c r="RNN26" s="133">
        <v>44652</v>
      </c>
      <c r="RNO26" s="132">
        <v>44562</v>
      </c>
      <c r="RNP26" s="109" t="s">
        <v>55</v>
      </c>
      <c r="RNQ26" s="131" t="s">
        <v>53</v>
      </c>
      <c r="RNR26" s="114" t="s">
        <v>653</v>
      </c>
      <c r="RNS26" s="108" t="s">
        <v>1025</v>
      </c>
      <c r="RNT26" s="108"/>
      <c r="RNU26" s="116">
        <v>0.62</v>
      </c>
      <c r="RNV26" s="266" t="s">
        <v>1026</v>
      </c>
      <c r="RNW26" s="267"/>
      <c r="RNX26" s="117">
        <v>0.64</v>
      </c>
      <c r="RNY26" s="107" t="s">
        <v>654</v>
      </c>
      <c r="RNZ26" s="108" t="s">
        <v>458</v>
      </c>
      <c r="ROA26" s="109" t="s">
        <v>457</v>
      </c>
      <c r="ROB26" s="132">
        <v>44927</v>
      </c>
      <c r="ROC26" s="132">
        <v>44743</v>
      </c>
      <c r="ROD26" s="133">
        <v>44652</v>
      </c>
      <c r="ROE26" s="132">
        <v>44562</v>
      </c>
      <c r="ROF26" s="109" t="s">
        <v>55</v>
      </c>
      <c r="ROG26" s="131" t="s">
        <v>53</v>
      </c>
      <c r="ROH26" s="114" t="s">
        <v>653</v>
      </c>
      <c r="ROI26" s="108" t="s">
        <v>1025</v>
      </c>
      <c r="ROJ26" s="108"/>
      <c r="ROK26" s="116">
        <v>0.62</v>
      </c>
      <c r="ROL26" s="266" t="s">
        <v>1026</v>
      </c>
      <c r="ROM26" s="267"/>
      <c r="RON26" s="117">
        <v>0.64</v>
      </c>
      <c r="ROO26" s="107" t="s">
        <v>654</v>
      </c>
      <c r="ROP26" s="108" t="s">
        <v>458</v>
      </c>
      <c r="ROQ26" s="109" t="s">
        <v>457</v>
      </c>
      <c r="ROR26" s="132">
        <v>44927</v>
      </c>
      <c r="ROS26" s="132">
        <v>44743</v>
      </c>
      <c r="ROT26" s="133">
        <v>44652</v>
      </c>
      <c r="ROU26" s="132">
        <v>44562</v>
      </c>
      <c r="ROV26" s="109" t="s">
        <v>55</v>
      </c>
      <c r="ROW26" s="131" t="s">
        <v>53</v>
      </c>
      <c r="ROX26" s="114" t="s">
        <v>653</v>
      </c>
      <c r="ROY26" s="108" t="s">
        <v>1025</v>
      </c>
      <c r="ROZ26" s="108"/>
      <c r="RPA26" s="116">
        <v>0.62</v>
      </c>
      <c r="RPB26" s="266" t="s">
        <v>1026</v>
      </c>
      <c r="RPC26" s="267"/>
      <c r="RPD26" s="117">
        <v>0.64</v>
      </c>
      <c r="RPE26" s="107" t="s">
        <v>654</v>
      </c>
      <c r="RPF26" s="108" t="s">
        <v>458</v>
      </c>
      <c r="RPG26" s="109" t="s">
        <v>457</v>
      </c>
      <c r="RPH26" s="132">
        <v>44927</v>
      </c>
      <c r="RPI26" s="132">
        <v>44743</v>
      </c>
      <c r="RPJ26" s="133">
        <v>44652</v>
      </c>
      <c r="RPK26" s="132">
        <v>44562</v>
      </c>
      <c r="RPL26" s="109" t="s">
        <v>55</v>
      </c>
      <c r="RPM26" s="131" t="s">
        <v>53</v>
      </c>
      <c r="RPN26" s="114" t="s">
        <v>653</v>
      </c>
      <c r="RPO26" s="108" t="s">
        <v>1025</v>
      </c>
      <c r="RPP26" s="108"/>
      <c r="RPQ26" s="116">
        <v>0.62</v>
      </c>
      <c r="RPR26" s="266" t="s">
        <v>1026</v>
      </c>
      <c r="RPS26" s="267"/>
      <c r="RPT26" s="117">
        <v>0.64</v>
      </c>
      <c r="RPU26" s="107" t="s">
        <v>654</v>
      </c>
      <c r="RPV26" s="108" t="s">
        <v>458</v>
      </c>
      <c r="RPW26" s="109" t="s">
        <v>457</v>
      </c>
      <c r="RPX26" s="132">
        <v>44927</v>
      </c>
      <c r="RPY26" s="132">
        <v>44743</v>
      </c>
      <c r="RPZ26" s="133">
        <v>44652</v>
      </c>
      <c r="RQA26" s="132">
        <v>44562</v>
      </c>
      <c r="RQB26" s="109" t="s">
        <v>55</v>
      </c>
      <c r="RQC26" s="131" t="s">
        <v>53</v>
      </c>
      <c r="RQD26" s="114" t="s">
        <v>653</v>
      </c>
      <c r="RQE26" s="108" t="s">
        <v>1025</v>
      </c>
      <c r="RQF26" s="108"/>
      <c r="RQG26" s="116">
        <v>0.62</v>
      </c>
      <c r="RQH26" s="266" t="s">
        <v>1026</v>
      </c>
      <c r="RQI26" s="267"/>
      <c r="RQJ26" s="117">
        <v>0.64</v>
      </c>
      <c r="RQK26" s="107" t="s">
        <v>654</v>
      </c>
      <c r="RQL26" s="108" t="s">
        <v>458</v>
      </c>
      <c r="RQM26" s="109" t="s">
        <v>457</v>
      </c>
      <c r="RQN26" s="132">
        <v>44927</v>
      </c>
      <c r="RQO26" s="132">
        <v>44743</v>
      </c>
      <c r="RQP26" s="133">
        <v>44652</v>
      </c>
      <c r="RQQ26" s="132">
        <v>44562</v>
      </c>
      <c r="RQR26" s="109" t="s">
        <v>55</v>
      </c>
      <c r="RQS26" s="131" t="s">
        <v>53</v>
      </c>
      <c r="RQT26" s="114" t="s">
        <v>653</v>
      </c>
      <c r="RQU26" s="108" t="s">
        <v>1025</v>
      </c>
      <c r="RQV26" s="108"/>
      <c r="RQW26" s="116">
        <v>0.62</v>
      </c>
      <c r="RQX26" s="266" t="s">
        <v>1026</v>
      </c>
      <c r="RQY26" s="267"/>
      <c r="RQZ26" s="117">
        <v>0.64</v>
      </c>
      <c r="RRA26" s="107" t="s">
        <v>654</v>
      </c>
      <c r="RRB26" s="108" t="s">
        <v>458</v>
      </c>
      <c r="RRC26" s="109" t="s">
        <v>457</v>
      </c>
      <c r="RRD26" s="132">
        <v>44927</v>
      </c>
      <c r="RRE26" s="132">
        <v>44743</v>
      </c>
      <c r="RRF26" s="133">
        <v>44652</v>
      </c>
      <c r="RRG26" s="132">
        <v>44562</v>
      </c>
      <c r="RRH26" s="109" t="s">
        <v>55</v>
      </c>
      <c r="RRI26" s="131" t="s">
        <v>53</v>
      </c>
      <c r="RRJ26" s="114" t="s">
        <v>653</v>
      </c>
      <c r="RRK26" s="108" t="s">
        <v>1025</v>
      </c>
      <c r="RRL26" s="108"/>
      <c r="RRM26" s="116">
        <v>0.62</v>
      </c>
      <c r="RRN26" s="266" t="s">
        <v>1026</v>
      </c>
      <c r="RRO26" s="267"/>
      <c r="RRP26" s="117">
        <v>0.64</v>
      </c>
      <c r="RRQ26" s="107" t="s">
        <v>654</v>
      </c>
      <c r="RRR26" s="108" t="s">
        <v>458</v>
      </c>
      <c r="RRS26" s="109" t="s">
        <v>457</v>
      </c>
      <c r="RRT26" s="132">
        <v>44927</v>
      </c>
      <c r="RRU26" s="132">
        <v>44743</v>
      </c>
      <c r="RRV26" s="133">
        <v>44652</v>
      </c>
      <c r="RRW26" s="132">
        <v>44562</v>
      </c>
      <c r="RRX26" s="109" t="s">
        <v>55</v>
      </c>
      <c r="RRY26" s="131" t="s">
        <v>53</v>
      </c>
      <c r="RRZ26" s="114" t="s">
        <v>653</v>
      </c>
      <c r="RSA26" s="108" t="s">
        <v>1025</v>
      </c>
      <c r="RSB26" s="108"/>
      <c r="RSC26" s="116">
        <v>0.62</v>
      </c>
      <c r="RSD26" s="266" t="s">
        <v>1026</v>
      </c>
      <c r="RSE26" s="267"/>
      <c r="RSF26" s="117">
        <v>0.64</v>
      </c>
      <c r="RSG26" s="107" t="s">
        <v>654</v>
      </c>
      <c r="RSH26" s="108" t="s">
        <v>458</v>
      </c>
      <c r="RSI26" s="109" t="s">
        <v>457</v>
      </c>
      <c r="RSJ26" s="132">
        <v>44927</v>
      </c>
      <c r="RSK26" s="132">
        <v>44743</v>
      </c>
      <c r="RSL26" s="133">
        <v>44652</v>
      </c>
      <c r="RSM26" s="132">
        <v>44562</v>
      </c>
      <c r="RSN26" s="109" t="s">
        <v>55</v>
      </c>
      <c r="RSO26" s="131" t="s">
        <v>53</v>
      </c>
      <c r="RSP26" s="114" t="s">
        <v>653</v>
      </c>
      <c r="RSQ26" s="108" t="s">
        <v>1025</v>
      </c>
      <c r="RSR26" s="108"/>
      <c r="RSS26" s="116">
        <v>0.62</v>
      </c>
      <c r="RST26" s="266" t="s">
        <v>1026</v>
      </c>
      <c r="RSU26" s="267"/>
      <c r="RSV26" s="117">
        <v>0.64</v>
      </c>
      <c r="RSW26" s="107" t="s">
        <v>654</v>
      </c>
      <c r="RSX26" s="108" t="s">
        <v>458</v>
      </c>
      <c r="RSY26" s="109" t="s">
        <v>457</v>
      </c>
      <c r="RSZ26" s="132">
        <v>44927</v>
      </c>
      <c r="RTA26" s="132">
        <v>44743</v>
      </c>
      <c r="RTB26" s="133">
        <v>44652</v>
      </c>
      <c r="RTC26" s="132">
        <v>44562</v>
      </c>
      <c r="RTD26" s="109" t="s">
        <v>55</v>
      </c>
      <c r="RTE26" s="131" t="s">
        <v>53</v>
      </c>
      <c r="RTF26" s="114" t="s">
        <v>653</v>
      </c>
      <c r="RTG26" s="108" t="s">
        <v>1025</v>
      </c>
      <c r="RTH26" s="108"/>
      <c r="RTI26" s="116">
        <v>0.62</v>
      </c>
      <c r="RTJ26" s="266" t="s">
        <v>1026</v>
      </c>
      <c r="RTK26" s="267"/>
      <c r="RTL26" s="117">
        <v>0.64</v>
      </c>
      <c r="RTM26" s="107" t="s">
        <v>654</v>
      </c>
      <c r="RTN26" s="108" t="s">
        <v>458</v>
      </c>
      <c r="RTO26" s="109" t="s">
        <v>457</v>
      </c>
      <c r="RTP26" s="132">
        <v>44927</v>
      </c>
      <c r="RTQ26" s="132">
        <v>44743</v>
      </c>
      <c r="RTR26" s="133">
        <v>44652</v>
      </c>
      <c r="RTS26" s="132">
        <v>44562</v>
      </c>
      <c r="RTT26" s="109" t="s">
        <v>55</v>
      </c>
      <c r="RTU26" s="131" t="s">
        <v>53</v>
      </c>
      <c r="RTV26" s="114" t="s">
        <v>653</v>
      </c>
      <c r="RTW26" s="108" t="s">
        <v>1025</v>
      </c>
      <c r="RTX26" s="108"/>
      <c r="RTY26" s="116">
        <v>0.62</v>
      </c>
      <c r="RTZ26" s="266" t="s">
        <v>1026</v>
      </c>
      <c r="RUA26" s="267"/>
      <c r="RUB26" s="117">
        <v>0.64</v>
      </c>
      <c r="RUC26" s="107" t="s">
        <v>654</v>
      </c>
      <c r="RUD26" s="108" t="s">
        <v>458</v>
      </c>
      <c r="RUE26" s="109" t="s">
        <v>457</v>
      </c>
      <c r="RUF26" s="132">
        <v>44927</v>
      </c>
      <c r="RUG26" s="132">
        <v>44743</v>
      </c>
      <c r="RUH26" s="133">
        <v>44652</v>
      </c>
      <c r="RUI26" s="132">
        <v>44562</v>
      </c>
      <c r="RUJ26" s="109" t="s">
        <v>55</v>
      </c>
      <c r="RUK26" s="131" t="s">
        <v>53</v>
      </c>
      <c r="RUL26" s="114" t="s">
        <v>653</v>
      </c>
      <c r="RUM26" s="108" t="s">
        <v>1025</v>
      </c>
      <c r="RUN26" s="108"/>
      <c r="RUO26" s="116">
        <v>0.62</v>
      </c>
      <c r="RUP26" s="266" t="s">
        <v>1026</v>
      </c>
      <c r="RUQ26" s="267"/>
      <c r="RUR26" s="117">
        <v>0.64</v>
      </c>
      <c r="RUS26" s="107" t="s">
        <v>654</v>
      </c>
      <c r="RUT26" s="108" t="s">
        <v>458</v>
      </c>
      <c r="RUU26" s="109" t="s">
        <v>457</v>
      </c>
      <c r="RUV26" s="132">
        <v>44927</v>
      </c>
      <c r="RUW26" s="132">
        <v>44743</v>
      </c>
      <c r="RUX26" s="133">
        <v>44652</v>
      </c>
      <c r="RUY26" s="132">
        <v>44562</v>
      </c>
      <c r="RUZ26" s="109" t="s">
        <v>55</v>
      </c>
      <c r="RVA26" s="131" t="s">
        <v>53</v>
      </c>
      <c r="RVB26" s="114" t="s">
        <v>653</v>
      </c>
      <c r="RVC26" s="108" t="s">
        <v>1025</v>
      </c>
      <c r="RVD26" s="108"/>
      <c r="RVE26" s="116">
        <v>0.62</v>
      </c>
      <c r="RVF26" s="266" t="s">
        <v>1026</v>
      </c>
      <c r="RVG26" s="267"/>
      <c r="RVH26" s="117">
        <v>0.64</v>
      </c>
      <c r="RVI26" s="107" t="s">
        <v>654</v>
      </c>
      <c r="RVJ26" s="108" t="s">
        <v>458</v>
      </c>
      <c r="RVK26" s="109" t="s">
        <v>457</v>
      </c>
      <c r="RVL26" s="132">
        <v>44927</v>
      </c>
      <c r="RVM26" s="132">
        <v>44743</v>
      </c>
      <c r="RVN26" s="133">
        <v>44652</v>
      </c>
      <c r="RVO26" s="132">
        <v>44562</v>
      </c>
      <c r="RVP26" s="109" t="s">
        <v>55</v>
      </c>
      <c r="RVQ26" s="131" t="s">
        <v>53</v>
      </c>
      <c r="RVR26" s="114" t="s">
        <v>653</v>
      </c>
      <c r="RVS26" s="108" t="s">
        <v>1025</v>
      </c>
      <c r="RVT26" s="108"/>
      <c r="RVU26" s="116">
        <v>0.62</v>
      </c>
      <c r="RVV26" s="266" t="s">
        <v>1026</v>
      </c>
      <c r="RVW26" s="267"/>
      <c r="RVX26" s="117">
        <v>0.64</v>
      </c>
      <c r="RVY26" s="107" t="s">
        <v>654</v>
      </c>
      <c r="RVZ26" s="108" t="s">
        <v>458</v>
      </c>
      <c r="RWA26" s="109" t="s">
        <v>457</v>
      </c>
      <c r="RWB26" s="132">
        <v>44927</v>
      </c>
      <c r="RWC26" s="132">
        <v>44743</v>
      </c>
      <c r="RWD26" s="133">
        <v>44652</v>
      </c>
      <c r="RWE26" s="132">
        <v>44562</v>
      </c>
      <c r="RWF26" s="109" t="s">
        <v>55</v>
      </c>
      <c r="RWG26" s="131" t="s">
        <v>53</v>
      </c>
      <c r="RWH26" s="114" t="s">
        <v>653</v>
      </c>
      <c r="RWI26" s="108" t="s">
        <v>1025</v>
      </c>
      <c r="RWJ26" s="108"/>
      <c r="RWK26" s="116">
        <v>0.62</v>
      </c>
      <c r="RWL26" s="266" t="s">
        <v>1026</v>
      </c>
      <c r="RWM26" s="267"/>
      <c r="RWN26" s="117">
        <v>0.64</v>
      </c>
      <c r="RWO26" s="107" t="s">
        <v>654</v>
      </c>
      <c r="RWP26" s="108" t="s">
        <v>458</v>
      </c>
      <c r="RWQ26" s="109" t="s">
        <v>457</v>
      </c>
      <c r="RWR26" s="132">
        <v>44927</v>
      </c>
      <c r="RWS26" s="132">
        <v>44743</v>
      </c>
      <c r="RWT26" s="133">
        <v>44652</v>
      </c>
      <c r="RWU26" s="132">
        <v>44562</v>
      </c>
      <c r="RWV26" s="109" t="s">
        <v>55</v>
      </c>
      <c r="RWW26" s="131" t="s">
        <v>53</v>
      </c>
      <c r="RWX26" s="114" t="s">
        <v>653</v>
      </c>
      <c r="RWY26" s="108" t="s">
        <v>1025</v>
      </c>
      <c r="RWZ26" s="108"/>
      <c r="RXA26" s="116">
        <v>0.62</v>
      </c>
      <c r="RXB26" s="266" t="s">
        <v>1026</v>
      </c>
      <c r="RXC26" s="267"/>
      <c r="RXD26" s="117">
        <v>0.64</v>
      </c>
      <c r="RXE26" s="107" t="s">
        <v>654</v>
      </c>
      <c r="RXF26" s="108" t="s">
        <v>458</v>
      </c>
      <c r="RXG26" s="109" t="s">
        <v>457</v>
      </c>
      <c r="RXH26" s="132">
        <v>44927</v>
      </c>
      <c r="RXI26" s="132">
        <v>44743</v>
      </c>
      <c r="RXJ26" s="133">
        <v>44652</v>
      </c>
      <c r="RXK26" s="132">
        <v>44562</v>
      </c>
      <c r="RXL26" s="109" t="s">
        <v>55</v>
      </c>
      <c r="RXM26" s="131" t="s">
        <v>53</v>
      </c>
      <c r="RXN26" s="114" t="s">
        <v>653</v>
      </c>
      <c r="RXO26" s="108" t="s">
        <v>1025</v>
      </c>
      <c r="RXP26" s="108"/>
      <c r="RXQ26" s="116">
        <v>0.62</v>
      </c>
      <c r="RXR26" s="266" t="s">
        <v>1026</v>
      </c>
      <c r="RXS26" s="267"/>
      <c r="RXT26" s="117">
        <v>0.64</v>
      </c>
      <c r="RXU26" s="107" t="s">
        <v>654</v>
      </c>
      <c r="RXV26" s="108" t="s">
        <v>458</v>
      </c>
      <c r="RXW26" s="109" t="s">
        <v>457</v>
      </c>
      <c r="RXX26" s="132">
        <v>44927</v>
      </c>
      <c r="RXY26" s="132">
        <v>44743</v>
      </c>
      <c r="RXZ26" s="133">
        <v>44652</v>
      </c>
      <c r="RYA26" s="132">
        <v>44562</v>
      </c>
      <c r="RYB26" s="109" t="s">
        <v>55</v>
      </c>
      <c r="RYC26" s="131" t="s">
        <v>53</v>
      </c>
      <c r="RYD26" s="114" t="s">
        <v>653</v>
      </c>
      <c r="RYE26" s="108" t="s">
        <v>1025</v>
      </c>
      <c r="RYF26" s="108"/>
      <c r="RYG26" s="116">
        <v>0.62</v>
      </c>
      <c r="RYH26" s="266" t="s">
        <v>1026</v>
      </c>
      <c r="RYI26" s="267"/>
      <c r="RYJ26" s="117">
        <v>0.64</v>
      </c>
      <c r="RYK26" s="107" t="s">
        <v>654</v>
      </c>
      <c r="RYL26" s="108" t="s">
        <v>458</v>
      </c>
      <c r="RYM26" s="109" t="s">
        <v>457</v>
      </c>
      <c r="RYN26" s="132">
        <v>44927</v>
      </c>
      <c r="RYO26" s="132">
        <v>44743</v>
      </c>
      <c r="RYP26" s="133">
        <v>44652</v>
      </c>
      <c r="RYQ26" s="132">
        <v>44562</v>
      </c>
      <c r="RYR26" s="109" t="s">
        <v>55</v>
      </c>
      <c r="RYS26" s="131" t="s">
        <v>53</v>
      </c>
      <c r="RYT26" s="114" t="s">
        <v>653</v>
      </c>
      <c r="RYU26" s="108" t="s">
        <v>1025</v>
      </c>
      <c r="RYV26" s="108"/>
      <c r="RYW26" s="116">
        <v>0.62</v>
      </c>
      <c r="RYX26" s="266" t="s">
        <v>1026</v>
      </c>
      <c r="RYY26" s="267"/>
      <c r="RYZ26" s="117">
        <v>0.64</v>
      </c>
      <c r="RZA26" s="107" t="s">
        <v>654</v>
      </c>
      <c r="RZB26" s="108" t="s">
        <v>458</v>
      </c>
      <c r="RZC26" s="109" t="s">
        <v>457</v>
      </c>
      <c r="RZD26" s="132">
        <v>44927</v>
      </c>
      <c r="RZE26" s="132">
        <v>44743</v>
      </c>
      <c r="RZF26" s="133">
        <v>44652</v>
      </c>
      <c r="RZG26" s="132">
        <v>44562</v>
      </c>
      <c r="RZH26" s="109" t="s">
        <v>55</v>
      </c>
      <c r="RZI26" s="131" t="s">
        <v>53</v>
      </c>
      <c r="RZJ26" s="114" t="s">
        <v>653</v>
      </c>
      <c r="RZK26" s="108" t="s">
        <v>1025</v>
      </c>
      <c r="RZL26" s="108"/>
      <c r="RZM26" s="116">
        <v>0.62</v>
      </c>
      <c r="RZN26" s="266" t="s">
        <v>1026</v>
      </c>
      <c r="RZO26" s="267"/>
      <c r="RZP26" s="117">
        <v>0.64</v>
      </c>
      <c r="RZQ26" s="107" t="s">
        <v>654</v>
      </c>
      <c r="RZR26" s="108" t="s">
        <v>458</v>
      </c>
      <c r="RZS26" s="109" t="s">
        <v>457</v>
      </c>
      <c r="RZT26" s="132">
        <v>44927</v>
      </c>
      <c r="RZU26" s="132">
        <v>44743</v>
      </c>
      <c r="RZV26" s="133">
        <v>44652</v>
      </c>
      <c r="RZW26" s="132">
        <v>44562</v>
      </c>
      <c r="RZX26" s="109" t="s">
        <v>55</v>
      </c>
      <c r="RZY26" s="131" t="s">
        <v>53</v>
      </c>
      <c r="RZZ26" s="114" t="s">
        <v>653</v>
      </c>
      <c r="SAA26" s="108" t="s">
        <v>1025</v>
      </c>
      <c r="SAB26" s="108"/>
      <c r="SAC26" s="116">
        <v>0.62</v>
      </c>
      <c r="SAD26" s="266" t="s">
        <v>1026</v>
      </c>
      <c r="SAE26" s="267"/>
      <c r="SAF26" s="117">
        <v>0.64</v>
      </c>
      <c r="SAG26" s="107" t="s">
        <v>654</v>
      </c>
      <c r="SAH26" s="108" t="s">
        <v>458</v>
      </c>
      <c r="SAI26" s="109" t="s">
        <v>457</v>
      </c>
      <c r="SAJ26" s="132">
        <v>44927</v>
      </c>
      <c r="SAK26" s="132">
        <v>44743</v>
      </c>
      <c r="SAL26" s="133">
        <v>44652</v>
      </c>
      <c r="SAM26" s="132">
        <v>44562</v>
      </c>
      <c r="SAN26" s="109" t="s">
        <v>55</v>
      </c>
      <c r="SAO26" s="131" t="s">
        <v>53</v>
      </c>
      <c r="SAP26" s="114" t="s">
        <v>653</v>
      </c>
      <c r="SAQ26" s="108" t="s">
        <v>1025</v>
      </c>
      <c r="SAR26" s="108"/>
      <c r="SAS26" s="116">
        <v>0.62</v>
      </c>
      <c r="SAT26" s="266" t="s">
        <v>1026</v>
      </c>
      <c r="SAU26" s="267"/>
      <c r="SAV26" s="117">
        <v>0.64</v>
      </c>
      <c r="SAW26" s="107" t="s">
        <v>654</v>
      </c>
      <c r="SAX26" s="108" t="s">
        <v>458</v>
      </c>
      <c r="SAY26" s="109" t="s">
        <v>457</v>
      </c>
      <c r="SAZ26" s="132">
        <v>44927</v>
      </c>
      <c r="SBA26" s="132">
        <v>44743</v>
      </c>
      <c r="SBB26" s="133">
        <v>44652</v>
      </c>
      <c r="SBC26" s="132">
        <v>44562</v>
      </c>
      <c r="SBD26" s="109" t="s">
        <v>55</v>
      </c>
      <c r="SBE26" s="131" t="s">
        <v>53</v>
      </c>
      <c r="SBF26" s="114" t="s">
        <v>653</v>
      </c>
      <c r="SBG26" s="108" t="s">
        <v>1025</v>
      </c>
      <c r="SBH26" s="108"/>
      <c r="SBI26" s="116">
        <v>0.62</v>
      </c>
      <c r="SBJ26" s="266" t="s">
        <v>1026</v>
      </c>
      <c r="SBK26" s="267"/>
      <c r="SBL26" s="117">
        <v>0.64</v>
      </c>
      <c r="SBM26" s="107" t="s">
        <v>654</v>
      </c>
      <c r="SBN26" s="108" t="s">
        <v>458</v>
      </c>
      <c r="SBO26" s="109" t="s">
        <v>457</v>
      </c>
      <c r="SBP26" s="132">
        <v>44927</v>
      </c>
      <c r="SBQ26" s="132">
        <v>44743</v>
      </c>
      <c r="SBR26" s="133">
        <v>44652</v>
      </c>
      <c r="SBS26" s="132">
        <v>44562</v>
      </c>
      <c r="SBT26" s="109" t="s">
        <v>55</v>
      </c>
      <c r="SBU26" s="131" t="s">
        <v>53</v>
      </c>
      <c r="SBV26" s="114" t="s">
        <v>653</v>
      </c>
      <c r="SBW26" s="108" t="s">
        <v>1025</v>
      </c>
      <c r="SBX26" s="108"/>
      <c r="SBY26" s="116">
        <v>0.62</v>
      </c>
      <c r="SBZ26" s="266" t="s">
        <v>1026</v>
      </c>
      <c r="SCA26" s="267"/>
      <c r="SCB26" s="117">
        <v>0.64</v>
      </c>
      <c r="SCC26" s="107" t="s">
        <v>654</v>
      </c>
      <c r="SCD26" s="108" t="s">
        <v>458</v>
      </c>
      <c r="SCE26" s="109" t="s">
        <v>457</v>
      </c>
      <c r="SCF26" s="132">
        <v>44927</v>
      </c>
      <c r="SCG26" s="132">
        <v>44743</v>
      </c>
      <c r="SCH26" s="133">
        <v>44652</v>
      </c>
      <c r="SCI26" s="132">
        <v>44562</v>
      </c>
      <c r="SCJ26" s="109" t="s">
        <v>55</v>
      </c>
      <c r="SCK26" s="131" t="s">
        <v>53</v>
      </c>
      <c r="SCL26" s="114" t="s">
        <v>653</v>
      </c>
      <c r="SCM26" s="108" t="s">
        <v>1025</v>
      </c>
      <c r="SCN26" s="108"/>
      <c r="SCO26" s="116">
        <v>0.62</v>
      </c>
      <c r="SCP26" s="266" t="s">
        <v>1026</v>
      </c>
      <c r="SCQ26" s="267"/>
      <c r="SCR26" s="117">
        <v>0.64</v>
      </c>
      <c r="SCS26" s="107" t="s">
        <v>654</v>
      </c>
      <c r="SCT26" s="108" t="s">
        <v>458</v>
      </c>
      <c r="SCU26" s="109" t="s">
        <v>457</v>
      </c>
      <c r="SCV26" s="132">
        <v>44927</v>
      </c>
      <c r="SCW26" s="132">
        <v>44743</v>
      </c>
      <c r="SCX26" s="133">
        <v>44652</v>
      </c>
      <c r="SCY26" s="132">
        <v>44562</v>
      </c>
      <c r="SCZ26" s="109" t="s">
        <v>55</v>
      </c>
      <c r="SDA26" s="131" t="s">
        <v>53</v>
      </c>
      <c r="SDB26" s="114" t="s">
        <v>653</v>
      </c>
      <c r="SDC26" s="108" t="s">
        <v>1025</v>
      </c>
      <c r="SDD26" s="108"/>
      <c r="SDE26" s="116">
        <v>0.62</v>
      </c>
      <c r="SDF26" s="266" t="s">
        <v>1026</v>
      </c>
      <c r="SDG26" s="267"/>
      <c r="SDH26" s="117">
        <v>0.64</v>
      </c>
      <c r="SDI26" s="107" t="s">
        <v>654</v>
      </c>
      <c r="SDJ26" s="108" t="s">
        <v>458</v>
      </c>
      <c r="SDK26" s="109" t="s">
        <v>457</v>
      </c>
      <c r="SDL26" s="132">
        <v>44927</v>
      </c>
      <c r="SDM26" s="132">
        <v>44743</v>
      </c>
      <c r="SDN26" s="133">
        <v>44652</v>
      </c>
      <c r="SDO26" s="132">
        <v>44562</v>
      </c>
      <c r="SDP26" s="109" t="s">
        <v>55</v>
      </c>
      <c r="SDQ26" s="131" t="s">
        <v>53</v>
      </c>
      <c r="SDR26" s="114" t="s">
        <v>653</v>
      </c>
      <c r="SDS26" s="108" t="s">
        <v>1025</v>
      </c>
      <c r="SDT26" s="108"/>
      <c r="SDU26" s="116">
        <v>0.62</v>
      </c>
      <c r="SDV26" s="266" t="s">
        <v>1026</v>
      </c>
      <c r="SDW26" s="267"/>
      <c r="SDX26" s="117">
        <v>0.64</v>
      </c>
      <c r="SDY26" s="107" t="s">
        <v>654</v>
      </c>
      <c r="SDZ26" s="108" t="s">
        <v>458</v>
      </c>
      <c r="SEA26" s="109" t="s">
        <v>457</v>
      </c>
      <c r="SEB26" s="132">
        <v>44927</v>
      </c>
      <c r="SEC26" s="132">
        <v>44743</v>
      </c>
      <c r="SED26" s="133">
        <v>44652</v>
      </c>
      <c r="SEE26" s="132">
        <v>44562</v>
      </c>
      <c r="SEF26" s="109" t="s">
        <v>55</v>
      </c>
      <c r="SEG26" s="131" t="s">
        <v>53</v>
      </c>
      <c r="SEH26" s="114" t="s">
        <v>653</v>
      </c>
      <c r="SEI26" s="108" t="s">
        <v>1025</v>
      </c>
      <c r="SEJ26" s="108"/>
      <c r="SEK26" s="116">
        <v>0.62</v>
      </c>
      <c r="SEL26" s="266" t="s">
        <v>1026</v>
      </c>
      <c r="SEM26" s="267"/>
      <c r="SEN26" s="117">
        <v>0.64</v>
      </c>
      <c r="SEO26" s="107" t="s">
        <v>654</v>
      </c>
      <c r="SEP26" s="108" t="s">
        <v>458</v>
      </c>
      <c r="SEQ26" s="109" t="s">
        <v>457</v>
      </c>
      <c r="SER26" s="132">
        <v>44927</v>
      </c>
      <c r="SES26" s="132">
        <v>44743</v>
      </c>
      <c r="SET26" s="133">
        <v>44652</v>
      </c>
      <c r="SEU26" s="132">
        <v>44562</v>
      </c>
      <c r="SEV26" s="109" t="s">
        <v>55</v>
      </c>
      <c r="SEW26" s="131" t="s">
        <v>53</v>
      </c>
      <c r="SEX26" s="114" t="s">
        <v>653</v>
      </c>
      <c r="SEY26" s="108" t="s">
        <v>1025</v>
      </c>
      <c r="SEZ26" s="108"/>
      <c r="SFA26" s="116">
        <v>0.62</v>
      </c>
      <c r="SFB26" s="266" t="s">
        <v>1026</v>
      </c>
      <c r="SFC26" s="267"/>
      <c r="SFD26" s="117">
        <v>0.64</v>
      </c>
      <c r="SFE26" s="107" t="s">
        <v>654</v>
      </c>
      <c r="SFF26" s="108" t="s">
        <v>458</v>
      </c>
      <c r="SFG26" s="109" t="s">
        <v>457</v>
      </c>
      <c r="SFH26" s="132">
        <v>44927</v>
      </c>
      <c r="SFI26" s="132">
        <v>44743</v>
      </c>
      <c r="SFJ26" s="133">
        <v>44652</v>
      </c>
      <c r="SFK26" s="132">
        <v>44562</v>
      </c>
      <c r="SFL26" s="109" t="s">
        <v>55</v>
      </c>
      <c r="SFM26" s="131" t="s">
        <v>53</v>
      </c>
      <c r="SFN26" s="114" t="s">
        <v>653</v>
      </c>
      <c r="SFO26" s="108" t="s">
        <v>1025</v>
      </c>
      <c r="SFP26" s="108"/>
      <c r="SFQ26" s="116">
        <v>0.62</v>
      </c>
      <c r="SFR26" s="266" t="s">
        <v>1026</v>
      </c>
      <c r="SFS26" s="267"/>
      <c r="SFT26" s="117">
        <v>0.64</v>
      </c>
      <c r="SFU26" s="107" t="s">
        <v>654</v>
      </c>
      <c r="SFV26" s="108" t="s">
        <v>458</v>
      </c>
      <c r="SFW26" s="109" t="s">
        <v>457</v>
      </c>
      <c r="SFX26" s="132">
        <v>44927</v>
      </c>
      <c r="SFY26" s="132">
        <v>44743</v>
      </c>
      <c r="SFZ26" s="133">
        <v>44652</v>
      </c>
      <c r="SGA26" s="132">
        <v>44562</v>
      </c>
      <c r="SGB26" s="109" t="s">
        <v>55</v>
      </c>
      <c r="SGC26" s="131" t="s">
        <v>53</v>
      </c>
      <c r="SGD26" s="114" t="s">
        <v>653</v>
      </c>
      <c r="SGE26" s="108" t="s">
        <v>1025</v>
      </c>
      <c r="SGF26" s="108"/>
      <c r="SGG26" s="116">
        <v>0.62</v>
      </c>
      <c r="SGH26" s="266" t="s">
        <v>1026</v>
      </c>
      <c r="SGI26" s="267"/>
      <c r="SGJ26" s="117">
        <v>0.64</v>
      </c>
      <c r="SGK26" s="107" t="s">
        <v>654</v>
      </c>
      <c r="SGL26" s="108" t="s">
        <v>458</v>
      </c>
      <c r="SGM26" s="109" t="s">
        <v>457</v>
      </c>
      <c r="SGN26" s="132">
        <v>44927</v>
      </c>
      <c r="SGO26" s="132">
        <v>44743</v>
      </c>
      <c r="SGP26" s="133">
        <v>44652</v>
      </c>
      <c r="SGQ26" s="132">
        <v>44562</v>
      </c>
      <c r="SGR26" s="109" t="s">
        <v>55</v>
      </c>
      <c r="SGS26" s="131" t="s">
        <v>53</v>
      </c>
      <c r="SGT26" s="114" t="s">
        <v>653</v>
      </c>
      <c r="SGU26" s="108" t="s">
        <v>1025</v>
      </c>
      <c r="SGV26" s="108"/>
      <c r="SGW26" s="116">
        <v>0.62</v>
      </c>
      <c r="SGX26" s="266" t="s">
        <v>1026</v>
      </c>
      <c r="SGY26" s="267"/>
      <c r="SGZ26" s="117">
        <v>0.64</v>
      </c>
      <c r="SHA26" s="107" t="s">
        <v>654</v>
      </c>
      <c r="SHB26" s="108" t="s">
        <v>458</v>
      </c>
      <c r="SHC26" s="109" t="s">
        <v>457</v>
      </c>
      <c r="SHD26" s="132">
        <v>44927</v>
      </c>
      <c r="SHE26" s="132">
        <v>44743</v>
      </c>
      <c r="SHF26" s="133">
        <v>44652</v>
      </c>
      <c r="SHG26" s="132">
        <v>44562</v>
      </c>
      <c r="SHH26" s="109" t="s">
        <v>55</v>
      </c>
      <c r="SHI26" s="131" t="s">
        <v>53</v>
      </c>
      <c r="SHJ26" s="114" t="s">
        <v>653</v>
      </c>
      <c r="SHK26" s="108" t="s">
        <v>1025</v>
      </c>
      <c r="SHL26" s="108"/>
      <c r="SHM26" s="116">
        <v>0.62</v>
      </c>
      <c r="SHN26" s="266" t="s">
        <v>1026</v>
      </c>
      <c r="SHO26" s="267"/>
      <c r="SHP26" s="117">
        <v>0.64</v>
      </c>
      <c r="SHQ26" s="107" t="s">
        <v>654</v>
      </c>
      <c r="SHR26" s="108" t="s">
        <v>458</v>
      </c>
      <c r="SHS26" s="109" t="s">
        <v>457</v>
      </c>
      <c r="SHT26" s="132">
        <v>44927</v>
      </c>
      <c r="SHU26" s="132">
        <v>44743</v>
      </c>
      <c r="SHV26" s="133">
        <v>44652</v>
      </c>
      <c r="SHW26" s="132">
        <v>44562</v>
      </c>
      <c r="SHX26" s="109" t="s">
        <v>55</v>
      </c>
      <c r="SHY26" s="131" t="s">
        <v>53</v>
      </c>
      <c r="SHZ26" s="114" t="s">
        <v>653</v>
      </c>
      <c r="SIA26" s="108" t="s">
        <v>1025</v>
      </c>
      <c r="SIB26" s="108"/>
      <c r="SIC26" s="116">
        <v>0.62</v>
      </c>
      <c r="SID26" s="266" t="s">
        <v>1026</v>
      </c>
      <c r="SIE26" s="267"/>
      <c r="SIF26" s="117">
        <v>0.64</v>
      </c>
      <c r="SIG26" s="107" t="s">
        <v>654</v>
      </c>
      <c r="SIH26" s="108" t="s">
        <v>458</v>
      </c>
      <c r="SII26" s="109" t="s">
        <v>457</v>
      </c>
      <c r="SIJ26" s="132">
        <v>44927</v>
      </c>
      <c r="SIK26" s="132">
        <v>44743</v>
      </c>
      <c r="SIL26" s="133">
        <v>44652</v>
      </c>
      <c r="SIM26" s="132">
        <v>44562</v>
      </c>
      <c r="SIN26" s="109" t="s">
        <v>55</v>
      </c>
      <c r="SIO26" s="131" t="s">
        <v>53</v>
      </c>
      <c r="SIP26" s="114" t="s">
        <v>653</v>
      </c>
      <c r="SIQ26" s="108" t="s">
        <v>1025</v>
      </c>
      <c r="SIR26" s="108"/>
      <c r="SIS26" s="116">
        <v>0.62</v>
      </c>
      <c r="SIT26" s="266" t="s">
        <v>1026</v>
      </c>
      <c r="SIU26" s="267"/>
      <c r="SIV26" s="117">
        <v>0.64</v>
      </c>
      <c r="SIW26" s="107" t="s">
        <v>654</v>
      </c>
      <c r="SIX26" s="108" t="s">
        <v>458</v>
      </c>
      <c r="SIY26" s="109" t="s">
        <v>457</v>
      </c>
      <c r="SIZ26" s="132">
        <v>44927</v>
      </c>
      <c r="SJA26" s="132">
        <v>44743</v>
      </c>
      <c r="SJB26" s="133">
        <v>44652</v>
      </c>
      <c r="SJC26" s="132">
        <v>44562</v>
      </c>
      <c r="SJD26" s="109" t="s">
        <v>55</v>
      </c>
      <c r="SJE26" s="131" t="s">
        <v>53</v>
      </c>
      <c r="SJF26" s="114" t="s">
        <v>653</v>
      </c>
      <c r="SJG26" s="108" t="s">
        <v>1025</v>
      </c>
      <c r="SJH26" s="108"/>
      <c r="SJI26" s="116">
        <v>0.62</v>
      </c>
      <c r="SJJ26" s="266" t="s">
        <v>1026</v>
      </c>
      <c r="SJK26" s="267"/>
      <c r="SJL26" s="117">
        <v>0.64</v>
      </c>
      <c r="SJM26" s="107" t="s">
        <v>654</v>
      </c>
      <c r="SJN26" s="108" t="s">
        <v>458</v>
      </c>
      <c r="SJO26" s="109" t="s">
        <v>457</v>
      </c>
      <c r="SJP26" s="132">
        <v>44927</v>
      </c>
      <c r="SJQ26" s="132">
        <v>44743</v>
      </c>
      <c r="SJR26" s="133">
        <v>44652</v>
      </c>
      <c r="SJS26" s="132">
        <v>44562</v>
      </c>
      <c r="SJT26" s="109" t="s">
        <v>55</v>
      </c>
      <c r="SJU26" s="131" t="s">
        <v>53</v>
      </c>
      <c r="SJV26" s="114" t="s">
        <v>653</v>
      </c>
      <c r="SJW26" s="108" t="s">
        <v>1025</v>
      </c>
      <c r="SJX26" s="108"/>
      <c r="SJY26" s="116">
        <v>0.62</v>
      </c>
      <c r="SJZ26" s="266" t="s">
        <v>1026</v>
      </c>
      <c r="SKA26" s="267"/>
      <c r="SKB26" s="117">
        <v>0.64</v>
      </c>
      <c r="SKC26" s="107" t="s">
        <v>654</v>
      </c>
      <c r="SKD26" s="108" t="s">
        <v>458</v>
      </c>
      <c r="SKE26" s="109" t="s">
        <v>457</v>
      </c>
      <c r="SKF26" s="132">
        <v>44927</v>
      </c>
      <c r="SKG26" s="132">
        <v>44743</v>
      </c>
      <c r="SKH26" s="133">
        <v>44652</v>
      </c>
      <c r="SKI26" s="132">
        <v>44562</v>
      </c>
      <c r="SKJ26" s="109" t="s">
        <v>55</v>
      </c>
      <c r="SKK26" s="131" t="s">
        <v>53</v>
      </c>
      <c r="SKL26" s="114" t="s">
        <v>653</v>
      </c>
      <c r="SKM26" s="108" t="s">
        <v>1025</v>
      </c>
      <c r="SKN26" s="108"/>
      <c r="SKO26" s="116">
        <v>0.62</v>
      </c>
      <c r="SKP26" s="266" t="s">
        <v>1026</v>
      </c>
      <c r="SKQ26" s="267"/>
      <c r="SKR26" s="117">
        <v>0.64</v>
      </c>
      <c r="SKS26" s="107" t="s">
        <v>654</v>
      </c>
      <c r="SKT26" s="108" t="s">
        <v>458</v>
      </c>
      <c r="SKU26" s="109" t="s">
        <v>457</v>
      </c>
      <c r="SKV26" s="132">
        <v>44927</v>
      </c>
      <c r="SKW26" s="132">
        <v>44743</v>
      </c>
      <c r="SKX26" s="133">
        <v>44652</v>
      </c>
      <c r="SKY26" s="132">
        <v>44562</v>
      </c>
      <c r="SKZ26" s="109" t="s">
        <v>55</v>
      </c>
      <c r="SLA26" s="131" t="s">
        <v>53</v>
      </c>
      <c r="SLB26" s="114" t="s">
        <v>653</v>
      </c>
      <c r="SLC26" s="108" t="s">
        <v>1025</v>
      </c>
      <c r="SLD26" s="108"/>
      <c r="SLE26" s="116">
        <v>0.62</v>
      </c>
      <c r="SLF26" s="266" t="s">
        <v>1026</v>
      </c>
      <c r="SLG26" s="267"/>
      <c r="SLH26" s="117">
        <v>0.64</v>
      </c>
      <c r="SLI26" s="107" t="s">
        <v>654</v>
      </c>
      <c r="SLJ26" s="108" t="s">
        <v>458</v>
      </c>
      <c r="SLK26" s="109" t="s">
        <v>457</v>
      </c>
      <c r="SLL26" s="132">
        <v>44927</v>
      </c>
      <c r="SLM26" s="132">
        <v>44743</v>
      </c>
      <c r="SLN26" s="133">
        <v>44652</v>
      </c>
      <c r="SLO26" s="132">
        <v>44562</v>
      </c>
      <c r="SLP26" s="109" t="s">
        <v>55</v>
      </c>
      <c r="SLQ26" s="131" t="s">
        <v>53</v>
      </c>
      <c r="SLR26" s="114" t="s">
        <v>653</v>
      </c>
      <c r="SLS26" s="108" t="s">
        <v>1025</v>
      </c>
      <c r="SLT26" s="108"/>
      <c r="SLU26" s="116">
        <v>0.62</v>
      </c>
      <c r="SLV26" s="266" t="s">
        <v>1026</v>
      </c>
      <c r="SLW26" s="267"/>
      <c r="SLX26" s="117">
        <v>0.64</v>
      </c>
      <c r="SLY26" s="107" t="s">
        <v>654</v>
      </c>
      <c r="SLZ26" s="108" t="s">
        <v>458</v>
      </c>
      <c r="SMA26" s="109" t="s">
        <v>457</v>
      </c>
      <c r="SMB26" s="132">
        <v>44927</v>
      </c>
      <c r="SMC26" s="132">
        <v>44743</v>
      </c>
      <c r="SMD26" s="133">
        <v>44652</v>
      </c>
      <c r="SME26" s="132">
        <v>44562</v>
      </c>
      <c r="SMF26" s="109" t="s">
        <v>55</v>
      </c>
      <c r="SMG26" s="131" t="s">
        <v>53</v>
      </c>
      <c r="SMH26" s="114" t="s">
        <v>653</v>
      </c>
      <c r="SMI26" s="108" t="s">
        <v>1025</v>
      </c>
      <c r="SMJ26" s="108"/>
      <c r="SMK26" s="116">
        <v>0.62</v>
      </c>
      <c r="SML26" s="266" t="s">
        <v>1026</v>
      </c>
      <c r="SMM26" s="267"/>
      <c r="SMN26" s="117">
        <v>0.64</v>
      </c>
      <c r="SMO26" s="107" t="s">
        <v>654</v>
      </c>
      <c r="SMP26" s="108" t="s">
        <v>458</v>
      </c>
      <c r="SMQ26" s="109" t="s">
        <v>457</v>
      </c>
      <c r="SMR26" s="132">
        <v>44927</v>
      </c>
      <c r="SMS26" s="132">
        <v>44743</v>
      </c>
      <c r="SMT26" s="133">
        <v>44652</v>
      </c>
      <c r="SMU26" s="132">
        <v>44562</v>
      </c>
      <c r="SMV26" s="109" t="s">
        <v>55</v>
      </c>
      <c r="SMW26" s="131" t="s">
        <v>53</v>
      </c>
      <c r="SMX26" s="114" t="s">
        <v>653</v>
      </c>
      <c r="SMY26" s="108" t="s">
        <v>1025</v>
      </c>
      <c r="SMZ26" s="108"/>
      <c r="SNA26" s="116">
        <v>0.62</v>
      </c>
      <c r="SNB26" s="266" t="s">
        <v>1026</v>
      </c>
      <c r="SNC26" s="267"/>
      <c r="SND26" s="117">
        <v>0.64</v>
      </c>
      <c r="SNE26" s="107" t="s">
        <v>654</v>
      </c>
      <c r="SNF26" s="108" t="s">
        <v>458</v>
      </c>
      <c r="SNG26" s="109" t="s">
        <v>457</v>
      </c>
      <c r="SNH26" s="132">
        <v>44927</v>
      </c>
      <c r="SNI26" s="132">
        <v>44743</v>
      </c>
      <c r="SNJ26" s="133">
        <v>44652</v>
      </c>
      <c r="SNK26" s="132">
        <v>44562</v>
      </c>
      <c r="SNL26" s="109" t="s">
        <v>55</v>
      </c>
      <c r="SNM26" s="131" t="s">
        <v>53</v>
      </c>
      <c r="SNN26" s="114" t="s">
        <v>653</v>
      </c>
      <c r="SNO26" s="108" t="s">
        <v>1025</v>
      </c>
      <c r="SNP26" s="108"/>
      <c r="SNQ26" s="116">
        <v>0.62</v>
      </c>
      <c r="SNR26" s="266" t="s">
        <v>1026</v>
      </c>
      <c r="SNS26" s="267"/>
      <c r="SNT26" s="117">
        <v>0.64</v>
      </c>
      <c r="SNU26" s="107" t="s">
        <v>654</v>
      </c>
      <c r="SNV26" s="108" t="s">
        <v>458</v>
      </c>
      <c r="SNW26" s="109" t="s">
        <v>457</v>
      </c>
      <c r="SNX26" s="132">
        <v>44927</v>
      </c>
      <c r="SNY26" s="132">
        <v>44743</v>
      </c>
      <c r="SNZ26" s="133">
        <v>44652</v>
      </c>
      <c r="SOA26" s="132">
        <v>44562</v>
      </c>
      <c r="SOB26" s="109" t="s">
        <v>55</v>
      </c>
      <c r="SOC26" s="131" t="s">
        <v>53</v>
      </c>
      <c r="SOD26" s="114" t="s">
        <v>653</v>
      </c>
      <c r="SOE26" s="108" t="s">
        <v>1025</v>
      </c>
      <c r="SOF26" s="108"/>
      <c r="SOG26" s="116">
        <v>0.62</v>
      </c>
      <c r="SOH26" s="266" t="s">
        <v>1026</v>
      </c>
      <c r="SOI26" s="267"/>
      <c r="SOJ26" s="117">
        <v>0.64</v>
      </c>
      <c r="SOK26" s="107" t="s">
        <v>654</v>
      </c>
      <c r="SOL26" s="108" t="s">
        <v>458</v>
      </c>
      <c r="SOM26" s="109" t="s">
        <v>457</v>
      </c>
      <c r="SON26" s="132">
        <v>44927</v>
      </c>
      <c r="SOO26" s="132">
        <v>44743</v>
      </c>
      <c r="SOP26" s="133">
        <v>44652</v>
      </c>
      <c r="SOQ26" s="132">
        <v>44562</v>
      </c>
      <c r="SOR26" s="109" t="s">
        <v>55</v>
      </c>
      <c r="SOS26" s="131" t="s">
        <v>53</v>
      </c>
      <c r="SOT26" s="114" t="s">
        <v>653</v>
      </c>
      <c r="SOU26" s="108" t="s">
        <v>1025</v>
      </c>
      <c r="SOV26" s="108"/>
      <c r="SOW26" s="116">
        <v>0.62</v>
      </c>
      <c r="SOX26" s="266" t="s">
        <v>1026</v>
      </c>
      <c r="SOY26" s="267"/>
      <c r="SOZ26" s="117">
        <v>0.64</v>
      </c>
      <c r="SPA26" s="107" t="s">
        <v>654</v>
      </c>
      <c r="SPB26" s="108" t="s">
        <v>458</v>
      </c>
      <c r="SPC26" s="109" t="s">
        <v>457</v>
      </c>
      <c r="SPD26" s="132">
        <v>44927</v>
      </c>
      <c r="SPE26" s="132">
        <v>44743</v>
      </c>
      <c r="SPF26" s="133">
        <v>44652</v>
      </c>
      <c r="SPG26" s="132">
        <v>44562</v>
      </c>
      <c r="SPH26" s="109" t="s">
        <v>55</v>
      </c>
      <c r="SPI26" s="131" t="s">
        <v>53</v>
      </c>
      <c r="SPJ26" s="114" t="s">
        <v>653</v>
      </c>
      <c r="SPK26" s="108" t="s">
        <v>1025</v>
      </c>
      <c r="SPL26" s="108"/>
      <c r="SPM26" s="116">
        <v>0.62</v>
      </c>
      <c r="SPN26" s="266" t="s">
        <v>1026</v>
      </c>
      <c r="SPO26" s="267"/>
      <c r="SPP26" s="117">
        <v>0.64</v>
      </c>
      <c r="SPQ26" s="107" t="s">
        <v>654</v>
      </c>
      <c r="SPR26" s="108" t="s">
        <v>458</v>
      </c>
      <c r="SPS26" s="109" t="s">
        <v>457</v>
      </c>
      <c r="SPT26" s="132">
        <v>44927</v>
      </c>
      <c r="SPU26" s="132">
        <v>44743</v>
      </c>
      <c r="SPV26" s="133">
        <v>44652</v>
      </c>
      <c r="SPW26" s="132">
        <v>44562</v>
      </c>
      <c r="SPX26" s="109" t="s">
        <v>55</v>
      </c>
      <c r="SPY26" s="131" t="s">
        <v>53</v>
      </c>
      <c r="SPZ26" s="114" t="s">
        <v>653</v>
      </c>
      <c r="SQA26" s="108" t="s">
        <v>1025</v>
      </c>
      <c r="SQB26" s="108"/>
      <c r="SQC26" s="116">
        <v>0.62</v>
      </c>
      <c r="SQD26" s="266" t="s">
        <v>1026</v>
      </c>
      <c r="SQE26" s="267"/>
      <c r="SQF26" s="117">
        <v>0.64</v>
      </c>
      <c r="SQG26" s="107" t="s">
        <v>654</v>
      </c>
      <c r="SQH26" s="108" t="s">
        <v>458</v>
      </c>
      <c r="SQI26" s="109" t="s">
        <v>457</v>
      </c>
      <c r="SQJ26" s="132">
        <v>44927</v>
      </c>
      <c r="SQK26" s="132">
        <v>44743</v>
      </c>
      <c r="SQL26" s="133">
        <v>44652</v>
      </c>
      <c r="SQM26" s="132">
        <v>44562</v>
      </c>
      <c r="SQN26" s="109" t="s">
        <v>55</v>
      </c>
      <c r="SQO26" s="131" t="s">
        <v>53</v>
      </c>
      <c r="SQP26" s="114" t="s">
        <v>653</v>
      </c>
      <c r="SQQ26" s="108" t="s">
        <v>1025</v>
      </c>
      <c r="SQR26" s="108"/>
      <c r="SQS26" s="116">
        <v>0.62</v>
      </c>
      <c r="SQT26" s="266" t="s">
        <v>1026</v>
      </c>
      <c r="SQU26" s="267"/>
      <c r="SQV26" s="117">
        <v>0.64</v>
      </c>
      <c r="SQW26" s="107" t="s">
        <v>654</v>
      </c>
      <c r="SQX26" s="108" t="s">
        <v>458</v>
      </c>
      <c r="SQY26" s="109" t="s">
        <v>457</v>
      </c>
      <c r="SQZ26" s="132">
        <v>44927</v>
      </c>
      <c r="SRA26" s="132">
        <v>44743</v>
      </c>
      <c r="SRB26" s="133">
        <v>44652</v>
      </c>
      <c r="SRC26" s="132">
        <v>44562</v>
      </c>
      <c r="SRD26" s="109" t="s">
        <v>55</v>
      </c>
      <c r="SRE26" s="131" t="s">
        <v>53</v>
      </c>
      <c r="SRF26" s="114" t="s">
        <v>653</v>
      </c>
      <c r="SRG26" s="108" t="s">
        <v>1025</v>
      </c>
      <c r="SRH26" s="108"/>
      <c r="SRI26" s="116">
        <v>0.62</v>
      </c>
      <c r="SRJ26" s="266" t="s">
        <v>1026</v>
      </c>
      <c r="SRK26" s="267"/>
      <c r="SRL26" s="117">
        <v>0.64</v>
      </c>
      <c r="SRM26" s="107" t="s">
        <v>654</v>
      </c>
      <c r="SRN26" s="108" t="s">
        <v>458</v>
      </c>
      <c r="SRO26" s="109" t="s">
        <v>457</v>
      </c>
      <c r="SRP26" s="132">
        <v>44927</v>
      </c>
      <c r="SRQ26" s="132">
        <v>44743</v>
      </c>
      <c r="SRR26" s="133">
        <v>44652</v>
      </c>
      <c r="SRS26" s="132">
        <v>44562</v>
      </c>
      <c r="SRT26" s="109" t="s">
        <v>55</v>
      </c>
      <c r="SRU26" s="131" t="s">
        <v>53</v>
      </c>
      <c r="SRV26" s="114" t="s">
        <v>653</v>
      </c>
      <c r="SRW26" s="108" t="s">
        <v>1025</v>
      </c>
      <c r="SRX26" s="108"/>
      <c r="SRY26" s="116">
        <v>0.62</v>
      </c>
      <c r="SRZ26" s="266" t="s">
        <v>1026</v>
      </c>
      <c r="SSA26" s="267"/>
      <c r="SSB26" s="117">
        <v>0.64</v>
      </c>
      <c r="SSC26" s="107" t="s">
        <v>654</v>
      </c>
      <c r="SSD26" s="108" t="s">
        <v>458</v>
      </c>
      <c r="SSE26" s="109" t="s">
        <v>457</v>
      </c>
      <c r="SSF26" s="132">
        <v>44927</v>
      </c>
      <c r="SSG26" s="132">
        <v>44743</v>
      </c>
      <c r="SSH26" s="133">
        <v>44652</v>
      </c>
      <c r="SSI26" s="132">
        <v>44562</v>
      </c>
      <c r="SSJ26" s="109" t="s">
        <v>55</v>
      </c>
      <c r="SSK26" s="131" t="s">
        <v>53</v>
      </c>
      <c r="SSL26" s="114" t="s">
        <v>653</v>
      </c>
      <c r="SSM26" s="108" t="s">
        <v>1025</v>
      </c>
      <c r="SSN26" s="108"/>
      <c r="SSO26" s="116">
        <v>0.62</v>
      </c>
      <c r="SSP26" s="266" t="s">
        <v>1026</v>
      </c>
      <c r="SSQ26" s="267"/>
      <c r="SSR26" s="117">
        <v>0.64</v>
      </c>
      <c r="SSS26" s="107" t="s">
        <v>654</v>
      </c>
      <c r="SST26" s="108" t="s">
        <v>458</v>
      </c>
      <c r="SSU26" s="109" t="s">
        <v>457</v>
      </c>
      <c r="SSV26" s="132">
        <v>44927</v>
      </c>
      <c r="SSW26" s="132">
        <v>44743</v>
      </c>
      <c r="SSX26" s="133">
        <v>44652</v>
      </c>
      <c r="SSY26" s="132">
        <v>44562</v>
      </c>
      <c r="SSZ26" s="109" t="s">
        <v>55</v>
      </c>
      <c r="STA26" s="131" t="s">
        <v>53</v>
      </c>
      <c r="STB26" s="114" t="s">
        <v>653</v>
      </c>
      <c r="STC26" s="108" t="s">
        <v>1025</v>
      </c>
      <c r="STD26" s="108"/>
      <c r="STE26" s="116">
        <v>0.62</v>
      </c>
      <c r="STF26" s="266" t="s">
        <v>1026</v>
      </c>
      <c r="STG26" s="267"/>
      <c r="STH26" s="117">
        <v>0.64</v>
      </c>
      <c r="STI26" s="107" t="s">
        <v>654</v>
      </c>
      <c r="STJ26" s="108" t="s">
        <v>458</v>
      </c>
      <c r="STK26" s="109" t="s">
        <v>457</v>
      </c>
      <c r="STL26" s="132">
        <v>44927</v>
      </c>
      <c r="STM26" s="132">
        <v>44743</v>
      </c>
      <c r="STN26" s="133">
        <v>44652</v>
      </c>
      <c r="STO26" s="132">
        <v>44562</v>
      </c>
      <c r="STP26" s="109" t="s">
        <v>55</v>
      </c>
      <c r="STQ26" s="131" t="s">
        <v>53</v>
      </c>
      <c r="STR26" s="114" t="s">
        <v>653</v>
      </c>
      <c r="STS26" s="108" t="s">
        <v>1025</v>
      </c>
      <c r="STT26" s="108"/>
      <c r="STU26" s="116">
        <v>0.62</v>
      </c>
      <c r="STV26" s="266" t="s">
        <v>1026</v>
      </c>
      <c r="STW26" s="267"/>
      <c r="STX26" s="117">
        <v>0.64</v>
      </c>
      <c r="STY26" s="107" t="s">
        <v>654</v>
      </c>
      <c r="STZ26" s="108" t="s">
        <v>458</v>
      </c>
      <c r="SUA26" s="109" t="s">
        <v>457</v>
      </c>
      <c r="SUB26" s="132">
        <v>44927</v>
      </c>
      <c r="SUC26" s="132">
        <v>44743</v>
      </c>
      <c r="SUD26" s="133">
        <v>44652</v>
      </c>
      <c r="SUE26" s="132">
        <v>44562</v>
      </c>
      <c r="SUF26" s="109" t="s">
        <v>55</v>
      </c>
      <c r="SUG26" s="131" t="s">
        <v>53</v>
      </c>
      <c r="SUH26" s="114" t="s">
        <v>653</v>
      </c>
      <c r="SUI26" s="108" t="s">
        <v>1025</v>
      </c>
      <c r="SUJ26" s="108"/>
      <c r="SUK26" s="116">
        <v>0.62</v>
      </c>
      <c r="SUL26" s="266" t="s">
        <v>1026</v>
      </c>
      <c r="SUM26" s="267"/>
      <c r="SUN26" s="117">
        <v>0.64</v>
      </c>
      <c r="SUO26" s="107" t="s">
        <v>654</v>
      </c>
      <c r="SUP26" s="108" t="s">
        <v>458</v>
      </c>
      <c r="SUQ26" s="109" t="s">
        <v>457</v>
      </c>
      <c r="SUR26" s="132">
        <v>44927</v>
      </c>
      <c r="SUS26" s="132">
        <v>44743</v>
      </c>
      <c r="SUT26" s="133">
        <v>44652</v>
      </c>
      <c r="SUU26" s="132">
        <v>44562</v>
      </c>
      <c r="SUV26" s="109" t="s">
        <v>55</v>
      </c>
      <c r="SUW26" s="131" t="s">
        <v>53</v>
      </c>
      <c r="SUX26" s="114" t="s">
        <v>653</v>
      </c>
      <c r="SUY26" s="108" t="s">
        <v>1025</v>
      </c>
      <c r="SUZ26" s="108"/>
      <c r="SVA26" s="116">
        <v>0.62</v>
      </c>
      <c r="SVB26" s="266" t="s">
        <v>1026</v>
      </c>
      <c r="SVC26" s="267"/>
      <c r="SVD26" s="117">
        <v>0.64</v>
      </c>
      <c r="SVE26" s="107" t="s">
        <v>654</v>
      </c>
      <c r="SVF26" s="108" t="s">
        <v>458</v>
      </c>
      <c r="SVG26" s="109" t="s">
        <v>457</v>
      </c>
      <c r="SVH26" s="132">
        <v>44927</v>
      </c>
      <c r="SVI26" s="132">
        <v>44743</v>
      </c>
      <c r="SVJ26" s="133">
        <v>44652</v>
      </c>
      <c r="SVK26" s="132">
        <v>44562</v>
      </c>
      <c r="SVL26" s="109" t="s">
        <v>55</v>
      </c>
      <c r="SVM26" s="131" t="s">
        <v>53</v>
      </c>
      <c r="SVN26" s="114" t="s">
        <v>653</v>
      </c>
      <c r="SVO26" s="108" t="s">
        <v>1025</v>
      </c>
      <c r="SVP26" s="108"/>
      <c r="SVQ26" s="116">
        <v>0.62</v>
      </c>
      <c r="SVR26" s="266" t="s">
        <v>1026</v>
      </c>
      <c r="SVS26" s="267"/>
      <c r="SVT26" s="117">
        <v>0.64</v>
      </c>
      <c r="SVU26" s="107" t="s">
        <v>654</v>
      </c>
      <c r="SVV26" s="108" t="s">
        <v>458</v>
      </c>
      <c r="SVW26" s="109" t="s">
        <v>457</v>
      </c>
      <c r="SVX26" s="132">
        <v>44927</v>
      </c>
      <c r="SVY26" s="132">
        <v>44743</v>
      </c>
      <c r="SVZ26" s="133">
        <v>44652</v>
      </c>
      <c r="SWA26" s="132">
        <v>44562</v>
      </c>
      <c r="SWB26" s="109" t="s">
        <v>55</v>
      </c>
      <c r="SWC26" s="131" t="s">
        <v>53</v>
      </c>
      <c r="SWD26" s="114" t="s">
        <v>653</v>
      </c>
      <c r="SWE26" s="108" t="s">
        <v>1025</v>
      </c>
      <c r="SWF26" s="108"/>
      <c r="SWG26" s="116">
        <v>0.62</v>
      </c>
      <c r="SWH26" s="266" t="s">
        <v>1026</v>
      </c>
      <c r="SWI26" s="267"/>
      <c r="SWJ26" s="117">
        <v>0.64</v>
      </c>
      <c r="SWK26" s="107" t="s">
        <v>654</v>
      </c>
      <c r="SWL26" s="108" t="s">
        <v>458</v>
      </c>
      <c r="SWM26" s="109" t="s">
        <v>457</v>
      </c>
      <c r="SWN26" s="132">
        <v>44927</v>
      </c>
      <c r="SWO26" s="132">
        <v>44743</v>
      </c>
      <c r="SWP26" s="133">
        <v>44652</v>
      </c>
      <c r="SWQ26" s="132">
        <v>44562</v>
      </c>
      <c r="SWR26" s="109" t="s">
        <v>55</v>
      </c>
      <c r="SWS26" s="131" t="s">
        <v>53</v>
      </c>
      <c r="SWT26" s="114" t="s">
        <v>653</v>
      </c>
      <c r="SWU26" s="108" t="s">
        <v>1025</v>
      </c>
      <c r="SWV26" s="108"/>
      <c r="SWW26" s="116">
        <v>0.62</v>
      </c>
      <c r="SWX26" s="266" t="s">
        <v>1026</v>
      </c>
      <c r="SWY26" s="267"/>
      <c r="SWZ26" s="117">
        <v>0.64</v>
      </c>
      <c r="SXA26" s="107" t="s">
        <v>654</v>
      </c>
      <c r="SXB26" s="108" t="s">
        <v>458</v>
      </c>
      <c r="SXC26" s="109" t="s">
        <v>457</v>
      </c>
      <c r="SXD26" s="132">
        <v>44927</v>
      </c>
      <c r="SXE26" s="132">
        <v>44743</v>
      </c>
      <c r="SXF26" s="133">
        <v>44652</v>
      </c>
      <c r="SXG26" s="132">
        <v>44562</v>
      </c>
      <c r="SXH26" s="109" t="s">
        <v>55</v>
      </c>
      <c r="SXI26" s="131" t="s">
        <v>53</v>
      </c>
      <c r="SXJ26" s="114" t="s">
        <v>653</v>
      </c>
      <c r="SXK26" s="108" t="s">
        <v>1025</v>
      </c>
      <c r="SXL26" s="108"/>
      <c r="SXM26" s="116">
        <v>0.62</v>
      </c>
      <c r="SXN26" s="266" t="s">
        <v>1026</v>
      </c>
      <c r="SXO26" s="267"/>
      <c r="SXP26" s="117">
        <v>0.64</v>
      </c>
      <c r="SXQ26" s="107" t="s">
        <v>654</v>
      </c>
      <c r="SXR26" s="108" t="s">
        <v>458</v>
      </c>
      <c r="SXS26" s="109" t="s">
        <v>457</v>
      </c>
      <c r="SXT26" s="132">
        <v>44927</v>
      </c>
      <c r="SXU26" s="132">
        <v>44743</v>
      </c>
      <c r="SXV26" s="133">
        <v>44652</v>
      </c>
      <c r="SXW26" s="132">
        <v>44562</v>
      </c>
      <c r="SXX26" s="109" t="s">
        <v>55</v>
      </c>
      <c r="SXY26" s="131" t="s">
        <v>53</v>
      </c>
      <c r="SXZ26" s="114" t="s">
        <v>653</v>
      </c>
      <c r="SYA26" s="108" t="s">
        <v>1025</v>
      </c>
      <c r="SYB26" s="108"/>
      <c r="SYC26" s="116">
        <v>0.62</v>
      </c>
      <c r="SYD26" s="266" t="s">
        <v>1026</v>
      </c>
      <c r="SYE26" s="267"/>
      <c r="SYF26" s="117">
        <v>0.64</v>
      </c>
      <c r="SYG26" s="107" t="s">
        <v>654</v>
      </c>
      <c r="SYH26" s="108" t="s">
        <v>458</v>
      </c>
      <c r="SYI26" s="109" t="s">
        <v>457</v>
      </c>
      <c r="SYJ26" s="132">
        <v>44927</v>
      </c>
      <c r="SYK26" s="132">
        <v>44743</v>
      </c>
      <c r="SYL26" s="133">
        <v>44652</v>
      </c>
      <c r="SYM26" s="132">
        <v>44562</v>
      </c>
      <c r="SYN26" s="109" t="s">
        <v>55</v>
      </c>
      <c r="SYO26" s="131" t="s">
        <v>53</v>
      </c>
      <c r="SYP26" s="114" t="s">
        <v>653</v>
      </c>
      <c r="SYQ26" s="108" t="s">
        <v>1025</v>
      </c>
      <c r="SYR26" s="108"/>
      <c r="SYS26" s="116">
        <v>0.62</v>
      </c>
      <c r="SYT26" s="266" t="s">
        <v>1026</v>
      </c>
      <c r="SYU26" s="267"/>
      <c r="SYV26" s="117">
        <v>0.64</v>
      </c>
      <c r="SYW26" s="107" t="s">
        <v>654</v>
      </c>
      <c r="SYX26" s="108" t="s">
        <v>458</v>
      </c>
      <c r="SYY26" s="109" t="s">
        <v>457</v>
      </c>
      <c r="SYZ26" s="132">
        <v>44927</v>
      </c>
      <c r="SZA26" s="132">
        <v>44743</v>
      </c>
      <c r="SZB26" s="133">
        <v>44652</v>
      </c>
      <c r="SZC26" s="132">
        <v>44562</v>
      </c>
      <c r="SZD26" s="109" t="s">
        <v>55</v>
      </c>
      <c r="SZE26" s="131" t="s">
        <v>53</v>
      </c>
      <c r="SZF26" s="114" t="s">
        <v>653</v>
      </c>
      <c r="SZG26" s="108" t="s">
        <v>1025</v>
      </c>
      <c r="SZH26" s="108"/>
      <c r="SZI26" s="116">
        <v>0.62</v>
      </c>
      <c r="SZJ26" s="266" t="s">
        <v>1026</v>
      </c>
      <c r="SZK26" s="267"/>
      <c r="SZL26" s="117">
        <v>0.64</v>
      </c>
      <c r="SZM26" s="107" t="s">
        <v>654</v>
      </c>
      <c r="SZN26" s="108" t="s">
        <v>458</v>
      </c>
      <c r="SZO26" s="109" t="s">
        <v>457</v>
      </c>
      <c r="SZP26" s="132">
        <v>44927</v>
      </c>
      <c r="SZQ26" s="132">
        <v>44743</v>
      </c>
      <c r="SZR26" s="133">
        <v>44652</v>
      </c>
      <c r="SZS26" s="132">
        <v>44562</v>
      </c>
      <c r="SZT26" s="109" t="s">
        <v>55</v>
      </c>
      <c r="SZU26" s="131" t="s">
        <v>53</v>
      </c>
      <c r="SZV26" s="114" t="s">
        <v>653</v>
      </c>
      <c r="SZW26" s="108" t="s">
        <v>1025</v>
      </c>
      <c r="SZX26" s="108"/>
      <c r="SZY26" s="116">
        <v>0.62</v>
      </c>
      <c r="SZZ26" s="266" t="s">
        <v>1026</v>
      </c>
      <c r="TAA26" s="267"/>
      <c r="TAB26" s="117">
        <v>0.64</v>
      </c>
      <c r="TAC26" s="107" t="s">
        <v>654</v>
      </c>
      <c r="TAD26" s="108" t="s">
        <v>458</v>
      </c>
      <c r="TAE26" s="109" t="s">
        <v>457</v>
      </c>
      <c r="TAF26" s="132">
        <v>44927</v>
      </c>
      <c r="TAG26" s="132">
        <v>44743</v>
      </c>
      <c r="TAH26" s="133">
        <v>44652</v>
      </c>
      <c r="TAI26" s="132">
        <v>44562</v>
      </c>
      <c r="TAJ26" s="109" t="s">
        <v>55</v>
      </c>
      <c r="TAK26" s="131" t="s">
        <v>53</v>
      </c>
      <c r="TAL26" s="114" t="s">
        <v>653</v>
      </c>
      <c r="TAM26" s="108" t="s">
        <v>1025</v>
      </c>
      <c r="TAN26" s="108"/>
      <c r="TAO26" s="116">
        <v>0.62</v>
      </c>
      <c r="TAP26" s="266" t="s">
        <v>1026</v>
      </c>
      <c r="TAQ26" s="267"/>
      <c r="TAR26" s="117">
        <v>0.64</v>
      </c>
      <c r="TAS26" s="107" t="s">
        <v>654</v>
      </c>
      <c r="TAT26" s="108" t="s">
        <v>458</v>
      </c>
      <c r="TAU26" s="109" t="s">
        <v>457</v>
      </c>
      <c r="TAV26" s="132">
        <v>44927</v>
      </c>
      <c r="TAW26" s="132">
        <v>44743</v>
      </c>
      <c r="TAX26" s="133">
        <v>44652</v>
      </c>
      <c r="TAY26" s="132">
        <v>44562</v>
      </c>
      <c r="TAZ26" s="109" t="s">
        <v>55</v>
      </c>
      <c r="TBA26" s="131" t="s">
        <v>53</v>
      </c>
      <c r="TBB26" s="114" t="s">
        <v>653</v>
      </c>
      <c r="TBC26" s="108" t="s">
        <v>1025</v>
      </c>
      <c r="TBD26" s="108"/>
      <c r="TBE26" s="116">
        <v>0.62</v>
      </c>
      <c r="TBF26" s="266" t="s">
        <v>1026</v>
      </c>
      <c r="TBG26" s="267"/>
      <c r="TBH26" s="117">
        <v>0.64</v>
      </c>
      <c r="TBI26" s="107" t="s">
        <v>654</v>
      </c>
      <c r="TBJ26" s="108" t="s">
        <v>458</v>
      </c>
      <c r="TBK26" s="109" t="s">
        <v>457</v>
      </c>
      <c r="TBL26" s="132">
        <v>44927</v>
      </c>
      <c r="TBM26" s="132">
        <v>44743</v>
      </c>
      <c r="TBN26" s="133">
        <v>44652</v>
      </c>
      <c r="TBO26" s="132">
        <v>44562</v>
      </c>
      <c r="TBP26" s="109" t="s">
        <v>55</v>
      </c>
      <c r="TBQ26" s="131" t="s">
        <v>53</v>
      </c>
      <c r="TBR26" s="114" t="s">
        <v>653</v>
      </c>
      <c r="TBS26" s="108" t="s">
        <v>1025</v>
      </c>
      <c r="TBT26" s="108"/>
      <c r="TBU26" s="116">
        <v>0.62</v>
      </c>
      <c r="TBV26" s="266" t="s">
        <v>1026</v>
      </c>
      <c r="TBW26" s="267"/>
      <c r="TBX26" s="117">
        <v>0.64</v>
      </c>
      <c r="TBY26" s="107" t="s">
        <v>654</v>
      </c>
      <c r="TBZ26" s="108" t="s">
        <v>458</v>
      </c>
      <c r="TCA26" s="109" t="s">
        <v>457</v>
      </c>
      <c r="TCB26" s="132">
        <v>44927</v>
      </c>
      <c r="TCC26" s="132">
        <v>44743</v>
      </c>
      <c r="TCD26" s="133">
        <v>44652</v>
      </c>
      <c r="TCE26" s="132">
        <v>44562</v>
      </c>
      <c r="TCF26" s="109" t="s">
        <v>55</v>
      </c>
      <c r="TCG26" s="131" t="s">
        <v>53</v>
      </c>
      <c r="TCH26" s="114" t="s">
        <v>653</v>
      </c>
      <c r="TCI26" s="108" t="s">
        <v>1025</v>
      </c>
      <c r="TCJ26" s="108"/>
      <c r="TCK26" s="116">
        <v>0.62</v>
      </c>
      <c r="TCL26" s="266" t="s">
        <v>1026</v>
      </c>
      <c r="TCM26" s="267"/>
      <c r="TCN26" s="117">
        <v>0.64</v>
      </c>
      <c r="TCO26" s="107" t="s">
        <v>654</v>
      </c>
      <c r="TCP26" s="108" t="s">
        <v>458</v>
      </c>
      <c r="TCQ26" s="109" t="s">
        <v>457</v>
      </c>
      <c r="TCR26" s="132">
        <v>44927</v>
      </c>
      <c r="TCS26" s="132">
        <v>44743</v>
      </c>
      <c r="TCT26" s="133">
        <v>44652</v>
      </c>
      <c r="TCU26" s="132">
        <v>44562</v>
      </c>
      <c r="TCV26" s="109" t="s">
        <v>55</v>
      </c>
      <c r="TCW26" s="131" t="s">
        <v>53</v>
      </c>
      <c r="TCX26" s="114" t="s">
        <v>653</v>
      </c>
      <c r="TCY26" s="108" t="s">
        <v>1025</v>
      </c>
      <c r="TCZ26" s="108"/>
      <c r="TDA26" s="116">
        <v>0.62</v>
      </c>
      <c r="TDB26" s="266" t="s">
        <v>1026</v>
      </c>
      <c r="TDC26" s="267"/>
      <c r="TDD26" s="117">
        <v>0.64</v>
      </c>
      <c r="TDE26" s="107" t="s">
        <v>654</v>
      </c>
      <c r="TDF26" s="108" t="s">
        <v>458</v>
      </c>
      <c r="TDG26" s="109" t="s">
        <v>457</v>
      </c>
      <c r="TDH26" s="132">
        <v>44927</v>
      </c>
      <c r="TDI26" s="132">
        <v>44743</v>
      </c>
      <c r="TDJ26" s="133">
        <v>44652</v>
      </c>
      <c r="TDK26" s="132">
        <v>44562</v>
      </c>
      <c r="TDL26" s="109" t="s">
        <v>55</v>
      </c>
      <c r="TDM26" s="131" t="s">
        <v>53</v>
      </c>
      <c r="TDN26" s="114" t="s">
        <v>653</v>
      </c>
      <c r="TDO26" s="108" t="s">
        <v>1025</v>
      </c>
      <c r="TDP26" s="108"/>
      <c r="TDQ26" s="116">
        <v>0.62</v>
      </c>
      <c r="TDR26" s="266" t="s">
        <v>1026</v>
      </c>
      <c r="TDS26" s="267"/>
      <c r="TDT26" s="117">
        <v>0.64</v>
      </c>
      <c r="TDU26" s="107" t="s">
        <v>654</v>
      </c>
      <c r="TDV26" s="108" t="s">
        <v>458</v>
      </c>
      <c r="TDW26" s="109" t="s">
        <v>457</v>
      </c>
      <c r="TDX26" s="132">
        <v>44927</v>
      </c>
      <c r="TDY26" s="132">
        <v>44743</v>
      </c>
      <c r="TDZ26" s="133">
        <v>44652</v>
      </c>
      <c r="TEA26" s="132">
        <v>44562</v>
      </c>
      <c r="TEB26" s="109" t="s">
        <v>55</v>
      </c>
      <c r="TEC26" s="131" t="s">
        <v>53</v>
      </c>
      <c r="TED26" s="114" t="s">
        <v>653</v>
      </c>
      <c r="TEE26" s="108" t="s">
        <v>1025</v>
      </c>
      <c r="TEF26" s="108"/>
      <c r="TEG26" s="116">
        <v>0.62</v>
      </c>
      <c r="TEH26" s="266" t="s">
        <v>1026</v>
      </c>
      <c r="TEI26" s="267"/>
      <c r="TEJ26" s="117">
        <v>0.64</v>
      </c>
      <c r="TEK26" s="107" t="s">
        <v>654</v>
      </c>
      <c r="TEL26" s="108" t="s">
        <v>458</v>
      </c>
      <c r="TEM26" s="109" t="s">
        <v>457</v>
      </c>
      <c r="TEN26" s="132">
        <v>44927</v>
      </c>
      <c r="TEO26" s="132">
        <v>44743</v>
      </c>
      <c r="TEP26" s="133">
        <v>44652</v>
      </c>
      <c r="TEQ26" s="132">
        <v>44562</v>
      </c>
      <c r="TER26" s="109" t="s">
        <v>55</v>
      </c>
      <c r="TES26" s="131" t="s">
        <v>53</v>
      </c>
      <c r="TET26" s="114" t="s">
        <v>653</v>
      </c>
      <c r="TEU26" s="108" t="s">
        <v>1025</v>
      </c>
      <c r="TEV26" s="108"/>
      <c r="TEW26" s="116">
        <v>0.62</v>
      </c>
      <c r="TEX26" s="266" t="s">
        <v>1026</v>
      </c>
      <c r="TEY26" s="267"/>
      <c r="TEZ26" s="117">
        <v>0.64</v>
      </c>
      <c r="TFA26" s="107" t="s">
        <v>654</v>
      </c>
      <c r="TFB26" s="108" t="s">
        <v>458</v>
      </c>
      <c r="TFC26" s="109" t="s">
        <v>457</v>
      </c>
      <c r="TFD26" s="132">
        <v>44927</v>
      </c>
      <c r="TFE26" s="132">
        <v>44743</v>
      </c>
      <c r="TFF26" s="133">
        <v>44652</v>
      </c>
      <c r="TFG26" s="132">
        <v>44562</v>
      </c>
      <c r="TFH26" s="109" t="s">
        <v>55</v>
      </c>
      <c r="TFI26" s="131" t="s">
        <v>53</v>
      </c>
      <c r="TFJ26" s="114" t="s">
        <v>653</v>
      </c>
      <c r="TFK26" s="108" t="s">
        <v>1025</v>
      </c>
      <c r="TFL26" s="108"/>
      <c r="TFM26" s="116">
        <v>0.62</v>
      </c>
      <c r="TFN26" s="266" t="s">
        <v>1026</v>
      </c>
      <c r="TFO26" s="267"/>
      <c r="TFP26" s="117">
        <v>0.64</v>
      </c>
      <c r="TFQ26" s="107" t="s">
        <v>654</v>
      </c>
      <c r="TFR26" s="108" t="s">
        <v>458</v>
      </c>
      <c r="TFS26" s="109" t="s">
        <v>457</v>
      </c>
      <c r="TFT26" s="132">
        <v>44927</v>
      </c>
      <c r="TFU26" s="132">
        <v>44743</v>
      </c>
      <c r="TFV26" s="133">
        <v>44652</v>
      </c>
      <c r="TFW26" s="132">
        <v>44562</v>
      </c>
      <c r="TFX26" s="109" t="s">
        <v>55</v>
      </c>
      <c r="TFY26" s="131" t="s">
        <v>53</v>
      </c>
      <c r="TFZ26" s="114" t="s">
        <v>653</v>
      </c>
      <c r="TGA26" s="108" t="s">
        <v>1025</v>
      </c>
      <c r="TGB26" s="108"/>
      <c r="TGC26" s="116">
        <v>0.62</v>
      </c>
      <c r="TGD26" s="266" t="s">
        <v>1026</v>
      </c>
      <c r="TGE26" s="267"/>
      <c r="TGF26" s="117">
        <v>0.64</v>
      </c>
      <c r="TGG26" s="107" t="s">
        <v>654</v>
      </c>
      <c r="TGH26" s="108" t="s">
        <v>458</v>
      </c>
      <c r="TGI26" s="109" t="s">
        <v>457</v>
      </c>
      <c r="TGJ26" s="132">
        <v>44927</v>
      </c>
      <c r="TGK26" s="132">
        <v>44743</v>
      </c>
      <c r="TGL26" s="133">
        <v>44652</v>
      </c>
      <c r="TGM26" s="132">
        <v>44562</v>
      </c>
      <c r="TGN26" s="109" t="s">
        <v>55</v>
      </c>
      <c r="TGO26" s="131" t="s">
        <v>53</v>
      </c>
      <c r="TGP26" s="114" t="s">
        <v>653</v>
      </c>
      <c r="TGQ26" s="108" t="s">
        <v>1025</v>
      </c>
      <c r="TGR26" s="108"/>
      <c r="TGS26" s="116">
        <v>0.62</v>
      </c>
      <c r="TGT26" s="266" t="s">
        <v>1026</v>
      </c>
      <c r="TGU26" s="267"/>
      <c r="TGV26" s="117">
        <v>0.64</v>
      </c>
      <c r="TGW26" s="107" t="s">
        <v>654</v>
      </c>
      <c r="TGX26" s="108" t="s">
        <v>458</v>
      </c>
      <c r="TGY26" s="109" t="s">
        <v>457</v>
      </c>
      <c r="TGZ26" s="132">
        <v>44927</v>
      </c>
      <c r="THA26" s="132">
        <v>44743</v>
      </c>
      <c r="THB26" s="133">
        <v>44652</v>
      </c>
      <c r="THC26" s="132">
        <v>44562</v>
      </c>
      <c r="THD26" s="109" t="s">
        <v>55</v>
      </c>
      <c r="THE26" s="131" t="s">
        <v>53</v>
      </c>
      <c r="THF26" s="114" t="s">
        <v>653</v>
      </c>
      <c r="THG26" s="108" t="s">
        <v>1025</v>
      </c>
      <c r="THH26" s="108"/>
      <c r="THI26" s="116">
        <v>0.62</v>
      </c>
      <c r="THJ26" s="266" t="s">
        <v>1026</v>
      </c>
      <c r="THK26" s="267"/>
      <c r="THL26" s="117">
        <v>0.64</v>
      </c>
      <c r="THM26" s="107" t="s">
        <v>654</v>
      </c>
      <c r="THN26" s="108" t="s">
        <v>458</v>
      </c>
      <c r="THO26" s="109" t="s">
        <v>457</v>
      </c>
      <c r="THP26" s="132">
        <v>44927</v>
      </c>
      <c r="THQ26" s="132">
        <v>44743</v>
      </c>
      <c r="THR26" s="133">
        <v>44652</v>
      </c>
      <c r="THS26" s="132">
        <v>44562</v>
      </c>
      <c r="THT26" s="109" t="s">
        <v>55</v>
      </c>
      <c r="THU26" s="131" t="s">
        <v>53</v>
      </c>
      <c r="THV26" s="114" t="s">
        <v>653</v>
      </c>
      <c r="THW26" s="108" t="s">
        <v>1025</v>
      </c>
      <c r="THX26" s="108"/>
      <c r="THY26" s="116">
        <v>0.62</v>
      </c>
      <c r="THZ26" s="266" t="s">
        <v>1026</v>
      </c>
      <c r="TIA26" s="267"/>
      <c r="TIB26" s="117">
        <v>0.64</v>
      </c>
      <c r="TIC26" s="107" t="s">
        <v>654</v>
      </c>
      <c r="TID26" s="108" t="s">
        <v>458</v>
      </c>
      <c r="TIE26" s="109" t="s">
        <v>457</v>
      </c>
      <c r="TIF26" s="132">
        <v>44927</v>
      </c>
      <c r="TIG26" s="132">
        <v>44743</v>
      </c>
      <c r="TIH26" s="133">
        <v>44652</v>
      </c>
      <c r="TII26" s="132">
        <v>44562</v>
      </c>
      <c r="TIJ26" s="109" t="s">
        <v>55</v>
      </c>
      <c r="TIK26" s="131" t="s">
        <v>53</v>
      </c>
      <c r="TIL26" s="114" t="s">
        <v>653</v>
      </c>
      <c r="TIM26" s="108" t="s">
        <v>1025</v>
      </c>
      <c r="TIN26" s="108"/>
      <c r="TIO26" s="116">
        <v>0.62</v>
      </c>
      <c r="TIP26" s="266" t="s">
        <v>1026</v>
      </c>
      <c r="TIQ26" s="267"/>
      <c r="TIR26" s="117">
        <v>0.64</v>
      </c>
      <c r="TIS26" s="107" t="s">
        <v>654</v>
      </c>
      <c r="TIT26" s="108" t="s">
        <v>458</v>
      </c>
      <c r="TIU26" s="109" t="s">
        <v>457</v>
      </c>
      <c r="TIV26" s="132">
        <v>44927</v>
      </c>
      <c r="TIW26" s="132">
        <v>44743</v>
      </c>
      <c r="TIX26" s="133">
        <v>44652</v>
      </c>
      <c r="TIY26" s="132">
        <v>44562</v>
      </c>
      <c r="TIZ26" s="109" t="s">
        <v>55</v>
      </c>
      <c r="TJA26" s="131" t="s">
        <v>53</v>
      </c>
      <c r="TJB26" s="114" t="s">
        <v>653</v>
      </c>
      <c r="TJC26" s="108" t="s">
        <v>1025</v>
      </c>
      <c r="TJD26" s="108"/>
      <c r="TJE26" s="116">
        <v>0.62</v>
      </c>
      <c r="TJF26" s="266" t="s">
        <v>1026</v>
      </c>
      <c r="TJG26" s="267"/>
      <c r="TJH26" s="117">
        <v>0.64</v>
      </c>
      <c r="TJI26" s="107" t="s">
        <v>654</v>
      </c>
      <c r="TJJ26" s="108" t="s">
        <v>458</v>
      </c>
      <c r="TJK26" s="109" t="s">
        <v>457</v>
      </c>
      <c r="TJL26" s="132">
        <v>44927</v>
      </c>
      <c r="TJM26" s="132">
        <v>44743</v>
      </c>
      <c r="TJN26" s="133">
        <v>44652</v>
      </c>
      <c r="TJO26" s="132">
        <v>44562</v>
      </c>
      <c r="TJP26" s="109" t="s">
        <v>55</v>
      </c>
      <c r="TJQ26" s="131" t="s">
        <v>53</v>
      </c>
      <c r="TJR26" s="114" t="s">
        <v>653</v>
      </c>
      <c r="TJS26" s="108" t="s">
        <v>1025</v>
      </c>
      <c r="TJT26" s="108"/>
      <c r="TJU26" s="116">
        <v>0.62</v>
      </c>
      <c r="TJV26" s="266" t="s">
        <v>1026</v>
      </c>
      <c r="TJW26" s="267"/>
      <c r="TJX26" s="117">
        <v>0.64</v>
      </c>
      <c r="TJY26" s="107" t="s">
        <v>654</v>
      </c>
      <c r="TJZ26" s="108" t="s">
        <v>458</v>
      </c>
      <c r="TKA26" s="109" t="s">
        <v>457</v>
      </c>
      <c r="TKB26" s="132">
        <v>44927</v>
      </c>
      <c r="TKC26" s="132">
        <v>44743</v>
      </c>
      <c r="TKD26" s="133">
        <v>44652</v>
      </c>
      <c r="TKE26" s="132">
        <v>44562</v>
      </c>
      <c r="TKF26" s="109" t="s">
        <v>55</v>
      </c>
      <c r="TKG26" s="131" t="s">
        <v>53</v>
      </c>
      <c r="TKH26" s="114" t="s">
        <v>653</v>
      </c>
      <c r="TKI26" s="108" t="s">
        <v>1025</v>
      </c>
      <c r="TKJ26" s="108"/>
      <c r="TKK26" s="116">
        <v>0.62</v>
      </c>
      <c r="TKL26" s="266" t="s">
        <v>1026</v>
      </c>
      <c r="TKM26" s="267"/>
      <c r="TKN26" s="117">
        <v>0.64</v>
      </c>
      <c r="TKO26" s="107" t="s">
        <v>654</v>
      </c>
      <c r="TKP26" s="108" t="s">
        <v>458</v>
      </c>
      <c r="TKQ26" s="109" t="s">
        <v>457</v>
      </c>
      <c r="TKR26" s="132">
        <v>44927</v>
      </c>
      <c r="TKS26" s="132">
        <v>44743</v>
      </c>
      <c r="TKT26" s="133">
        <v>44652</v>
      </c>
      <c r="TKU26" s="132">
        <v>44562</v>
      </c>
      <c r="TKV26" s="109" t="s">
        <v>55</v>
      </c>
      <c r="TKW26" s="131" t="s">
        <v>53</v>
      </c>
      <c r="TKX26" s="114" t="s">
        <v>653</v>
      </c>
      <c r="TKY26" s="108" t="s">
        <v>1025</v>
      </c>
      <c r="TKZ26" s="108"/>
      <c r="TLA26" s="116">
        <v>0.62</v>
      </c>
      <c r="TLB26" s="266" t="s">
        <v>1026</v>
      </c>
      <c r="TLC26" s="267"/>
      <c r="TLD26" s="117">
        <v>0.64</v>
      </c>
      <c r="TLE26" s="107" t="s">
        <v>654</v>
      </c>
      <c r="TLF26" s="108" t="s">
        <v>458</v>
      </c>
      <c r="TLG26" s="109" t="s">
        <v>457</v>
      </c>
      <c r="TLH26" s="132">
        <v>44927</v>
      </c>
      <c r="TLI26" s="132">
        <v>44743</v>
      </c>
      <c r="TLJ26" s="133">
        <v>44652</v>
      </c>
      <c r="TLK26" s="132">
        <v>44562</v>
      </c>
      <c r="TLL26" s="109" t="s">
        <v>55</v>
      </c>
      <c r="TLM26" s="131" t="s">
        <v>53</v>
      </c>
      <c r="TLN26" s="114" t="s">
        <v>653</v>
      </c>
      <c r="TLO26" s="108" t="s">
        <v>1025</v>
      </c>
      <c r="TLP26" s="108"/>
      <c r="TLQ26" s="116">
        <v>0.62</v>
      </c>
      <c r="TLR26" s="266" t="s">
        <v>1026</v>
      </c>
      <c r="TLS26" s="267"/>
      <c r="TLT26" s="117">
        <v>0.64</v>
      </c>
      <c r="TLU26" s="107" t="s">
        <v>654</v>
      </c>
      <c r="TLV26" s="108" t="s">
        <v>458</v>
      </c>
      <c r="TLW26" s="109" t="s">
        <v>457</v>
      </c>
      <c r="TLX26" s="132">
        <v>44927</v>
      </c>
      <c r="TLY26" s="132">
        <v>44743</v>
      </c>
      <c r="TLZ26" s="133">
        <v>44652</v>
      </c>
      <c r="TMA26" s="132">
        <v>44562</v>
      </c>
      <c r="TMB26" s="109" t="s">
        <v>55</v>
      </c>
      <c r="TMC26" s="131" t="s">
        <v>53</v>
      </c>
      <c r="TMD26" s="114" t="s">
        <v>653</v>
      </c>
      <c r="TME26" s="108" t="s">
        <v>1025</v>
      </c>
      <c r="TMF26" s="108"/>
      <c r="TMG26" s="116">
        <v>0.62</v>
      </c>
      <c r="TMH26" s="266" t="s">
        <v>1026</v>
      </c>
      <c r="TMI26" s="267"/>
      <c r="TMJ26" s="117">
        <v>0.64</v>
      </c>
      <c r="TMK26" s="107" t="s">
        <v>654</v>
      </c>
      <c r="TML26" s="108" t="s">
        <v>458</v>
      </c>
      <c r="TMM26" s="109" t="s">
        <v>457</v>
      </c>
      <c r="TMN26" s="132">
        <v>44927</v>
      </c>
      <c r="TMO26" s="132">
        <v>44743</v>
      </c>
      <c r="TMP26" s="133">
        <v>44652</v>
      </c>
      <c r="TMQ26" s="132">
        <v>44562</v>
      </c>
      <c r="TMR26" s="109" t="s">
        <v>55</v>
      </c>
      <c r="TMS26" s="131" t="s">
        <v>53</v>
      </c>
      <c r="TMT26" s="114" t="s">
        <v>653</v>
      </c>
      <c r="TMU26" s="108" t="s">
        <v>1025</v>
      </c>
      <c r="TMV26" s="108"/>
      <c r="TMW26" s="116">
        <v>0.62</v>
      </c>
      <c r="TMX26" s="266" t="s">
        <v>1026</v>
      </c>
      <c r="TMY26" s="267"/>
      <c r="TMZ26" s="117">
        <v>0.64</v>
      </c>
      <c r="TNA26" s="107" t="s">
        <v>654</v>
      </c>
      <c r="TNB26" s="108" t="s">
        <v>458</v>
      </c>
      <c r="TNC26" s="109" t="s">
        <v>457</v>
      </c>
      <c r="TND26" s="132">
        <v>44927</v>
      </c>
      <c r="TNE26" s="132">
        <v>44743</v>
      </c>
      <c r="TNF26" s="133">
        <v>44652</v>
      </c>
      <c r="TNG26" s="132">
        <v>44562</v>
      </c>
      <c r="TNH26" s="109" t="s">
        <v>55</v>
      </c>
      <c r="TNI26" s="131" t="s">
        <v>53</v>
      </c>
      <c r="TNJ26" s="114" t="s">
        <v>653</v>
      </c>
      <c r="TNK26" s="108" t="s">
        <v>1025</v>
      </c>
      <c r="TNL26" s="108"/>
      <c r="TNM26" s="116">
        <v>0.62</v>
      </c>
      <c r="TNN26" s="266" t="s">
        <v>1026</v>
      </c>
      <c r="TNO26" s="267"/>
      <c r="TNP26" s="117">
        <v>0.64</v>
      </c>
      <c r="TNQ26" s="107" t="s">
        <v>654</v>
      </c>
      <c r="TNR26" s="108" t="s">
        <v>458</v>
      </c>
      <c r="TNS26" s="109" t="s">
        <v>457</v>
      </c>
      <c r="TNT26" s="132">
        <v>44927</v>
      </c>
      <c r="TNU26" s="132">
        <v>44743</v>
      </c>
      <c r="TNV26" s="133">
        <v>44652</v>
      </c>
      <c r="TNW26" s="132">
        <v>44562</v>
      </c>
      <c r="TNX26" s="109" t="s">
        <v>55</v>
      </c>
      <c r="TNY26" s="131" t="s">
        <v>53</v>
      </c>
      <c r="TNZ26" s="114" t="s">
        <v>653</v>
      </c>
      <c r="TOA26" s="108" t="s">
        <v>1025</v>
      </c>
      <c r="TOB26" s="108"/>
      <c r="TOC26" s="116">
        <v>0.62</v>
      </c>
      <c r="TOD26" s="266" t="s">
        <v>1026</v>
      </c>
      <c r="TOE26" s="267"/>
      <c r="TOF26" s="117">
        <v>0.64</v>
      </c>
      <c r="TOG26" s="107" t="s">
        <v>654</v>
      </c>
      <c r="TOH26" s="108" t="s">
        <v>458</v>
      </c>
      <c r="TOI26" s="109" t="s">
        <v>457</v>
      </c>
      <c r="TOJ26" s="132">
        <v>44927</v>
      </c>
      <c r="TOK26" s="132">
        <v>44743</v>
      </c>
      <c r="TOL26" s="133">
        <v>44652</v>
      </c>
      <c r="TOM26" s="132">
        <v>44562</v>
      </c>
      <c r="TON26" s="109" t="s">
        <v>55</v>
      </c>
      <c r="TOO26" s="131" t="s">
        <v>53</v>
      </c>
      <c r="TOP26" s="114" t="s">
        <v>653</v>
      </c>
      <c r="TOQ26" s="108" t="s">
        <v>1025</v>
      </c>
      <c r="TOR26" s="108"/>
      <c r="TOS26" s="116">
        <v>0.62</v>
      </c>
      <c r="TOT26" s="266" t="s">
        <v>1026</v>
      </c>
      <c r="TOU26" s="267"/>
      <c r="TOV26" s="117">
        <v>0.64</v>
      </c>
      <c r="TOW26" s="107" t="s">
        <v>654</v>
      </c>
      <c r="TOX26" s="108" t="s">
        <v>458</v>
      </c>
      <c r="TOY26" s="109" t="s">
        <v>457</v>
      </c>
      <c r="TOZ26" s="132">
        <v>44927</v>
      </c>
      <c r="TPA26" s="132">
        <v>44743</v>
      </c>
      <c r="TPB26" s="133">
        <v>44652</v>
      </c>
      <c r="TPC26" s="132">
        <v>44562</v>
      </c>
      <c r="TPD26" s="109" t="s">
        <v>55</v>
      </c>
      <c r="TPE26" s="131" t="s">
        <v>53</v>
      </c>
      <c r="TPF26" s="114" t="s">
        <v>653</v>
      </c>
      <c r="TPG26" s="108" t="s">
        <v>1025</v>
      </c>
      <c r="TPH26" s="108"/>
      <c r="TPI26" s="116">
        <v>0.62</v>
      </c>
      <c r="TPJ26" s="266" t="s">
        <v>1026</v>
      </c>
      <c r="TPK26" s="267"/>
      <c r="TPL26" s="117">
        <v>0.64</v>
      </c>
      <c r="TPM26" s="107" t="s">
        <v>654</v>
      </c>
      <c r="TPN26" s="108" t="s">
        <v>458</v>
      </c>
      <c r="TPO26" s="109" t="s">
        <v>457</v>
      </c>
      <c r="TPP26" s="132">
        <v>44927</v>
      </c>
      <c r="TPQ26" s="132">
        <v>44743</v>
      </c>
      <c r="TPR26" s="133">
        <v>44652</v>
      </c>
      <c r="TPS26" s="132">
        <v>44562</v>
      </c>
      <c r="TPT26" s="109" t="s">
        <v>55</v>
      </c>
      <c r="TPU26" s="131" t="s">
        <v>53</v>
      </c>
      <c r="TPV26" s="114" t="s">
        <v>653</v>
      </c>
      <c r="TPW26" s="108" t="s">
        <v>1025</v>
      </c>
      <c r="TPX26" s="108"/>
      <c r="TPY26" s="116">
        <v>0.62</v>
      </c>
      <c r="TPZ26" s="266" t="s">
        <v>1026</v>
      </c>
      <c r="TQA26" s="267"/>
      <c r="TQB26" s="117">
        <v>0.64</v>
      </c>
      <c r="TQC26" s="107" t="s">
        <v>654</v>
      </c>
      <c r="TQD26" s="108" t="s">
        <v>458</v>
      </c>
      <c r="TQE26" s="109" t="s">
        <v>457</v>
      </c>
      <c r="TQF26" s="132">
        <v>44927</v>
      </c>
      <c r="TQG26" s="132">
        <v>44743</v>
      </c>
      <c r="TQH26" s="133">
        <v>44652</v>
      </c>
      <c r="TQI26" s="132">
        <v>44562</v>
      </c>
      <c r="TQJ26" s="109" t="s">
        <v>55</v>
      </c>
      <c r="TQK26" s="131" t="s">
        <v>53</v>
      </c>
      <c r="TQL26" s="114" t="s">
        <v>653</v>
      </c>
      <c r="TQM26" s="108" t="s">
        <v>1025</v>
      </c>
      <c r="TQN26" s="108"/>
      <c r="TQO26" s="116">
        <v>0.62</v>
      </c>
      <c r="TQP26" s="266" t="s">
        <v>1026</v>
      </c>
      <c r="TQQ26" s="267"/>
      <c r="TQR26" s="117">
        <v>0.64</v>
      </c>
      <c r="TQS26" s="107" t="s">
        <v>654</v>
      </c>
      <c r="TQT26" s="108" t="s">
        <v>458</v>
      </c>
      <c r="TQU26" s="109" t="s">
        <v>457</v>
      </c>
      <c r="TQV26" s="132">
        <v>44927</v>
      </c>
      <c r="TQW26" s="132">
        <v>44743</v>
      </c>
      <c r="TQX26" s="133">
        <v>44652</v>
      </c>
      <c r="TQY26" s="132">
        <v>44562</v>
      </c>
      <c r="TQZ26" s="109" t="s">
        <v>55</v>
      </c>
      <c r="TRA26" s="131" t="s">
        <v>53</v>
      </c>
      <c r="TRB26" s="114" t="s">
        <v>653</v>
      </c>
      <c r="TRC26" s="108" t="s">
        <v>1025</v>
      </c>
      <c r="TRD26" s="108"/>
      <c r="TRE26" s="116">
        <v>0.62</v>
      </c>
      <c r="TRF26" s="266" t="s">
        <v>1026</v>
      </c>
      <c r="TRG26" s="267"/>
      <c r="TRH26" s="117">
        <v>0.64</v>
      </c>
      <c r="TRI26" s="107" t="s">
        <v>654</v>
      </c>
      <c r="TRJ26" s="108" t="s">
        <v>458</v>
      </c>
      <c r="TRK26" s="109" t="s">
        <v>457</v>
      </c>
      <c r="TRL26" s="132">
        <v>44927</v>
      </c>
      <c r="TRM26" s="132">
        <v>44743</v>
      </c>
      <c r="TRN26" s="133">
        <v>44652</v>
      </c>
      <c r="TRO26" s="132">
        <v>44562</v>
      </c>
      <c r="TRP26" s="109" t="s">
        <v>55</v>
      </c>
      <c r="TRQ26" s="131" t="s">
        <v>53</v>
      </c>
      <c r="TRR26" s="114" t="s">
        <v>653</v>
      </c>
      <c r="TRS26" s="108" t="s">
        <v>1025</v>
      </c>
      <c r="TRT26" s="108"/>
      <c r="TRU26" s="116">
        <v>0.62</v>
      </c>
      <c r="TRV26" s="266" t="s">
        <v>1026</v>
      </c>
      <c r="TRW26" s="267"/>
      <c r="TRX26" s="117">
        <v>0.64</v>
      </c>
      <c r="TRY26" s="107" t="s">
        <v>654</v>
      </c>
      <c r="TRZ26" s="108" t="s">
        <v>458</v>
      </c>
      <c r="TSA26" s="109" t="s">
        <v>457</v>
      </c>
      <c r="TSB26" s="132">
        <v>44927</v>
      </c>
      <c r="TSC26" s="132">
        <v>44743</v>
      </c>
      <c r="TSD26" s="133">
        <v>44652</v>
      </c>
      <c r="TSE26" s="132">
        <v>44562</v>
      </c>
      <c r="TSF26" s="109" t="s">
        <v>55</v>
      </c>
      <c r="TSG26" s="131" t="s">
        <v>53</v>
      </c>
      <c r="TSH26" s="114" t="s">
        <v>653</v>
      </c>
      <c r="TSI26" s="108" t="s">
        <v>1025</v>
      </c>
      <c r="TSJ26" s="108"/>
      <c r="TSK26" s="116">
        <v>0.62</v>
      </c>
      <c r="TSL26" s="266" t="s">
        <v>1026</v>
      </c>
      <c r="TSM26" s="267"/>
      <c r="TSN26" s="117">
        <v>0.64</v>
      </c>
      <c r="TSO26" s="107" t="s">
        <v>654</v>
      </c>
      <c r="TSP26" s="108" t="s">
        <v>458</v>
      </c>
      <c r="TSQ26" s="109" t="s">
        <v>457</v>
      </c>
      <c r="TSR26" s="132">
        <v>44927</v>
      </c>
      <c r="TSS26" s="132">
        <v>44743</v>
      </c>
      <c r="TST26" s="133">
        <v>44652</v>
      </c>
      <c r="TSU26" s="132">
        <v>44562</v>
      </c>
      <c r="TSV26" s="109" t="s">
        <v>55</v>
      </c>
      <c r="TSW26" s="131" t="s">
        <v>53</v>
      </c>
      <c r="TSX26" s="114" t="s">
        <v>653</v>
      </c>
      <c r="TSY26" s="108" t="s">
        <v>1025</v>
      </c>
      <c r="TSZ26" s="108"/>
      <c r="TTA26" s="116">
        <v>0.62</v>
      </c>
      <c r="TTB26" s="266" t="s">
        <v>1026</v>
      </c>
      <c r="TTC26" s="267"/>
      <c r="TTD26" s="117">
        <v>0.64</v>
      </c>
      <c r="TTE26" s="107" t="s">
        <v>654</v>
      </c>
      <c r="TTF26" s="108" t="s">
        <v>458</v>
      </c>
      <c r="TTG26" s="109" t="s">
        <v>457</v>
      </c>
      <c r="TTH26" s="132">
        <v>44927</v>
      </c>
      <c r="TTI26" s="132">
        <v>44743</v>
      </c>
      <c r="TTJ26" s="133">
        <v>44652</v>
      </c>
      <c r="TTK26" s="132">
        <v>44562</v>
      </c>
      <c r="TTL26" s="109" t="s">
        <v>55</v>
      </c>
      <c r="TTM26" s="131" t="s">
        <v>53</v>
      </c>
      <c r="TTN26" s="114" t="s">
        <v>653</v>
      </c>
      <c r="TTO26" s="108" t="s">
        <v>1025</v>
      </c>
      <c r="TTP26" s="108"/>
      <c r="TTQ26" s="116">
        <v>0.62</v>
      </c>
      <c r="TTR26" s="266" t="s">
        <v>1026</v>
      </c>
      <c r="TTS26" s="267"/>
      <c r="TTT26" s="117">
        <v>0.64</v>
      </c>
      <c r="TTU26" s="107" t="s">
        <v>654</v>
      </c>
      <c r="TTV26" s="108" t="s">
        <v>458</v>
      </c>
      <c r="TTW26" s="109" t="s">
        <v>457</v>
      </c>
      <c r="TTX26" s="132">
        <v>44927</v>
      </c>
      <c r="TTY26" s="132">
        <v>44743</v>
      </c>
      <c r="TTZ26" s="133">
        <v>44652</v>
      </c>
      <c r="TUA26" s="132">
        <v>44562</v>
      </c>
      <c r="TUB26" s="109" t="s">
        <v>55</v>
      </c>
      <c r="TUC26" s="131" t="s">
        <v>53</v>
      </c>
      <c r="TUD26" s="114" t="s">
        <v>653</v>
      </c>
      <c r="TUE26" s="108" t="s">
        <v>1025</v>
      </c>
      <c r="TUF26" s="108"/>
      <c r="TUG26" s="116">
        <v>0.62</v>
      </c>
      <c r="TUH26" s="266" t="s">
        <v>1026</v>
      </c>
      <c r="TUI26" s="267"/>
      <c r="TUJ26" s="117">
        <v>0.64</v>
      </c>
      <c r="TUK26" s="107" t="s">
        <v>654</v>
      </c>
      <c r="TUL26" s="108" t="s">
        <v>458</v>
      </c>
      <c r="TUM26" s="109" t="s">
        <v>457</v>
      </c>
      <c r="TUN26" s="132">
        <v>44927</v>
      </c>
      <c r="TUO26" s="132">
        <v>44743</v>
      </c>
      <c r="TUP26" s="133">
        <v>44652</v>
      </c>
      <c r="TUQ26" s="132">
        <v>44562</v>
      </c>
      <c r="TUR26" s="109" t="s">
        <v>55</v>
      </c>
      <c r="TUS26" s="131" t="s">
        <v>53</v>
      </c>
      <c r="TUT26" s="114" t="s">
        <v>653</v>
      </c>
      <c r="TUU26" s="108" t="s">
        <v>1025</v>
      </c>
      <c r="TUV26" s="108"/>
      <c r="TUW26" s="116">
        <v>0.62</v>
      </c>
      <c r="TUX26" s="266" t="s">
        <v>1026</v>
      </c>
      <c r="TUY26" s="267"/>
      <c r="TUZ26" s="117">
        <v>0.64</v>
      </c>
      <c r="TVA26" s="107" t="s">
        <v>654</v>
      </c>
      <c r="TVB26" s="108" t="s">
        <v>458</v>
      </c>
      <c r="TVC26" s="109" t="s">
        <v>457</v>
      </c>
      <c r="TVD26" s="132">
        <v>44927</v>
      </c>
      <c r="TVE26" s="132">
        <v>44743</v>
      </c>
      <c r="TVF26" s="133">
        <v>44652</v>
      </c>
      <c r="TVG26" s="132">
        <v>44562</v>
      </c>
      <c r="TVH26" s="109" t="s">
        <v>55</v>
      </c>
      <c r="TVI26" s="131" t="s">
        <v>53</v>
      </c>
      <c r="TVJ26" s="114" t="s">
        <v>653</v>
      </c>
      <c r="TVK26" s="108" t="s">
        <v>1025</v>
      </c>
      <c r="TVL26" s="108"/>
      <c r="TVM26" s="116">
        <v>0.62</v>
      </c>
      <c r="TVN26" s="266" t="s">
        <v>1026</v>
      </c>
      <c r="TVO26" s="267"/>
      <c r="TVP26" s="117">
        <v>0.64</v>
      </c>
      <c r="TVQ26" s="107" t="s">
        <v>654</v>
      </c>
      <c r="TVR26" s="108" t="s">
        <v>458</v>
      </c>
      <c r="TVS26" s="109" t="s">
        <v>457</v>
      </c>
      <c r="TVT26" s="132">
        <v>44927</v>
      </c>
      <c r="TVU26" s="132">
        <v>44743</v>
      </c>
      <c r="TVV26" s="133">
        <v>44652</v>
      </c>
      <c r="TVW26" s="132">
        <v>44562</v>
      </c>
      <c r="TVX26" s="109" t="s">
        <v>55</v>
      </c>
      <c r="TVY26" s="131" t="s">
        <v>53</v>
      </c>
      <c r="TVZ26" s="114" t="s">
        <v>653</v>
      </c>
      <c r="TWA26" s="108" t="s">
        <v>1025</v>
      </c>
      <c r="TWB26" s="108"/>
      <c r="TWC26" s="116">
        <v>0.62</v>
      </c>
      <c r="TWD26" s="266" t="s">
        <v>1026</v>
      </c>
      <c r="TWE26" s="267"/>
      <c r="TWF26" s="117">
        <v>0.64</v>
      </c>
      <c r="TWG26" s="107" t="s">
        <v>654</v>
      </c>
      <c r="TWH26" s="108" t="s">
        <v>458</v>
      </c>
      <c r="TWI26" s="109" t="s">
        <v>457</v>
      </c>
      <c r="TWJ26" s="132">
        <v>44927</v>
      </c>
      <c r="TWK26" s="132">
        <v>44743</v>
      </c>
      <c r="TWL26" s="133">
        <v>44652</v>
      </c>
      <c r="TWM26" s="132">
        <v>44562</v>
      </c>
      <c r="TWN26" s="109" t="s">
        <v>55</v>
      </c>
      <c r="TWO26" s="131" t="s">
        <v>53</v>
      </c>
      <c r="TWP26" s="114" t="s">
        <v>653</v>
      </c>
      <c r="TWQ26" s="108" t="s">
        <v>1025</v>
      </c>
      <c r="TWR26" s="108"/>
      <c r="TWS26" s="116">
        <v>0.62</v>
      </c>
      <c r="TWT26" s="266" t="s">
        <v>1026</v>
      </c>
      <c r="TWU26" s="267"/>
      <c r="TWV26" s="117">
        <v>0.64</v>
      </c>
      <c r="TWW26" s="107" t="s">
        <v>654</v>
      </c>
      <c r="TWX26" s="108" t="s">
        <v>458</v>
      </c>
      <c r="TWY26" s="109" t="s">
        <v>457</v>
      </c>
      <c r="TWZ26" s="132">
        <v>44927</v>
      </c>
      <c r="TXA26" s="132">
        <v>44743</v>
      </c>
      <c r="TXB26" s="133">
        <v>44652</v>
      </c>
      <c r="TXC26" s="132">
        <v>44562</v>
      </c>
      <c r="TXD26" s="109" t="s">
        <v>55</v>
      </c>
      <c r="TXE26" s="131" t="s">
        <v>53</v>
      </c>
      <c r="TXF26" s="114" t="s">
        <v>653</v>
      </c>
      <c r="TXG26" s="108" t="s">
        <v>1025</v>
      </c>
      <c r="TXH26" s="108"/>
      <c r="TXI26" s="116">
        <v>0.62</v>
      </c>
      <c r="TXJ26" s="266" t="s">
        <v>1026</v>
      </c>
      <c r="TXK26" s="267"/>
      <c r="TXL26" s="117">
        <v>0.64</v>
      </c>
      <c r="TXM26" s="107" t="s">
        <v>654</v>
      </c>
      <c r="TXN26" s="108" t="s">
        <v>458</v>
      </c>
      <c r="TXO26" s="109" t="s">
        <v>457</v>
      </c>
      <c r="TXP26" s="132">
        <v>44927</v>
      </c>
      <c r="TXQ26" s="132">
        <v>44743</v>
      </c>
      <c r="TXR26" s="133">
        <v>44652</v>
      </c>
      <c r="TXS26" s="132">
        <v>44562</v>
      </c>
      <c r="TXT26" s="109" t="s">
        <v>55</v>
      </c>
      <c r="TXU26" s="131" t="s">
        <v>53</v>
      </c>
      <c r="TXV26" s="114" t="s">
        <v>653</v>
      </c>
      <c r="TXW26" s="108" t="s">
        <v>1025</v>
      </c>
      <c r="TXX26" s="108"/>
      <c r="TXY26" s="116">
        <v>0.62</v>
      </c>
      <c r="TXZ26" s="266" t="s">
        <v>1026</v>
      </c>
      <c r="TYA26" s="267"/>
      <c r="TYB26" s="117">
        <v>0.64</v>
      </c>
      <c r="TYC26" s="107" t="s">
        <v>654</v>
      </c>
      <c r="TYD26" s="108" t="s">
        <v>458</v>
      </c>
      <c r="TYE26" s="109" t="s">
        <v>457</v>
      </c>
      <c r="TYF26" s="132">
        <v>44927</v>
      </c>
      <c r="TYG26" s="132">
        <v>44743</v>
      </c>
      <c r="TYH26" s="133">
        <v>44652</v>
      </c>
      <c r="TYI26" s="132">
        <v>44562</v>
      </c>
      <c r="TYJ26" s="109" t="s">
        <v>55</v>
      </c>
      <c r="TYK26" s="131" t="s">
        <v>53</v>
      </c>
      <c r="TYL26" s="114" t="s">
        <v>653</v>
      </c>
      <c r="TYM26" s="108" t="s">
        <v>1025</v>
      </c>
      <c r="TYN26" s="108"/>
      <c r="TYO26" s="116">
        <v>0.62</v>
      </c>
      <c r="TYP26" s="266" t="s">
        <v>1026</v>
      </c>
      <c r="TYQ26" s="267"/>
      <c r="TYR26" s="117">
        <v>0.64</v>
      </c>
      <c r="TYS26" s="107" t="s">
        <v>654</v>
      </c>
      <c r="TYT26" s="108" t="s">
        <v>458</v>
      </c>
      <c r="TYU26" s="109" t="s">
        <v>457</v>
      </c>
      <c r="TYV26" s="132">
        <v>44927</v>
      </c>
      <c r="TYW26" s="132">
        <v>44743</v>
      </c>
      <c r="TYX26" s="133">
        <v>44652</v>
      </c>
      <c r="TYY26" s="132">
        <v>44562</v>
      </c>
      <c r="TYZ26" s="109" t="s">
        <v>55</v>
      </c>
      <c r="TZA26" s="131" t="s">
        <v>53</v>
      </c>
      <c r="TZB26" s="114" t="s">
        <v>653</v>
      </c>
      <c r="TZC26" s="108" t="s">
        <v>1025</v>
      </c>
      <c r="TZD26" s="108"/>
      <c r="TZE26" s="116">
        <v>0.62</v>
      </c>
      <c r="TZF26" s="266" t="s">
        <v>1026</v>
      </c>
      <c r="TZG26" s="267"/>
      <c r="TZH26" s="117">
        <v>0.64</v>
      </c>
      <c r="TZI26" s="107" t="s">
        <v>654</v>
      </c>
      <c r="TZJ26" s="108" t="s">
        <v>458</v>
      </c>
      <c r="TZK26" s="109" t="s">
        <v>457</v>
      </c>
      <c r="TZL26" s="132">
        <v>44927</v>
      </c>
      <c r="TZM26" s="132">
        <v>44743</v>
      </c>
      <c r="TZN26" s="133">
        <v>44652</v>
      </c>
      <c r="TZO26" s="132">
        <v>44562</v>
      </c>
      <c r="TZP26" s="109" t="s">
        <v>55</v>
      </c>
      <c r="TZQ26" s="131" t="s">
        <v>53</v>
      </c>
      <c r="TZR26" s="114" t="s">
        <v>653</v>
      </c>
      <c r="TZS26" s="108" t="s">
        <v>1025</v>
      </c>
      <c r="TZT26" s="108"/>
      <c r="TZU26" s="116">
        <v>0.62</v>
      </c>
      <c r="TZV26" s="266" t="s">
        <v>1026</v>
      </c>
      <c r="TZW26" s="267"/>
      <c r="TZX26" s="117">
        <v>0.64</v>
      </c>
      <c r="TZY26" s="107" t="s">
        <v>654</v>
      </c>
      <c r="TZZ26" s="108" t="s">
        <v>458</v>
      </c>
      <c r="UAA26" s="109" t="s">
        <v>457</v>
      </c>
      <c r="UAB26" s="132">
        <v>44927</v>
      </c>
      <c r="UAC26" s="132">
        <v>44743</v>
      </c>
      <c r="UAD26" s="133">
        <v>44652</v>
      </c>
      <c r="UAE26" s="132">
        <v>44562</v>
      </c>
      <c r="UAF26" s="109" t="s">
        <v>55</v>
      </c>
      <c r="UAG26" s="131" t="s">
        <v>53</v>
      </c>
      <c r="UAH26" s="114" t="s">
        <v>653</v>
      </c>
      <c r="UAI26" s="108" t="s">
        <v>1025</v>
      </c>
      <c r="UAJ26" s="108"/>
      <c r="UAK26" s="116">
        <v>0.62</v>
      </c>
      <c r="UAL26" s="266" t="s">
        <v>1026</v>
      </c>
      <c r="UAM26" s="267"/>
      <c r="UAN26" s="117">
        <v>0.64</v>
      </c>
      <c r="UAO26" s="107" t="s">
        <v>654</v>
      </c>
      <c r="UAP26" s="108" t="s">
        <v>458</v>
      </c>
      <c r="UAQ26" s="109" t="s">
        <v>457</v>
      </c>
      <c r="UAR26" s="132">
        <v>44927</v>
      </c>
      <c r="UAS26" s="132">
        <v>44743</v>
      </c>
      <c r="UAT26" s="133">
        <v>44652</v>
      </c>
      <c r="UAU26" s="132">
        <v>44562</v>
      </c>
      <c r="UAV26" s="109" t="s">
        <v>55</v>
      </c>
      <c r="UAW26" s="131" t="s">
        <v>53</v>
      </c>
      <c r="UAX26" s="114" t="s">
        <v>653</v>
      </c>
      <c r="UAY26" s="108" t="s">
        <v>1025</v>
      </c>
      <c r="UAZ26" s="108"/>
      <c r="UBA26" s="116">
        <v>0.62</v>
      </c>
      <c r="UBB26" s="266" t="s">
        <v>1026</v>
      </c>
      <c r="UBC26" s="267"/>
      <c r="UBD26" s="117">
        <v>0.64</v>
      </c>
      <c r="UBE26" s="107" t="s">
        <v>654</v>
      </c>
      <c r="UBF26" s="108" t="s">
        <v>458</v>
      </c>
      <c r="UBG26" s="109" t="s">
        <v>457</v>
      </c>
      <c r="UBH26" s="132">
        <v>44927</v>
      </c>
      <c r="UBI26" s="132">
        <v>44743</v>
      </c>
      <c r="UBJ26" s="133">
        <v>44652</v>
      </c>
      <c r="UBK26" s="132">
        <v>44562</v>
      </c>
      <c r="UBL26" s="109" t="s">
        <v>55</v>
      </c>
      <c r="UBM26" s="131" t="s">
        <v>53</v>
      </c>
      <c r="UBN26" s="114" t="s">
        <v>653</v>
      </c>
      <c r="UBO26" s="108" t="s">
        <v>1025</v>
      </c>
      <c r="UBP26" s="108"/>
      <c r="UBQ26" s="116">
        <v>0.62</v>
      </c>
      <c r="UBR26" s="266" t="s">
        <v>1026</v>
      </c>
      <c r="UBS26" s="267"/>
      <c r="UBT26" s="117">
        <v>0.64</v>
      </c>
      <c r="UBU26" s="107" t="s">
        <v>654</v>
      </c>
      <c r="UBV26" s="108" t="s">
        <v>458</v>
      </c>
      <c r="UBW26" s="109" t="s">
        <v>457</v>
      </c>
      <c r="UBX26" s="132">
        <v>44927</v>
      </c>
      <c r="UBY26" s="132">
        <v>44743</v>
      </c>
      <c r="UBZ26" s="133">
        <v>44652</v>
      </c>
      <c r="UCA26" s="132">
        <v>44562</v>
      </c>
      <c r="UCB26" s="109" t="s">
        <v>55</v>
      </c>
      <c r="UCC26" s="131" t="s">
        <v>53</v>
      </c>
      <c r="UCD26" s="114" t="s">
        <v>653</v>
      </c>
      <c r="UCE26" s="108" t="s">
        <v>1025</v>
      </c>
      <c r="UCF26" s="108"/>
      <c r="UCG26" s="116">
        <v>0.62</v>
      </c>
      <c r="UCH26" s="266" t="s">
        <v>1026</v>
      </c>
      <c r="UCI26" s="267"/>
      <c r="UCJ26" s="117">
        <v>0.64</v>
      </c>
      <c r="UCK26" s="107" t="s">
        <v>654</v>
      </c>
      <c r="UCL26" s="108" t="s">
        <v>458</v>
      </c>
      <c r="UCM26" s="109" t="s">
        <v>457</v>
      </c>
      <c r="UCN26" s="132">
        <v>44927</v>
      </c>
      <c r="UCO26" s="132">
        <v>44743</v>
      </c>
      <c r="UCP26" s="133">
        <v>44652</v>
      </c>
      <c r="UCQ26" s="132">
        <v>44562</v>
      </c>
      <c r="UCR26" s="109" t="s">
        <v>55</v>
      </c>
      <c r="UCS26" s="131" t="s">
        <v>53</v>
      </c>
      <c r="UCT26" s="114" t="s">
        <v>653</v>
      </c>
      <c r="UCU26" s="108" t="s">
        <v>1025</v>
      </c>
      <c r="UCV26" s="108"/>
      <c r="UCW26" s="116">
        <v>0.62</v>
      </c>
      <c r="UCX26" s="266" t="s">
        <v>1026</v>
      </c>
      <c r="UCY26" s="267"/>
      <c r="UCZ26" s="117">
        <v>0.64</v>
      </c>
      <c r="UDA26" s="107" t="s">
        <v>654</v>
      </c>
      <c r="UDB26" s="108" t="s">
        <v>458</v>
      </c>
      <c r="UDC26" s="109" t="s">
        <v>457</v>
      </c>
      <c r="UDD26" s="132">
        <v>44927</v>
      </c>
      <c r="UDE26" s="132">
        <v>44743</v>
      </c>
      <c r="UDF26" s="133">
        <v>44652</v>
      </c>
      <c r="UDG26" s="132">
        <v>44562</v>
      </c>
      <c r="UDH26" s="109" t="s">
        <v>55</v>
      </c>
      <c r="UDI26" s="131" t="s">
        <v>53</v>
      </c>
      <c r="UDJ26" s="114" t="s">
        <v>653</v>
      </c>
      <c r="UDK26" s="108" t="s">
        <v>1025</v>
      </c>
      <c r="UDL26" s="108"/>
      <c r="UDM26" s="116">
        <v>0.62</v>
      </c>
      <c r="UDN26" s="266" t="s">
        <v>1026</v>
      </c>
      <c r="UDO26" s="267"/>
      <c r="UDP26" s="117">
        <v>0.64</v>
      </c>
      <c r="UDQ26" s="107" t="s">
        <v>654</v>
      </c>
      <c r="UDR26" s="108" t="s">
        <v>458</v>
      </c>
      <c r="UDS26" s="109" t="s">
        <v>457</v>
      </c>
      <c r="UDT26" s="132">
        <v>44927</v>
      </c>
      <c r="UDU26" s="132">
        <v>44743</v>
      </c>
      <c r="UDV26" s="133">
        <v>44652</v>
      </c>
      <c r="UDW26" s="132">
        <v>44562</v>
      </c>
      <c r="UDX26" s="109" t="s">
        <v>55</v>
      </c>
      <c r="UDY26" s="131" t="s">
        <v>53</v>
      </c>
      <c r="UDZ26" s="114" t="s">
        <v>653</v>
      </c>
      <c r="UEA26" s="108" t="s">
        <v>1025</v>
      </c>
      <c r="UEB26" s="108"/>
      <c r="UEC26" s="116">
        <v>0.62</v>
      </c>
      <c r="UED26" s="266" t="s">
        <v>1026</v>
      </c>
      <c r="UEE26" s="267"/>
      <c r="UEF26" s="117">
        <v>0.64</v>
      </c>
      <c r="UEG26" s="107" t="s">
        <v>654</v>
      </c>
      <c r="UEH26" s="108" t="s">
        <v>458</v>
      </c>
      <c r="UEI26" s="109" t="s">
        <v>457</v>
      </c>
      <c r="UEJ26" s="132">
        <v>44927</v>
      </c>
      <c r="UEK26" s="132">
        <v>44743</v>
      </c>
      <c r="UEL26" s="133">
        <v>44652</v>
      </c>
      <c r="UEM26" s="132">
        <v>44562</v>
      </c>
      <c r="UEN26" s="109" t="s">
        <v>55</v>
      </c>
      <c r="UEO26" s="131" t="s">
        <v>53</v>
      </c>
      <c r="UEP26" s="114" t="s">
        <v>653</v>
      </c>
      <c r="UEQ26" s="108" t="s">
        <v>1025</v>
      </c>
      <c r="UER26" s="108"/>
      <c r="UES26" s="116">
        <v>0.62</v>
      </c>
      <c r="UET26" s="266" t="s">
        <v>1026</v>
      </c>
      <c r="UEU26" s="267"/>
      <c r="UEV26" s="117">
        <v>0.64</v>
      </c>
      <c r="UEW26" s="107" t="s">
        <v>654</v>
      </c>
      <c r="UEX26" s="108" t="s">
        <v>458</v>
      </c>
      <c r="UEY26" s="109" t="s">
        <v>457</v>
      </c>
      <c r="UEZ26" s="132">
        <v>44927</v>
      </c>
      <c r="UFA26" s="132">
        <v>44743</v>
      </c>
      <c r="UFB26" s="133">
        <v>44652</v>
      </c>
      <c r="UFC26" s="132">
        <v>44562</v>
      </c>
      <c r="UFD26" s="109" t="s">
        <v>55</v>
      </c>
      <c r="UFE26" s="131" t="s">
        <v>53</v>
      </c>
      <c r="UFF26" s="114" t="s">
        <v>653</v>
      </c>
      <c r="UFG26" s="108" t="s">
        <v>1025</v>
      </c>
      <c r="UFH26" s="108"/>
      <c r="UFI26" s="116">
        <v>0.62</v>
      </c>
      <c r="UFJ26" s="266" t="s">
        <v>1026</v>
      </c>
      <c r="UFK26" s="267"/>
      <c r="UFL26" s="117">
        <v>0.64</v>
      </c>
      <c r="UFM26" s="107" t="s">
        <v>654</v>
      </c>
      <c r="UFN26" s="108" t="s">
        <v>458</v>
      </c>
      <c r="UFO26" s="109" t="s">
        <v>457</v>
      </c>
      <c r="UFP26" s="132">
        <v>44927</v>
      </c>
      <c r="UFQ26" s="132">
        <v>44743</v>
      </c>
      <c r="UFR26" s="133">
        <v>44652</v>
      </c>
      <c r="UFS26" s="132">
        <v>44562</v>
      </c>
      <c r="UFT26" s="109" t="s">
        <v>55</v>
      </c>
      <c r="UFU26" s="131" t="s">
        <v>53</v>
      </c>
      <c r="UFV26" s="114" t="s">
        <v>653</v>
      </c>
      <c r="UFW26" s="108" t="s">
        <v>1025</v>
      </c>
      <c r="UFX26" s="108"/>
      <c r="UFY26" s="116">
        <v>0.62</v>
      </c>
      <c r="UFZ26" s="266" t="s">
        <v>1026</v>
      </c>
      <c r="UGA26" s="267"/>
      <c r="UGB26" s="117">
        <v>0.64</v>
      </c>
      <c r="UGC26" s="107" t="s">
        <v>654</v>
      </c>
      <c r="UGD26" s="108" t="s">
        <v>458</v>
      </c>
      <c r="UGE26" s="109" t="s">
        <v>457</v>
      </c>
      <c r="UGF26" s="132">
        <v>44927</v>
      </c>
      <c r="UGG26" s="132">
        <v>44743</v>
      </c>
      <c r="UGH26" s="133">
        <v>44652</v>
      </c>
      <c r="UGI26" s="132">
        <v>44562</v>
      </c>
      <c r="UGJ26" s="109" t="s">
        <v>55</v>
      </c>
      <c r="UGK26" s="131" t="s">
        <v>53</v>
      </c>
      <c r="UGL26" s="114" t="s">
        <v>653</v>
      </c>
      <c r="UGM26" s="108" t="s">
        <v>1025</v>
      </c>
      <c r="UGN26" s="108"/>
      <c r="UGO26" s="116">
        <v>0.62</v>
      </c>
      <c r="UGP26" s="266" t="s">
        <v>1026</v>
      </c>
      <c r="UGQ26" s="267"/>
      <c r="UGR26" s="117">
        <v>0.64</v>
      </c>
      <c r="UGS26" s="107" t="s">
        <v>654</v>
      </c>
      <c r="UGT26" s="108" t="s">
        <v>458</v>
      </c>
      <c r="UGU26" s="109" t="s">
        <v>457</v>
      </c>
      <c r="UGV26" s="132">
        <v>44927</v>
      </c>
      <c r="UGW26" s="132">
        <v>44743</v>
      </c>
      <c r="UGX26" s="133">
        <v>44652</v>
      </c>
      <c r="UGY26" s="132">
        <v>44562</v>
      </c>
      <c r="UGZ26" s="109" t="s">
        <v>55</v>
      </c>
      <c r="UHA26" s="131" t="s">
        <v>53</v>
      </c>
      <c r="UHB26" s="114" t="s">
        <v>653</v>
      </c>
      <c r="UHC26" s="108" t="s">
        <v>1025</v>
      </c>
      <c r="UHD26" s="108"/>
      <c r="UHE26" s="116">
        <v>0.62</v>
      </c>
      <c r="UHF26" s="266" t="s">
        <v>1026</v>
      </c>
      <c r="UHG26" s="267"/>
      <c r="UHH26" s="117">
        <v>0.64</v>
      </c>
      <c r="UHI26" s="107" t="s">
        <v>654</v>
      </c>
      <c r="UHJ26" s="108" t="s">
        <v>458</v>
      </c>
      <c r="UHK26" s="109" t="s">
        <v>457</v>
      </c>
      <c r="UHL26" s="132">
        <v>44927</v>
      </c>
      <c r="UHM26" s="132">
        <v>44743</v>
      </c>
      <c r="UHN26" s="133">
        <v>44652</v>
      </c>
      <c r="UHO26" s="132">
        <v>44562</v>
      </c>
      <c r="UHP26" s="109" t="s">
        <v>55</v>
      </c>
      <c r="UHQ26" s="131" t="s">
        <v>53</v>
      </c>
      <c r="UHR26" s="114" t="s">
        <v>653</v>
      </c>
      <c r="UHS26" s="108" t="s">
        <v>1025</v>
      </c>
      <c r="UHT26" s="108"/>
      <c r="UHU26" s="116">
        <v>0.62</v>
      </c>
      <c r="UHV26" s="266" t="s">
        <v>1026</v>
      </c>
      <c r="UHW26" s="267"/>
      <c r="UHX26" s="117">
        <v>0.64</v>
      </c>
      <c r="UHY26" s="107" t="s">
        <v>654</v>
      </c>
      <c r="UHZ26" s="108" t="s">
        <v>458</v>
      </c>
      <c r="UIA26" s="109" t="s">
        <v>457</v>
      </c>
      <c r="UIB26" s="132">
        <v>44927</v>
      </c>
      <c r="UIC26" s="132">
        <v>44743</v>
      </c>
      <c r="UID26" s="133">
        <v>44652</v>
      </c>
      <c r="UIE26" s="132">
        <v>44562</v>
      </c>
      <c r="UIF26" s="109" t="s">
        <v>55</v>
      </c>
      <c r="UIG26" s="131" t="s">
        <v>53</v>
      </c>
      <c r="UIH26" s="114" t="s">
        <v>653</v>
      </c>
      <c r="UII26" s="108" t="s">
        <v>1025</v>
      </c>
      <c r="UIJ26" s="108"/>
      <c r="UIK26" s="116">
        <v>0.62</v>
      </c>
      <c r="UIL26" s="266" t="s">
        <v>1026</v>
      </c>
      <c r="UIM26" s="267"/>
      <c r="UIN26" s="117">
        <v>0.64</v>
      </c>
      <c r="UIO26" s="107" t="s">
        <v>654</v>
      </c>
      <c r="UIP26" s="108" t="s">
        <v>458</v>
      </c>
      <c r="UIQ26" s="109" t="s">
        <v>457</v>
      </c>
      <c r="UIR26" s="132">
        <v>44927</v>
      </c>
      <c r="UIS26" s="132">
        <v>44743</v>
      </c>
      <c r="UIT26" s="133">
        <v>44652</v>
      </c>
      <c r="UIU26" s="132">
        <v>44562</v>
      </c>
      <c r="UIV26" s="109" t="s">
        <v>55</v>
      </c>
      <c r="UIW26" s="131" t="s">
        <v>53</v>
      </c>
      <c r="UIX26" s="114" t="s">
        <v>653</v>
      </c>
      <c r="UIY26" s="108" t="s">
        <v>1025</v>
      </c>
      <c r="UIZ26" s="108"/>
      <c r="UJA26" s="116">
        <v>0.62</v>
      </c>
      <c r="UJB26" s="266" t="s">
        <v>1026</v>
      </c>
      <c r="UJC26" s="267"/>
      <c r="UJD26" s="117">
        <v>0.64</v>
      </c>
      <c r="UJE26" s="107" t="s">
        <v>654</v>
      </c>
      <c r="UJF26" s="108" t="s">
        <v>458</v>
      </c>
      <c r="UJG26" s="109" t="s">
        <v>457</v>
      </c>
      <c r="UJH26" s="132">
        <v>44927</v>
      </c>
      <c r="UJI26" s="132">
        <v>44743</v>
      </c>
      <c r="UJJ26" s="133">
        <v>44652</v>
      </c>
      <c r="UJK26" s="132">
        <v>44562</v>
      </c>
      <c r="UJL26" s="109" t="s">
        <v>55</v>
      </c>
      <c r="UJM26" s="131" t="s">
        <v>53</v>
      </c>
      <c r="UJN26" s="114" t="s">
        <v>653</v>
      </c>
      <c r="UJO26" s="108" t="s">
        <v>1025</v>
      </c>
      <c r="UJP26" s="108"/>
      <c r="UJQ26" s="116">
        <v>0.62</v>
      </c>
      <c r="UJR26" s="266" t="s">
        <v>1026</v>
      </c>
      <c r="UJS26" s="267"/>
      <c r="UJT26" s="117">
        <v>0.64</v>
      </c>
      <c r="UJU26" s="107" t="s">
        <v>654</v>
      </c>
      <c r="UJV26" s="108" t="s">
        <v>458</v>
      </c>
      <c r="UJW26" s="109" t="s">
        <v>457</v>
      </c>
      <c r="UJX26" s="132">
        <v>44927</v>
      </c>
      <c r="UJY26" s="132">
        <v>44743</v>
      </c>
      <c r="UJZ26" s="133">
        <v>44652</v>
      </c>
      <c r="UKA26" s="132">
        <v>44562</v>
      </c>
      <c r="UKB26" s="109" t="s">
        <v>55</v>
      </c>
      <c r="UKC26" s="131" t="s">
        <v>53</v>
      </c>
      <c r="UKD26" s="114" t="s">
        <v>653</v>
      </c>
      <c r="UKE26" s="108" t="s">
        <v>1025</v>
      </c>
      <c r="UKF26" s="108"/>
      <c r="UKG26" s="116">
        <v>0.62</v>
      </c>
      <c r="UKH26" s="266" t="s">
        <v>1026</v>
      </c>
      <c r="UKI26" s="267"/>
      <c r="UKJ26" s="117">
        <v>0.64</v>
      </c>
      <c r="UKK26" s="107" t="s">
        <v>654</v>
      </c>
      <c r="UKL26" s="108" t="s">
        <v>458</v>
      </c>
      <c r="UKM26" s="109" t="s">
        <v>457</v>
      </c>
      <c r="UKN26" s="132">
        <v>44927</v>
      </c>
      <c r="UKO26" s="132">
        <v>44743</v>
      </c>
      <c r="UKP26" s="133">
        <v>44652</v>
      </c>
      <c r="UKQ26" s="132">
        <v>44562</v>
      </c>
      <c r="UKR26" s="109" t="s">
        <v>55</v>
      </c>
      <c r="UKS26" s="131" t="s">
        <v>53</v>
      </c>
      <c r="UKT26" s="114" t="s">
        <v>653</v>
      </c>
      <c r="UKU26" s="108" t="s">
        <v>1025</v>
      </c>
      <c r="UKV26" s="108"/>
      <c r="UKW26" s="116">
        <v>0.62</v>
      </c>
      <c r="UKX26" s="266" t="s">
        <v>1026</v>
      </c>
      <c r="UKY26" s="267"/>
      <c r="UKZ26" s="117">
        <v>0.64</v>
      </c>
      <c r="ULA26" s="107" t="s">
        <v>654</v>
      </c>
      <c r="ULB26" s="108" t="s">
        <v>458</v>
      </c>
      <c r="ULC26" s="109" t="s">
        <v>457</v>
      </c>
      <c r="ULD26" s="132">
        <v>44927</v>
      </c>
      <c r="ULE26" s="132">
        <v>44743</v>
      </c>
      <c r="ULF26" s="133">
        <v>44652</v>
      </c>
      <c r="ULG26" s="132">
        <v>44562</v>
      </c>
      <c r="ULH26" s="109" t="s">
        <v>55</v>
      </c>
      <c r="ULI26" s="131" t="s">
        <v>53</v>
      </c>
      <c r="ULJ26" s="114" t="s">
        <v>653</v>
      </c>
      <c r="ULK26" s="108" t="s">
        <v>1025</v>
      </c>
      <c r="ULL26" s="108"/>
      <c r="ULM26" s="116">
        <v>0.62</v>
      </c>
      <c r="ULN26" s="266" t="s">
        <v>1026</v>
      </c>
      <c r="ULO26" s="267"/>
      <c r="ULP26" s="117">
        <v>0.64</v>
      </c>
      <c r="ULQ26" s="107" t="s">
        <v>654</v>
      </c>
      <c r="ULR26" s="108" t="s">
        <v>458</v>
      </c>
      <c r="ULS26" s="109" t="s">
        <v>457</v>
      </c>
      <c r="ULT26" s="132">
        <v>44927</v>
      </c>
      <c r="ULU26" s="132">
        <v>44743</v>
      </c>
      <c r="ULV26" s="133">
        <v>44652</v>
      </c>
      <c r="ULW26" s="132">
        <v>44562</v>
      </c>
      <c r="ULX26" s="109" t="s">
        <v>55</v>
      </c>
      <c r="ULY26" s="131" t="s">
        <v>53</v>
      </c>
      <c r="ULZ26" s="114" t="s">
        <v>653</v>
      </c>
      <c r="UMA26" s="108" t="s">
        <v>1025</v>
      </c>
      <c r="UMB26" s="108"/>
      <c r="UMC26" s="116">
        <v>0.62</v>
      </c>
      <c r="UMD26" s="266" t="s">
        <v>1026</v>
      </c>
      <c r="UME26" s="267"/>
      <c r="UMF26" s="117">
        <v>0.64</v>
      </c>
      <c r="UMG26" s="107" t="s">
        <v>654</v>
      </c>
      <c r="UMH26" s="108" t="s">
        <v>458</v>
      </c>
      <c r="UMI26" s="109" t="s">
        <v>457</v>
      </c>
      <c r="UMJ26" s="132">
        <v>44927</v>
      </c>
      <c r="UMK26" s="132">
        <v>44743</v>
      </c>
      <c r="UML26" s="133">
        <v>44652</v>
      </c>
      <c r="UMM26" s="132">
        <v>44562</v>
      </c>
      <c r="UMN26" s="109" t="s">
        <v>55</v>
      </c>
      <c r="UMO26" s="131" t="s">
        <v>53</v>
      </c>
      <c r="UMP26" s="114" t="s">
        <v>653</v>
      </c>
      <c r="UMQ26" s="108" t="s">
        <v>1025</v>
      </c>
      <c r="UMR26" s="108"/>
      <c r="UMS26" s="116">
        <v>0.62</v>
      </c>
      <c r="UMT26" s="266" t="s">
        <v>1026</v>
      </c>
      <c r="UMU26" s="267"/>
      <c r="UMV26" s="117">
        <v>0.64</v>
      </c>
      <c r="UMW26" s="107" t="s">
        <v>654</v>
      </c>
      <c r="UMX26" s="108" t="s">
        <v>458</v>
      </c>
      <c r="UMY26" s="109" t="s">
        <v>457</v>
      </c>
      <c r="UMZ26" s="132">
        <v>44927</v>
      </c>
      <c r="UNA26" s="132">
        <v>44743</v>
      </c>
      <c r="UNB26" s="133">
        <v>44652</v>
      </c>
      <c r="UNC26" s="132">
        <v>44562</v>
      </c>
      <c r="UND26" s="109" t="s">
        <v>55</v>
      </c>
      <c r="UNE26" s="131" t="s">
        <v>53</v>
      </c>
      <c r="UNF26" s="114" t="s">
        <v>653</v>
      </c>
      <c r="UNG26" s="108" t="s">
        <v>1025</v>
      </c>
      <c r="UNH26" s="108"/>
      <c r="UNI26" s="116">
        <v>0.62</v>
      </c>
      <c r="UNJ26" s="266" t="s">
        <v>1026</v>
      </c>
      <c r="UNK26" s="267"/>
      <c r="UNL26" s="117">
        <v>0.64</v>
      </c>
      <c r="UNM26" s="107" t="s">
        <v>654</v>
      </c>
      <c r="UNN26" s="108" t="s">
        <v>458</v>
      </c>
      <c r="UNO26" s="109" t="s">
        <v>457</v>
      </c>
      <c r="UNP26" s="132">
        <v>44927</v>
      </c>
      <c r="UNQ26" s="132">
        <v>44743</v>
      </c>
      <c r="UNR26" s="133">
        <v>44652</v>
      </c>
      <c r="UNS26" s="132">
        <v>44562</v>
      </c>
      <c r="UNT26" s="109" t="s">
        <v>55</v>
      </c>
      <c r="UNU26" s="131" t="s">
        <v>53</v>
      </c>
      <c r="UNV26" s="114" t="s">
        <v>653</v>
      </c>
      <c r="UNW26" s="108" t="s">
        <v>1025</v>
      </c>
      <c r="UNX26" s="108"/>
      <c r="UNY26" s="116">
        <v>0.62</v>
      </c>
      <c r="UNZ26" s="266" t="s">
        <v>1026</v>
      </c>
      <c r="UOA26" s="267"/>
      <c r="UOB26" s="117">
        <v>0.64</v>
      </c>
      <c r="UOC26" s="107" t="s">
        <v>654</v>
      </c>
      <c r="UOD26" s="108" t="s">
        <v>458</v>
      </c>
      <c r="UOE26" s="109" t="s">
        <v>457</v>
      </c>
      <c r="UOF26" s="132">
        <v>44927</v>
      </c>
      <c r="UOG26" s="132">
        <v>44743</v>
      </c>
      <c r="UOH26" s="133">
        <v>44652</v>
      </c>
      <c r="UOI26" s="132">
        <v>44562</v>
      </c>
      <c r="UOJ26" s="109" t="s">
        <v>55</v>
      </c>
      <c r="UOK26" s="131" t="s">
        <v>53</v>
      </c>
      <c r="UOL26" s="114" t="s">
        <v>653</v>
      </c>
      <c r="UOM26" s="108" t="s">
        <v>1025</v>
      </c>
      <c r="UON26" s="108"/>
      <c r="UOO26" s="116">
        <v>0.62</v>
      </c>
      <c r="UOP26" s="266" t="s">
        <v>1026</v>
      </c>
      <c r="UOQ26" s="267"/>
      <c r="UOR26" s="117">
        <v>0.64</v>
      </c>
      <c r="UOS26" s="107" t="s">
        <v>654</v>
      </c>
      <c r="UOT26" s="108" t="s">
        <v>458</v>
      </c>
      <c r="UOU26" s="109" t="s">
        <v>457</v>
      </c>
      <c r="UOV26" s="132">
        <v>44927</v>
      </c>
      <c r="UOW26" s="132">
        <v>44743</v>
      </c>
      <c r="UOX26" s="133">
        <v>44652</v>
      </c>
      <c r="UOY26" s="132">
        <v>44562</v>
      </c>
      <c r="UOZ26" s="109" t="s">
        <v>55</v>
      </c>
      <c r="UPA26" s="131" t="s">
        <v>53</v>
      </c>
      <c r="UPB26" s="114" t="s">
        <v>653</v>
      </c>
      <c r="UPC26" s="108" t="s">
        <v>1025</v>
      </c>
      <c r="UPD26" s="108"/>
      <c r="UPE26" s="116">
        <v>0.62</v>
      </c>
      <c r="UPF26" s="266" t="s">
        <v>1026</v>
      </c>
      <c r="UPG26" s="267"/>
      <c r="UPH26" s="117">
        <v>0.64</v>
      </c>
      <c r="UPI26" s="107" t="s">
        <v>654</v>
      </c>
      <c r="UPJ26" s="108" t="s">
        <v>458</v>
      </c>
      <c r="UPK26" s="109" t="s">
        <v>457</v>
      </c>
      <c r="UPL26" s="132">
        <v>44927</v>
      </c>
      <c r="UPM26" s="132">
        <v>44743</v>
      </c>
      <c r="UPN26" s="133">
        <v>44652</v>
      </c>
      <c r="UPO26" s="132">
        <v>44562</v>
      </c>
      <c r="UPP26" s="109" t="s">
        <v>55</v>
      </c>
      <c r="UPQ26" s="131" t="s">
        <v>53</v>
      </c>
      <c r="UPR26" s="114" t="s">
        <v>653</v>
      </c>
      <c r="UPS26" s="108" t="s">
        <v>1025</v>
      </c>
      <c r="UPT26" s="108"/>
      <c r="UPU26" s="116">
        <v>0.62</v>
      </c>
      <c r="UPV26" s="266" t="s">
        <v>1026</v>
      </c>
      <c r="UPW26" s="267"/>
      <c r="UPX26" s="117">
        <v>0.64</v>
      </c>
      <c r="UPY26" s="107" t="s">
        <v>654</v>
      </c>
      <c r="UPZ26" s="108" t="s">
        <v>458</v>
      </c>
      <c r="UQA26" s="109" t="s">
        <v>457</v>
      </c>
      <c r="UQB26" s="132">
        <v>44927</v>
      </c>
      <c r="UQC26" s="132">
        <v>44743</v>
      </c>
      <c r="UQD26" s="133">
        <v>44652</v>
      </c>
      <c r="UQE26" s="132">
        <v>44562</v>
      </c>
      <c r="UQF26" s="109" t="s">
        <v>55</v>
      </c>
      <c r="UQG26" s="131" t="s">
        <v>53</v>
      </c>
      <c r="UQH26" s="114" t="s">
        <v>653</v>
      </c>
      <c r="UQI26" s="108" t="s">
        <v>1025</v>
      </c>
      <c r="UQJ26" s="108"/>
      <c r="UQK26" s="116">
        <v>0.62</v>
      </c>
      <c r="UQL26" s="266" t="s">
        <v>1026</v>
      </c>
      <c r="UQM26" s="267"/>
      <c r="UQN26" s="117">
        <v>0.64</v>
      </c>
      <c r="UQO26" s="107" t="s">
        <v>654</v>
      </c>
      <c r="UQP26" s="108" t="s">
        <v>458</v>
      </c>
      <c r="UQQ26" s="109" t="s">
        <v>457</v>
      </c>
      <c r="UQR26" s="132">
        <v>44927</v>
      </c>
      <c r="UQS26" s="132">
        <v>44743</v>
      </c>
      <c r="UQT26" s="133">
        <v>44652</v>
      </c>
      <c r="UQU26" s="132">
        <v>44562</v>
      </c>
      <c r="UQV26" s="109" t="s">
        <v>55</v>
      </c>
      <c r="UQW26" s="131" t="s">
        <v>53</v>
      </c>
      <c r="UQX26" s="114" t="s">
        <v>653</v>
      </c>
      <c r="UQY26" s="108" t="s">
        <v>1025</v>
      </c>
      <c r="UQZ26" s="108"/>
      <c r="URA26" s="116">
        <v>0.62</v>
      </c>
      <c r="URB26" s="266" t="s">
        <v>1026</v>
      </c>
      <c r="URC26" s="267"/>
      <c r="URD26" s="117">
        <v>0.64</v>
      </c>
      <c r="URE26" s="107" t="s">
        <v>654</v>
      </c>
      <c r="URF26" s="108" t="s">
        <v>458</v>
      </c>
      <c r="URG26" s="109" t="s">
        <v>457</v>
      </c>
      <c r="URH26" s="132">
        <v>44927</v>
      </c>
      <c r="URI26" s="132">
        <v>44743</v>
      </c>
      <c r="URJ26" s="133">
        <v>44652</v>
      </c>
      <c r="URK26" s="132">
        <v>44562</v>
      </c>
      <c r="URL26" s="109" t="s">
        <v>55</v>
      </c>
      <c r="URM26" s="131" t="s">
        <v>53</v>
      </c>
      <c r="URN26" s="114" t="s">
        <v>653</v>
      </c>
      <c r="URO26" s="108" t="s">
        <v>1025</v>
      </c>
      <c r="URP26" s="108"/>
      <c r="URQ26" s="116">
        <v>0.62</v>
      </c>
      <c r="URR26" s="266" t="s">
        <v>1026</v>
      </c>
      <c r="URS26" s="267"/>
      <c r="URT26" s="117">
        <v>0.64</v>
      </c>
      <c r="URU26" s="107" t="s">
        <v>654</v>
      </c>
      <c r="URV26" s="108" t="s">
        <v>458</v>
      </c>
      <c r="URW26" s="109" t="s">
        <v>457</v>
      </c>
      <c r="URX26" s="132">
        <v>44927</v>
      </c>
      <c r="URY26" s="132">
        <v>44743</v>
      </c>
      <c r="URZ26" s="133">
        <v>44652</v>
      </c>
      <c r="USA26" s="132">
        <v>44562</v>
      </c>
      <c r="USB26" s="109" t="s">
        <v>55</v>
      </c>
      <c r="USC26" s="131" t="s">
        <v>53</v>
      </c>
      <c r="USD26" s="114" t="s">
        <v>653</v>
      </c>
      <c r="USE26" s="108" t="s">
        <v>1025</v>
      </c>
      <c r="USF26" s="108"/>
      <c r="USG26" s="116">
        <v>0.62</v>
      </c>
      <c r="USH26" s="266" t="s">
        <v>1026</v>
      </c>
      <c r="USI26" s="267"/>
      <c r="USJ26" s="117">
        <v>0.64</v>
      </c>
      <c r="USK26" s="107" t="s">
        <v>654</v>
      </c>
      <c r="USL26" s="108" t="s">
        <v>458</v>
      </c>
      <c r="USM26" s="109" t="s">
        <v>457</v>
      </c>
      <c r="USN26" s="132">
        <v>44927</v>
      </c>
      <c r="USO26" s="132">
        <v>44743</v>
      </c>
      <c r="USP26" s="133">
        <v>44652</v>
      </c>
      <c r="USQ26" s="132">
        <v>44562</v>
      </c>
      <c r="USR26" s="109" t="s">
        <v>55</v>
      </c>
      <c r="USS26" s="131" t="s">
        <v>53</v>
      </c>
      <c r="UST26" s="114" t="s">
        <v>653</v>
      </c>
      <c r="USU26" s="108" t="s">
        <v>1025</v>
      </c>
      <c r="USV26" s="108"/>
      <c r="USW26" s="116">
        <v>0.62</v>
      </c>
      <c r="USX26" s="266" t="s">
        <v>1026</v>
      </c>
      <c r="USY26" s="267"/>
      <c r="USZ26" s="117">
        <v>0.64</v>
      </c>
      <c r="UTA26" s="107" t="s">
        <v>654</v>
      </c>
      <c r="UTB26" s="108" t="s">
        <v>458</v>
      </c>
      <c r="UTC26" s="109" t="s">
        <v>457</v>
      </c>
      <c r="UTD26" s="132">
        <v>44927</v>
      </c>
      <c r="UTE26" s="132">
        <v>44743</v>
      </c>
      <c r="UTF26" s="133">
        <v>44652</v>
      </c>
      <c r="UTG26" s="132">
        <v>44562</v>
      </c>
      <c r="UTH26" s="109" t="s">
        <v>55</v>
      </c>
      <c r="UTI26" s="131" t="s">
        <v>53</v>
      </c>
      <c r="UTJ26" s="114" t="s">
        <v>653</v>
      </c>
      <c r="UTK26" s="108" t="s">
        <v>1025</v>
      </c>
      <c r="UTL26" s="108"/>
      <c r="UTM26" s="116">
        <v>0.62</v>
      </c>
      <c r="UTN26" s="266" t="s">
        <v>1026</v>
      </c>
      <c r="UTO26" s="267"/>
      <c r="UTP26" s="117">
        <v>0.64</v>
      </c>
      <c r="UTQ26" s="107" t="s">
        <v>654</v>
      </c>
      <c r="UTR26" s="108" t="s">
        <v>458</v>
      </c>
      <c r="UTS26" s="109" t="s">
        <v>457</v>
      </c>
      <c r="UTT26" s="132">
        <v>44927</v>
      </c>
      <c r="UTU26" s="132">
        <v>44743</v>
      </c>
      <c r="UTV26" s="133">
        <v>44652</v>
      </c>
      <c r="UTW26" s="132">
        <v>44562</v>
      </c>
      <c r="UTX26" s="109" t="s">
        <v>55</v>
      </c>
      <c r="UTY26" s="131" t="s">
        <v>53</v>
      </c>
      <c r="UTZ26" s="114" t="s">
        <v>653</v>
      </c>
      <c r="UUA26" s="108" t="s">
        <v>1025</v>
      </c>
      <c r="UUB26" s="108"/>
      <c r="UUC26" s="116">
        <v>0.62</v>
      </c>
      <c r="UUD26" s="266" t="s">
        <v>1026</v>
      </c>
      <c r="UUE26" s="267"/>
      <c r="UUF26" s="117">
        <v>0.64</v>
      </c>
      <c r="UUG26" s="107" t="s">
        <v>654</v>
      </c>
      <c r="UUH26" s="108" t="s">
        <v>458</v>
      </c>
      <c r="UUI26" s="109" t="s">
        <v>457</v>
      </c>
      <c r="UUJ26" s="132">
        <v>44927</v>
      </c>
      <c r="UUK26" s="132">
        <v>44743</v>
      </c>
      <c r="UUL26" s="133">
        <v>44652</v>
      </c>
      <c r="UUM26" s="132">
        <v>44562</v>
      </c>
      <c r="UUN26" s="109" t="s">
        <v>55</v>
      </c>
      <c r="UUO26" s="131" t="s">
        <v>53</v>
      </c>
      <c r="UUP26" s="114" t="s">
        <v>653</v>
      </c>
      <c r="UUQ26" s="108" t="s">
        <v>1025</v>
      </c>
      <c r="UUR26" s="108"/>
      <c r="UUS26" s="116">
        <v>0.62</v>
      </c>
      <c r="UUT26" s="266" t="s">
        <v>1026</v>
      </c>
      <c r="UUU26" s="267"/>
      <c r="UUV26" s="117">
        <v>0.64</v>
      </c>
      <c r="UUW26" s="107" t="s">
        <v>654</v>
      </c>
      <c r="UUX26" s="108" t="s">
        <v>458</v>
      </c>
      <c r="UUY26" s="109" t="s">
        <v>457</v>
      </c>
      <c r="UUZ26" s="132">
        <v>44927</v>
      </c>
      <c r="UVA26" s="132">
        <v>44743</v>
      </c>
      <c r="UVB26" s="133">
        <v>44652</v>
      </c>
      <c r="UVC26" s="132">
        <v>44562</v>
      </c>
      <c r="UVD26" s="109" t="s">
        <v>55</v>
      </c>
      <c r="UVE26" s="131" t="s">
        <v>53</v>
      </c>
      <c r="UVF26" s="114" t="s">
        <v>653</v>
      </c>
      <c r="UVG26" s="108" t="s">
        <v>1025</v>
      </c>
      <c r="UVH26" s="108"/>
      <c r="UVI26" s="116">
        <v>0.62</v>
      </c>
      <c r="UVJ26" s="266" t="s">
        <v>1026</v>
      </c>
      <c r="UVK26" s="267"/>
      <c r="UVL26" s="117">
        <v>0.64</v>
      </c>
      <c r="UVM26" s="107" t="s">
        <v>654</v>
      </c>
      <c r="UVN26" s="108" t="s">
        <v>458</v>
      </c>
      <c r="UVO26" s="109" t="s">
        <v>457</v>
      </c>
      <c r="UVP26" s="132">
        <v>44927</v>
      </c>
      <c r="UVQ26" s="132">
        <v>44743</v>
      </c>
      <c r="UVR26" s="133">
        <v>44652</v>
      </c>
      <c r="UVS26" s="132">
        <v>44562</v>
      </c>
      <c r="UVT26" s="109" t="s">
        <v>55</v>
      </c>
      <c r="UVU26" s="131" t="s">
        <v>53</v>
      </c>
      <c r="UVV26" s="114" t="s">
        <v>653</v>
      </c>
      <c r="UVW26" s="108" t="s">
        <v>1025</v>
      </c>
      <c r="UVX26" s="108"/>
      <c r="UVY26" s="116">
        <v>0.62</v>
      </c>
      <c r="UVZ26" s="266" t="s">
        <v>1026</v>
      </c>
      <c r="UWA26" s="267"/>
      <c r="UWB26" s="117">
        <v>0.64</v>
      </c>
      <c r="UWC26" s="107" t="s">
        <v>654</v>
      </c>
      <c r="UWD26" s="108" t="s">
        <v>458</v>
      </c>
      <c r="UWE26" s="109" t="s">
        <v>457</v>
      </c>
      <c r="UWF26" s="132">
        <v>44927</v>
      </c>
      <c r="UWG26" s="132">
        <v>44743</v>
      </c>
      <c r="UWH26" s="133">
        <v>44652</v>
      </c>
      <c r="UWI26" s="132">
        <v>44562</v>
      </c>
      <c r="UWJ26" s="109" t="s">
        <v>55</v>
      </c>
      <c r="UWK26" s="131" t="s">
        <v>53</v>
      </c>
      <c r="UWL26" s="114" t="s">
        <v>653</v>
      </c>
      <c r="UWM26" s="108" t="s">
        <v>1025</v>
      </c>
      <c r="UWN26" s="108"/>
      <c r="UWO26" s="116">
        <v>0.62</v>
      </c>
      <c r="UWP26" s="266" t="s">
        <v>1026</v>
      </c>
      <c r="UWQ26" s="267"/>
      <c r="UWR26" s="117">
        <v>0.64</v>
      </c>
      <c r="UWS26" s="107" t="s">
        <v>654</v>
      </c>
      <c r="UWT26" s="108" t="s">
        <v>458</v>
      </c>
      <c r="UWU26" s="109" t="s">
        <v>457</v>
      </c>
      <c r="UWV26" s="132">
        <v>44927</v>
      </c>
      <c r="UWW26" s="132">
        <v>44743</v>
      </c>
      <c r="UWX26" s="133">
        <v>44652</v>
      </c>
      <c r="UWY26" s="132">
        <v>44562</v>
      </c>
      <c r="UWZ26" s="109" t="s">
        <v>55</v>
      </c>
      <c r="UXA26" s="131" t="s">
        <v>53</v>
      </c>
      <c r="UXB26" s="114" t="s">
        <v>653</v>
      </c>
      <c r="UXC26" s="108" t="s">
        <v>1025</v>
      </c>
      <c r="UXD26" s="108"/>
      <c r="UXE26" s="116">
        <v>0.62</v>
      </c>
      <c r="UXF26" s="266" t="s">
        <v>1026</v>
      </c>
      <c r="UXG26" s="267"/>
      <c r="UXH26" s="117">
        <v>0.64</v>
      </c>
      <c r="UXI26" s="107" t="s">
        <v>654</v>
      </c>
      <c r="UXJ26" s="108" t="s">
        <v>458</v>
      </c>
      <c r="UXK26" s="109" t="s">
        <v>457</v>
      </c>
      <c r="UXL26" s="132">
        <v>44927</v>
      </c>
      <c r="UXM26" s="132">
        <v>44743</v>
      </c>
      <c r="UXN26" s="133">
        <v>44652</v>
      </c>
      <c r="UXO26" s="132">
        <v>44562</v>
      </c>
      <c r="UXP26" s="109" t="s">
        <v>55</v>
      </c>
      <c r="UXQ26" s="131" t="s">
        <v>53</v>
      </c>
      <c r="UXR26" s="114" t="s">
        <v>653</v>
      </c>
      <c r="UXS26" s="108" t="s">
        <v>1025</v>
      </c>
      <c r="UXT26" s="108"/>
      <c r="UXU26" s="116">
        <v>0.62</v>
      </c>
      <c r="UXV26" s="266" t="s">
        <v>1026</v>
      </c>
      <c r="UXW26" s="267"/>
      <c r="UXX26" s="117">
        <v>0.64</v>
      </c>
      <c r="UXY26" s="107" t="s">
        <v>654</v>
      </c>
      <c r="UXZ26" s="108" t="s">
        <v>458</v>
      </c>
      <c r="UYA26" s="109" t="s">
        <v>457</v>
      </c>
      <c r="UYB26" s="132">
        <v>44927</v>
      </c>
      <c r="UYC26" s="132">
        <v>44743</v>
      </c>
      <c r="UYD26" s="133">
        <v>44652</v>
      </c>
      <c r="UYE26" s="132">
        <v>44562</v>
      </c>
      <c r="UYF26" s="109" t="s">
        <v>55</v>
      </c>
      <c r="UYG26" s="131" t="s">
        <v>53</v>
      </c>
      <c r="UYH26" s="114" t="s">
        <v>653</v>
      </c>
      <c r="UYI26" s="108" t="s">
        <v>1025</v>
      </c>
      <c r="UYJ26" s="108"/>
      <c r="UYK26" s="116">
        <v>0.62</v>
      </c>
      <c r="UYL26" s="266" t="s">
        <v>1026</v>
      </c>
      <c r="UYM26" s="267"/>
      <c r="UYN26" s="117">
        <v>0.64</v>
      </c>
      <c r="UYO26" s="107" t="s">
        <v>654</v>
      </c>
      <c r="UYP26" s="108" t="s">
        <v>458</v>
      </c>
      <c r="UYQ26" s="109" t="s">
        <v>457</v>
      </c>
      <c r="UYR26" s="132">
        <v>44927</v>
      </c>
      <c r="UYS26" s="132">
        <v>44743</v>
      </c>
      <c r="UYT26" s="133">
        <v>44652</v>
      </c>
      <c r="UYU26" s="132">
        <v>44562</v>
      </c>
      <c r="UYV26" s="109" t="s">
        <v>55</v>
      </c>
      <c r="UYW26" s="131" t="s">
        <v>53</v>
      </c>
      <c r="UYX26" s="114" t="s">
        <v>653</v>
      </c>
      <c r="UYY26" s="108" t="s">
        <v>1025</v>
      </c>
      <c r="UYZ26" s="108"/>
      <c r="UZA26" s="116">
        <v>0.62</v>
      </c>
      <c r="UZB26" s="266" t="s">
        <v>1026</v>
      </c>
      <c r="UZC26" s="267"/>
      <c r="UZD26" s="117">
        <v>0.64</v>
      </c>
      <c r="UZE26" s="107" t="s">
        <v>654</v>
      </c>
      <c r="UZF26" s="108" t="s">
        <v>458</v>
      </c>
      <c r="UZG26" s="109" t="s">
        <v>457</v>
      </c>
      <c r="UZH26" s="132">
        <v>44927</v>
      </c>
      <c r="UZI26" s="132">
        <v>44743</v>
      </c>
      <c r="UZJ26" s="133">
        <v>44652</v>
      </c>
      <c r="UZK26" s="132">
        <v>44562</v>
      </c>
      <c r="UZL26" s="109" t="s">
        <v>55</v>
      </c>
      <c r="UZM26" s="131" t="s">
        <v>53</v>
      </c>
      <c r="UZN26" s="114" t="s">
        <v>653</v>
      </c>
      <c r="UZO26" s="108" t="s">
        <v>1025</v>
      </c>
      <c r="UZP26" s="108"/>
      <c r="UZQ26" s="116">
        <v>0.62</v>
      </c>
      <c r="UZR26" s="266" t="s">
        <v>1026</v>
      </c>
      <c r="UZS26" s="267"/>
      <c r="UZT26" s="117">
        <v>0.64</v>
      </c>
      <c r="UZU26" s="107" t="s">
        <v>654</v>
      </c>
      <c r="UZV26" s="108" t="s">
        <v>458</v>
      </c>
      <c r="UZW26" s="109" t="s">
        <v>457</v>
      </c>
      <c r="UZX26" s="132">
        <v>44927</v>
      </c>
      <c r="UZY26" s="132">
        <v>44743</v>
      </c>
      <c r="UZZ26" s="133">
        <v>44652</v>
      </c>
      <c r="VAA26" s="132">
        <v>44562</v>
      </c>
      <c r="VAB26" s="109" t="s">
        <v>55</v>
      </c>
      <c r="VAC26" s="131" t="s">
        <v>53</v>
      </c>
      <c r="VAD26" s="114" t="s">
        <v>653</v>
      </c>
      <c r="VAE26" s="108" t="s">
        <v>1025</v>
      </c>
      <c r="VAF26" s="108"/>
      <c r="VAG26" s="116">
        <v>0.62</v>
      </c>
      <c r="VAH26" s="266" t="s">
        <v>1026</v>
      </c>
      <c r="VAI26" s="267"/>
      <c r="VAJ26" s="117">
        <v>0.64</v>
      </c>
      <c r="VAK26" s="107" t="s">
        <v>654</v>
      </c>
      <c r="VAL26" s="108" t="s">
        <v>458</v>
      </c>
      <c r="VAM26" s="109" t="s">
        <v>457</v>
      </c>
      <c r="VAN26" s="132">
        <v>44927</v>
      </c>
      <c r="VAO26" s="132">
        <v>44743</v>
      </c>
      <c r="VAP26" s="133">
        <v>44652</v>
      </c>
      <c r="VAQ26" s="132">
        <v>44562</v>
      </c>
      <c r="VAR26" s="109" t="s">
        <v>55</v>
      </c>
      <c r="VAS26" s="131" t="s">
        <v>53</v>
      </c>
      <c r="VAT26" s="114" t="s">
        <v>653</v>
      </c>
      <c r="VAU26" s="108" t="s">
        <v>1025</v>
      </c>
      <c r="VAV26" s="108"/>
      <c r="VAW26" s="116">
        <v>0.62</v>
      </c>
      <c r="VAX26" s="266" t="s">
        <v>1026</v>
      </c>
      <c r="VAY26" s="267"/>
      <c r="VAZ26" s="117">
        <v>0.64</v>
      </c>
      <c r="VBA26" s="107" t="s">
        <v>654</v>
      </c>
      <c r="VBB26" s="108" t="s">
        <v>458</v>
      </c>
      <c r="VBC26" s="109" t="s">
        <v>457</v>
      </c>
      <c r="VBD26" s="132">
        <v>44927</v>
      </c>
      <c r="VBE26" s="132">
        <v>44743</v>
      </c>
      <c r="VBF26" s="133">
        <v>44652</v>
      </c>
      <c r="VBG26" s="132">
        <v>44562</v>
      </c>
      <c r="VBH26" s="109" t="s">
        <v>55</v>
      </c>
      <c r="VBI26" s="131" t="s">
        <v>53</v>
      </c>
      <c r="VBJ26" s="114" t="s">
        <v>653</v>
      </c>
      <c r="VBK26" s="108" t="s">
        <v>1025</v>
      </c>
      <c r="VBL26" s="108"/>
      <c r="VBM26" s="116">
        <v>0.62</v>
      </c>
      <c r="VBN26" s="266" t="s">
        <v>1026</v>
      </c>
      <c r="VBO26" s="267"/>
      <c r="VBP26" s="117">
        <v>0.64</v>
      </c>
      <c r="VBQ26" s="107" t="s">
        <v>654</v>
      </c>
      <c r="VBR26" s="108" t="s">
        <v>458</v>
      </c>
      <c r="VBS26" s="109" t="s">
        <v>457</v>
      </c>
      <c r="VBT26" s="132">
        <v>44927</v>
      </c>
      <c r="VBU26" s="132">
        <v>44743</v>
      </c>
      <c r="VBV26" s="133">
        <v>44652</v>
      </c>
      <c r="VBW26" s="132">
        <v>44562</v>
      </c>
      <c r="VBX26" s="109" t="s">
        <v>55</v>
      </c>
      <c r="VBY26" s="131" t="s">
        <v>53</v>
      </c>
      <c r="VBZ26" s="114" t="s">
        <v>653</v>
      </c>
      <c r="VCA26" s="108" t="s">
        <v>1025</v>
      </c>
      <c r="VCB26" s="108"/>
      <c r="VCC26" s="116">
        <v>0.62</v>
      </c>
      <c r="VCD26" s="266" t="s">
        <v>1026</v>
      </c>
      <c r="VCE26" s="267"/>
      <c r="VCF26" s="117">
        <v>0.64</v>
      </c>
      <c r="VCG26" s="107" t="s">
        <v>654</v>
      </c>
      <c r="VCH26" s="108" t="s">
        <v>458</v>
      </c>
      <c r="VCI26" s="109" t="s">
        <v>457</v>
      </c>
      <c r="VCJ26" s="132">
        <v>44927</v>
      </c>
      <c r="VCK26" s="132">
        <v>44743</v>
      </c>
      <c r="VCL26" s="133">
        <v>44652</v>
      </c>
      <c r="VCM26" s="132">
        <v>44562</v>
      </c>
      <c r="VCN26" s="109" t="s">
        <v>55</v>
      </c>
      <c r="VCO26" s="131" t="s">
        <v>53</v>
      </c>
      <c r="VCP26" s="114" t="s">
        <v>653</v>
      </c>
      <c r="VCQ26" s="108" t="s">
        <v>1025</v>
      </c>
      <c r="VCR26" s="108"/>
      <c r="VCS26" s="116">
        <v>0.62</v>
      </c>
      <c r="VCT26" s="266" t="s">
        <v>1026</v>
      </c>
      <c r="VCU26" s="267"/>
      <c r="VCV26" s="117">
        <v>0.64</v>
      </c>
      <c r="VCW26" s="107" t="s">
        <v>654</v>
      </c>
      <c r="VCX26" s="108" t="s">
        <v>458</v>
      </c>
      <c r="VCY26" s="109" t="s">
        <v>457</v>
      </c>
      <c r="VCZ26" s="132">
        <v>44927</v>
      </c>
      <c r="VDA26" s="132">
        <v>44743</v>
      </c>
      <c r="VDB26" s="133">
        <v>44652</v>
      </c>
      <c r="VDC26" s="132">
        <v>44562</v>
      </c>
      <c r="VDD26" s="109" t="s">
        <v>55</v>
      </c>
      <c r="VDE26" s="131" t="s">
        <v>53</v>
      </c>
      <c r="VDF26" s="114" t="s">
        <v>653</v>
      </c>
      <c r="VDG26" s="108" t="s">
        <v>1025</v>
      </c>
      <c r="VDH26" s="108"/>
      <c r="VDI26" s="116">
        <v>0.62</v>
      </c>
      <c r="VDJ26" s="266" t="s">
        <v>1026</v>
      </c>
      <c r="VDK26" s="267"/>
      <c r="VDL26" s="117">
        <v>0.64</v>
      </c>
      <c r="VDM26" s="107" t="s">
        <v>654</v>
      </c>
      <c r="VDN26" s="108" t="s">
        <v>458</v>
      </c>
      <c r="VDO26" s="109" t="s">
        <v>457</v>
      </c>
      <c r="VDP26" s="132">
        <v>44927</v>
      </c>
      <c r="VDQ26" s="132">
        <v>44743</v>
      </c>
      <c r="VDR26" s="133">
        <v>44652</v>
      </c>
      <c r="VDS26" s="132">
        <v>44562</v>
      </c>
      <c r="VDT26" s="109" t="s">
        <v>55</v>
      </c>
      <c r="VDU26" s="131" t="s">
        <v>53</v>
      </c>
      <c r="VDV26" s="114" t="s">
        <v>653</v>
      </c>
      <c r="VDW26" s="108" t="s">
        <v>1025</v>
      </c>
      <c r="VDX26" s="108"/>
      <c r="VDY26" s="116">
        <v>0.62</v>
      </c>
      <c r="VDZ26" s="266" t="s">
        <v>1026</v>
      </c>
      <c r="VEA26" s="267"/>
      <c r="VEB26" s="117">
        <v>0.64</v>
      </c>
      <c r="VEC26" s="107" t="s">
        <v>654</v>
      </c>
      <c r="VED26" s="108" t="s">
        <v>458</v>
      </c>
      <c r="VEE26" s="109" t="s">
        <v>457</v>
      </c>
      <c r="VEF26" s="132">
        <v>44927</v>
      </c>
      <c r="VEG26" s="132">
        <v>44743</v>
      </c>
      <c r="VEH26" s="133">
        <v>44652</v>
      </c>
      <c r="VEI26" s="132">
        <v>44562</v>
      </c>
      <c r="VEJ26" s="109" t="s">
        <v>55</v>
      </c>
      <c r="VEK26" s="131" t="s">
        <v>53</v>
      </c>
      <c r="VEL26" s="114" t="s">
        <v>653</v>
      </c>
      <c r="VEM26" s="108" t="s">
        <v>1025</v>
      </c>
      <c r="VEN26" s="108"/>
      <c r="VEO26" s="116">
        <v>0.62</v>
      </c>
      <c r="VEP26" s="266" t="s">
        <v>1026</v>
      </c>
      <c r="VEQ26" s="267"/>
      <c r="VER26" s="117">
        <v>0.64</v>
      </c>
      <c r="VES26" s="107" t="s">
        <v>654</v>
      </c>
      <c r="VET26" s="108" t="s">
        <v>458</v>
      </c>
      <c r="VEU26" s="109" t="s">
        <v>457</v>
      </c>
      <c r="VEV26" s="132">
        <v>44927</v>
      </c>
      <c r="VEW26" s="132">
        <v>44743</v>
      </c>
      <c r="VEX26" s="133">
        <v>44652</v>
      </c>
      <c r="VEY26" s="132">
        <v>44562</v>
      </c>
      <c r="VEZ26" s="109" t="s">
        <v>55</v>
      </c>
      <c r="VFA26" s="131" t="s">
        <v>53</v>
      </c>
      <c r="VFB26" s="114" t="s">
        <v>653</v>
      </c>
      <c r="VFC26" s="108" t="s">
        <v>1025</v>
      </c>
      <c r="VFD26" s="108"/>
      <c r="VFE26" s="116">
        <v>0.62</v>
      </c>
      <c r="VFF26" s="266" t="s">
        <v>1026</v>
      </c>
      <c r="VFG26" s="267"/>
      <c r="VFH26" s="117">
        <v>0.64</v>
      </c>
      <c r="VFI26" s="107" t="s">
        <v>654</v>
      </c>
      <c r="VFJ26" s="108" t="s">
        <v>458</v>
      </c>
      <c r="VFK26" s="109" t="s">
        <v>457</v>
      </c>
      <c r="VFL26" s="132">
        <v>44927</v>
      </c>
      <c r="VFM26" s="132">
        <v>44743</v>
      </c>
      <c r="VFN26" s="133">
        <v>44652</v>
      </c>
      <c r="VFO26" s="132">
        <v>44562</v>
      </c>
      <c r="VFP26" s="109" t="s">
        <v>55</v>
      </c>
      <c r="VFQ26" s="131" t="s">
        <v>53</v>
      </c>
      <c r="VFR26" s="114" t="s">
        <v>653</v>
      </c>
      <c r="VFS26" s="108" t="s">
        <v>1025</v>
      </c>
      <c r="VFT26" s="108"/>
      <c r="VFU26" s="116">
        <v>0.62</v>
      </c>
      <c r="VFV26" s="266" t="s">
        <v>1026</v>
      </c>
      <c r="VFW26" s="267"/>
      <c r="VFX26" s="117">
        <v>0.64</v>
      </c>
      <c r="VFY26" s="107" t="s">
        <v>654</v>
      </c>
      <c r="VFZ26" s="108" t="s">
        <v>458</v>
      </c>
      <c r="VGA26" s="109" t="s">
        <v>457</v>
      </c>
      <c r="VGB26" s="132">
        <v>44927</v>
      </c>
      <c r="VGC26" s="132">
        <v>44743</v>
      </c>
      <c r="VGD26" s="133">
        <v>44652</v>
      </c>
      <c r="VGE26" s="132">
        <v>44562</v>
      </c>
      <c r="VGF26" s="109" t="s">
        <v>55</v>
      </c>
      <c r="VGG26" s="131" t="s">
        <v>53</v>
      </c>
      <c r="VGH26" s="114" t="s">
        <v>653</v>
      </c>
      <c r="VGI26" s="108" t="s">
        <v>1025</v>
      </c>
      <c r="VGJ26" s="108"/>
      <c r="VGK26" s="116">
        <v>0.62</v>
      </c>
      <c r="VGL26" s="266" t="s">
        <v>1026</v>
      </c>
      <c r="VGM26" s="267"/>
      <c r="VGN26" s="117">
        <v>0.64</v>
      </c>
      <c r="VGO26" s="107" t="s">
        <v>654</v>
      </c>
      <c r="VGP26" s="108" t="s">
        <v>458</v>
      </c>
      <c r="VGQ26" s="109" t="s">
        <v>457</v>
      </c>
      <c r="VGR26" s="132">
        <v>44927</v>
      </c>
      <c r="VGS26" s="132">
        <v>44743</v>
      </c>
      <c r="VGT26" s="133">
        <v>44652</v>
      </c>
      <c r="VGU26" s="132">
        <v>44562</v>
      </c>
      <c r="VGV26" s="109" t="s">
        <v>55</v>
      </c>
      <c r="VGW26" s="131" t="s">
        <v>53</v>
      </c>
      <c r="VGX26" s="114" t="s">
        <v>653</v>
      </c>
      <c r="VGY26" s="108" t="s">
        <v>1025</v>
      </c>
      <c r="VGZ26" s="108"/>
      <c r="VHA26" s="116">
        <v>0.62</v>
      </c>
      <c r="VHB26" s="266" t="s">
        <v>1026</v>
      </c>
      <c r="VHC26" s="267"/>
      <c r="VHD26" s="117">
        <v>0.64</v>
      </c>
      <c r="VHE26" s="107" t="s">
        <v>654</v>
      </c>
      <c r="VHF26" s="108" t="s">
        <v>458</v>
      </c>
      <c r="VHG26" s="109" t="s">
        <v>457</v>
      </c>
      <c r="VHH26" s="132">
        <v>44927</v>
      </c>
      <c r="VHI26" s="132">
        <v>44743</v>
      </c>
      <c r="VHJ26" s="133">
        <v>44652</v>
      </c>
      <c r="VHK26" s="132">
        <v>44562</v>
      </c>
      <c r="VHL26" s="109" t="s">
        <v>55</v>
      </c>
      <c r="VHM26" s="131" t="s">
        <v>53</v>
      </c>
      <c r="VHN26" s="114" t="s">
        <v>653</v>
      </c>
      <c r="VHO26" s="108" t="s">
        <v>1025</v>
      </c>
      <c r="VHP26" s="108"/>
      <c r="VHQ26" s="116">
        <v>0.62</v>
      </c>
      <c r="VHR26" s="266" t="s">
        <v>1026</v>
      </c>
      <c r="VHS26" s="267"/>
      <c r="VHT26" s="117">
        <v>0.64</v>
      </c>
      <c r="VHU26" s="107" t="s">
        <v>654</v>
      </c>
      <c r="VHV26" s="108" t="s">
        <v>458</v>
      </c>
      <c r="VHW26" s="109" t="s">
        <v>457</v>
      </c>
      <c r="VHX26" s="132">
        <v>44927</v>
      </c>
      <c r="VHY26" s="132">
        <v>44743</v>
      </c>
      <c r="VHZ26" s="133">
        <v>44652</v>
      </c>
      <c r="VIA26" s="132">
        <v>44562</v>
      </c>
      <c r="VIB26" s="109" t="s">
        <v>55</v>
      </c>
      <c r="VIC26" s="131" t="s">
        <v>53</v>
      </c>
      <c r="VID26" s="114" t="s">
        <v>653</v>
      </c>
      <c r="VIE26" s="108" t="s">
        <v>1025</v>
      </c>
      <c r="VIF26" s="108"/>
      <c r="VIG26" s="116">
        <v>0.62</v>
      </c>
      <c r="VIH26" s="266" t="s">
        <v>1026</v>
      </c>
      <c r="VII26" s="267"/>
      <c r="VIJ26" s="117">
        <v>0.64</v>
      </c>
      <c r="VIK26" s="107" t="s">
        <v>654</v>
      </c>
      <c r="VIL26" s="108" t="s">
        <v>458</v>
      </c>
      <c r="VIM26" s="109" t="s">
        <v>457</v>
      </c>
      <c r="VIN26" s="132">
        <v>44927</v>
      </c>
      <c r="VIO26" s="132">
        <v>44743</v>
      </c>
      <c r="VIP26" s="133">
        <v>44652</v>
      </c>
      <c r="VIQ26" s="132">
        <v>44562</v>
      </c>
      <c r="VIR26" s="109" t="s">
        <v>55</v>
      </c>
      <c r="VIS26" s="131" t="s">
        <v>53</v>
      </c>
      <c r="VIT26" s="114" t="s">
        <v>653</v>
      </c>
      <c r="VIU26" s="108" t="s">
        <v>1025</v>
      </c>
      <c r="VIV26" s="108"/>
      <c r="VIW26" s="116">
        <v>0.62</v>
      </c>
      <c r="VIX26" s="266" t="s">
        <v>1026</v>
      </c>
      <c r="VIY26" s="267"/>
      <c r="VIZ26" s="117">
        <v>0.64</v>
      </c>
      <c r="VJA26" s="107" t="s">
        <v>654</v>
      </c>
      <c r="VJB26" s="108" t="s">
        <v>458</v>
      </c>
      <c r="VJC26" s="109" t="s">
        <v>457</v>
      </c>
      <c r="VJD26" s="132">
        <v>44927</v>
      </c>
      <c r="VJE26" s="132">
        <v>44743</v>
      </c>
      <c r="VJF26" s="133">
        <v>44652</v>
      </c>
      <c r="VJG26" s="132">
        <v>44562</v>
      </c>
      <c r="VJH26" s="109" t="s">
        <v>55</v>
      </c>
      <c r="VJI26" s="131" t="s">
        <v>53</v>
      </c>
      <c r="VJJ26" s="114" t="s">
        <v>653</v>
      </c>
      <c r="VJK26" s="108" t="s">
        <v>1025</v>
      </c>
      <c r="VJL26" s="108"/>
      <c r="VJM26" s="116">
        <v>0.62</v>
      </c>
      <c r="VJN26" s="266" t="s">
        <v>1026</v>
      </c>
      <c r="VJO26" s="267"/>
      <c r="VJP26" s="117">
        <v>0.64</v>
      </c>
      <c r="VJQ26" s="107" t="s">
        <v>654</v>
      </c>
      <c r="VJR26" s="108" t="s">
        <v>458</v>
      </c>
      <c r="VJS26" s="109" t="s">
        <v>457</v>
      </c>
      <c r="VJT26" s="132">
        <v>44927</v>
      </c>
      <c r="VJU26" s="132">
        <v>44743</v>
      </c>
      <c r="VJV26" s="133">
        <v>44652</v>
      </c>
      <c r="VJW26" s="132">
        <v>44562</v>
      </c>
      <c r="VJX26" s="109" t="s">
        <v>55</v>
      </c>
      <c r="VJY26" s="131" t="s">
        <v>53</v>
      </c>
      <c r="VJZ26" s="114" t="s">
        <v>653</v>
      </c>
      <c r="VKA26" s="108" t="s">
        <v>1025</v>
      </c>
      <c r="VKB26" s="108"/>
      <c r="VKC26" s="116">
        <v>0.62</v>
      </c>
      <c r="VKD26" s="266" t="s">
        <v>1026</v>
      </c>
      <c r="VKE26" s="267"/>
      <c r="VKF26" s="117">
        <v>0.64</v>
      </c>
      <c r="VKG26" s="107" t="s">
        <v>654</v>
      </c>
      <c r="VKH26" s="108" t="s">
        <v>458</v>
      </c>
      <c r="VKI26" s="109" t="s">
        <v>457</v>
      </c>
      <c r="VKJ26" s="132">
        <v>44927</v>
      </c>
      <c r="VKK26" s="132">
        <v>44743</v>
      </c>
      <c r="VKL26" s="133">
        <v>44652</v>
      </c>
      <c r="VKM26" s="132">
        <v>44562</v>
      </c>
      <c r="VKN26" s="109" t="s">
        <v>55</v>
      </c>
      <c r="VKO26" s="131" t="s">
        <v>53</v>
      </c>
      <c r="VKP26" s="114" t="s">
        <v>653</v>
      </c>
      <c r="VKQ26" s="108" t="s">
        <v>1025</v>
      </c>
      <c r="VKR26" s="108"/>
      <c r="VKS26" s="116">
        <v>0.62</v>
      </c>
      <c r="VKT26" s="266" t="s">
        <v>1026</v>
      </c>
      <c r="VKU26" s="267"/>
      <c r="VKV26" s="117">
        <v>0.64</v>
      </c>
      <c r="VKW26" s="107" t="s">
        <v>654</v>
      </c>
      <c r="VKX26" s="108" t="s">
        <v>458</v>
      </c>
      <c r="VKY26" s="109" t="s">
        <v>457</v>
      </c>
      <c r="VKZ26" s="132">
        <v>44927</v>
      </c>
      <c r="VLA26" s="132">
        <v>44743</v>
      </c>
      <c r="VLB26" s="133">
        <v>44652</v>
      </c>
      <c r="VLC26" s="132">
        <v>44562</v>
      </c>
      <c r="VLD26" s="109" t="s">
        <v>55</v>
      </c>
      <c r="VLE26" s="131" t="s">
        <v>53</v>
      </c>
      <c r="VLF26" s="114" t="s">
        <v>653</v>
      </c>
      <c r="VLG26" s="108" t="s">
        <v>1025</v>
      </c>
      <c r="VLH26" s="108"/>
      <c r="VLI26" s="116">
        <v>0.62</v>
      </c>
      <c r="VLJ26" s="266" t="s">
        <v>1026</v>
      </c>
      <c r="VLK26" s="267"/>
      <c r="VLL26" s="117">
        <v>0.64</v>
      </c>
      <c r="VLM26" s="107" t="s">
        <v>654</v>
      </c>
      <c r="VLN26" s="108" t="s">
        <v>458</v>
      </c>
      <c r="VLO26" s="109" t="s">
        <v>457</v>
      </c>
      <c r="VLP26" s="132">
        <v>44927</v>
      </c>
      <c r="VLQ26" s="132">
        <v>44743</v>
      </c>
      <c r="VLR26" s="133">
        <v>44652</v>
      </c>
      <c r="VLS26" s="132">
        <v>44562</v>
      </c>
      <c r="VLT26" s="109" t="s">
        <v>55</v>
      </c>
      <c r="VLU26" s="131" t="s">
        <v>53</v>
      </c>
      <c r="VLV26" s="114" t="s">
        <v>653</v>
      </c>
      <c r="VLW26" s="108" t="s">
        <v>1025</v>
      </c>
      <c r="VLX26" s="108"/>
      <c r="VLY26" s="116">
        <v>0.62</v>
      </c>
      <c r="VLZ26" s="266" t="s">
        <v>1026</v>
      </c>
      <c r="VMA26" s="267"/>
      <c r="VMB26" s="117">
        <v>0.64</v>
      </c>
      <c r="VMC26" s="107" t="s">
        <v>654</v>
      </c>
      <c r="VMD26" s="108" t="s">
        <v>458</v>
      </c>
      <c r="VME26" s="109" t="s">
        <v>457</v>
      </c>
      <c r="VMF26" s="132">
        <v>44927</v>
      </c>
      <c r="VMG26" s="132">
        <v>44743</v>
      </c>
      <c r="VMH26" s="133">
        <v>44652</v>
      </c>
      <c r="VMI26" s="132">
        <v>44562</v>
      </c>
      <c r="VMJ26" s="109" t="s">
        <v>55</v>
      </c>
      <c r="VMK26" s="131" t="s">
        <v>53</v>
      </c>
      <c r="VML26" s="114" t="s">
        <v>653</v>
      </c>
      <c r="VMM26" s="108" t="s">
        <v>1025</v>
      </c>
      <c r="VMN26" s="108"/>
      <c r="VMO26" s="116">
        <v>0.62</v>
      </c>
      <c r="VMP26" s="266" t="s">
        <v>1026</v>
      </c>
      <c r="VMQ26" s="267"/>
      <c r="VMR26" s="117">
        <v>0.64</v>
      </c>
      <c r="VMS26" s="107" t="s">
        <v>654</v>
      </c>
      <c r="VMT26" s="108" t="s">
        <v>458</v>
      </c>
      <c r="VMU26" s="109" t="s">
        <v>457</v>
      </c>
      <c r="VMV26" s="132">
        <v>44927</v>
      </c>
      <c r="VMW26" s="132">
        <v>44743</v>
      </c>
      <c r="VMX26" s="133">
        <v>44652</v>
      </c>
      <c r="VMY26" s="132">
        <v>44562</v>
      </c>
      <c r="VMZ26" s="109" t="s">
        <v>55</v>
      </c>
      <c r="VNA26" s="131" t="s">
        <v>53</v>
      </c>
      <c r="VNB26" s="114" t="s">
        <v>653</v>
      </c>
      <c r="VNC26" s="108" t="s">
        <v>1025</v>
      </c>
      <c r="VND26" s="108"/>
      <c r="VNE26" s="116">
        <v>0.62</v>
      </c>
      <c r="VNF26" s="266" t="s">
        <v>1026</v>
      </c>
      <c r="VNG26" s="267"/>
      <c r="VNH26" s="117">
        <v>0.64</v>
      </c>
      <c r="VNI26" s="107" t="s">
        <v>654</v>
      </c>
      <c r="VNJ26" s="108" t="s">
        <v>458</v>
      </c>
      <c r="VNK26" s="109" t="s">
        <v>457</v>
      </c>
      <c r="VNL26" s="132">
        <v>44927</v>
      </c>
      <c r="VNM26" s="132">
        <v>44743</v>
      </c>
      <c r="VNN26" s="133">
        <v>44652</v>
      </c>
      <c r="VNO26" s="132">
        <v>44562</v>
      </c>
      <c r="VNP26" s="109" t="s">
        <v>55</v>
      </c>
      <c r="VNQ26" s="131" t="s">
        <v>53</v>
      </c>
      <c r="VNR26" s="114" t="s">
        <v>653</v>
      </c>
      <c r="VNS26" s="108" t="s">
        <v>1025</v>
      </c>
      <c r="VNT26" s="108"/>
      <c r="VNU26" s="116">
        <v>0.62</v>
      </c>
      <c r="VNV26" s="266" t="s">
        <v>1026</v>
      </c>
      <c r="VNW26" s="267"/>
      <c r="VNX26" s="117">
        <v>0.64</v>
      </c>
      <c r="VNY26" s="107" t="s">
        <v>654</v>
      </c>
      <c r="VNZ26" s="108" t="s">
        <v>458</v>
      </c>
      <c r="VOA26" s="109" t="s">
        <v>457</v>
      </c>
      <c r="VOB26" s="132">
        <v>44927</v>
      </c>
      <c r="VOC26" s="132">
        <v>44743</v>
      </c>
      <c r="VOD26" s="133">
        <v>44652</v>
      </c>
      <c r="VOE26" s="132">
        <v>44562</v>
      </c>
      <c r="VOF26" s="109" t="s">
        <v>55</v>
      </c>
      <c r="VOG26" s="131" t="s">
        <v>53</v>
      </c>
      <c r="VOH26" s="114" t="s">
        <v>653</v>
      </c>
      <c r="VOI26" s="108" t="s">
        <v>1025</v>
      </c>
      <c r="VOJ26" s="108"/>
      <c r="VOK26" s="116">
        <v>0.62</v>
      </c>
      <c r="VOL26" s="266" t="s">
        <v>1026</v>
      </c>
      <c r="VOM26" s="267"/>
      <c r="VON26" s="117">
        <v>0.64</v>
      </c>
      <c r="VOO26" s="107" t="s">
        <v>654</v>
      </c>
      <c r="VOP26" s="108" t="s">
        <v>458</v>
      </c>
      <c r="VOQ26" s="109" t="s">
        <v>457</v>
      </c>
      <c r="VOR26" s="132">
        <v>44927</v>
      </c>
      <c r="VOS26" s="132">
        <v>44743</v>
      </c>
      <c r="VOT26" s="133">
        <v>44652</v>
      </c>
      <c r="VOU26" s="132">
        <v>44562</v>
      </c>
      <c r="VOV26" s="109" t="s">
        <v>55</v>
      </c>
      <c r="VOW26" s="131" t="s">
        <v>53</v>
      </c>
      <c r="VOX26" s="114" t="s">
        <v>653</v>
      </c>
      <c r="VOY26" s="108" t="s">
        <v>1025</v>
      </c>
      <c r="VOZ26" s="108"/>
      <c r="VPA26" s="116">
        <v>0.62</v>
      </c>
      <c r="VPB26" s="266" t="s">
        <v>1026</v>
      </c>
      <c r="VPC26" s="267"/>
      <c r="VPD26" s="117">
        <v>0.64</v>
      </c>
      <c r="VPE26" s="107" t="s">
        <v>654</v>
      </c>
      <c r="VPF26" s="108" t="s">
        <v>458</v>
      </c>
      <c r="VPG26" s="109" t="s">
        <v>457</v>
      </c>
      <c r="VPH26" s="132">
        <v>44927</v>
      </c>
      <c r="VPI26" s="132">
        <v>44743</v>
      </c>
      <c r="VPJ26" s="133">
        <v>44652</v>
      </c>
      <c r="VPK26" s="132">
        <v>44562</v>
      </c>
      <c r="VPL26" s="109" t="s">
        <v>55</v>
      </c>
      <c r="VPM26" s="131" t="s">
        <v>53</v>
      </c>
      <c r="VPN26" s="114" t="s">
        <v>653</v>
      </c>
      <c r="VPO26" s="108" t="s">
        <v>1025</v>
      </c>
      <c r="VPP26" s="108"/>
      <c r="VPQ26" s="116">
        <v>0.62</v>
      </c>
      <c r="VPR26" s="266" t="s">
        <v>1026</v>
      </c>
      <c r="VPS26" s="267"/>
      <c r="VPT26" s="117">
        <v>0.64</v>
      </c>
      <c r="VPU26" s="107" t="s">
        <v>654</v>
      </c>
      <c r="VPV26" s="108" t="s">
        <v>458</v>
      </c>
      <c r="VPW26" s="109" t="s">
        <v>457</v>
      </c>
      <c r="VPX26" s="132">
        <v>44927</v>
      </c>
      <c r="VPY26" s="132">
        <v>44743</v>
      </c>
      <c r="VPZ26" s="133">
        <v>44652</v>
      </c>
      <c r="VQA26" s="132">
        <v>44562</v>
      </c>
      <c r="VQB26" s="109" t="s">
        <v>55</v>
      </c>
      <c r="VQC26" s="131" t="s">
        <v>53</v>
      </c>
      <c r="VQD26" s="114" t="s">
        <v>653</v>
      </c>
      <c r="VQE26" s="108" t="s">
        <v>1025</v>
      </c>
      <c r="VQF26" s="108"/>
      <c r="VQG26" s="116">
        <v>0.62</v>
      </c>
      <c r="VQH26" s="266" t="s">
        <v>1026</v>
      </c>
      <c r="VQI26" s="267"/>
      <c r="VQJ26" s="117">
        <v>0.64</v>
      </c>
      <c r="VQK26" s="107" t="s">
        <v>654</v>
      </c>
      <c r="VQL26" s="108" t="s">
        <v>458</v>
      </c>
      <c r="VQM26" s="109" t="s">
        <v>457</v>
      </c>
      <c r="VQN26" s="132">
        <v>44927</v>
      </c>
      <c r="VQO26" s="132">
        <v>44743</v>
      </c>
      <c r="VQP26" s="133">
        <v>44652</v>
      </c>
      <c r="VQQ26" s="132">
        <v>44562</v>
      </c>
      <c r="VQR26" s="109" t="s">
        <v>55</v>
      </c>
      <c r="VQS26" s="131" t="s">
        <v>53</v>
      </c>
      <c r="VQT26" s="114" t="s">
        <v>653</v>
      </c>
      <c r="VQU26" s="108" t="s">
        <v>1025</v>
      </c>
      <c r="VQV26" s="108"/>
      <c r="VQW26" s="116">
        <v>0.62</v>
      </c>
      <c r="VQX26" s="266" t="s">
        <v>1026</v>
      </c>
      <c r="VQY26" s="267"/>
      <c r="VQZ26" s="117">
        <v>0.64</v>
      </c>
      <c r="VRA26" s="107" t="s">
        <v>654</v>
      </c>
      <c r="VRB26" s="108" t="s">
        <v>458</v>
      </c>
      <c r="VRC26" s="109" t="s">
        <v>457</v>
      </c>
      <c r="VRD26" s="132">
        <v>44927</v>
      </c>
      <c r="VRE26" s="132">
        <v>44743</v>
      </c>
      <c r="VRF26" s="133">
        <v>44652</v>
      </c>
      <c r="VRG26" s="132">
        <v>44562</v>
      </c>
      <c r="VRH26" s="109" t="s">
        <v>55</v>
      </c>
      <c r="VRI26" s="131" t="s">
        <v>53</v>
      </c>
      <c r="VRJ26" s="114" t="s">
        <v>653</v>
      </c>
      <c r="VRK26" s="108" t="s">
        <v>1025</v>
      </c>
      <c r="VRL26" s="108"/>
      <c r="VRM26" s="116">
        <v>0.62</v>
      </c>
      <c r="VRN26" s="266" t="s">
        <v>1026</v>
      </c>
      <c r="VRO26" s="267"/>
      <c r="VRP26" s="117">
        <v>0.64</v>
      </c>
      <c r="VRQ26" s="107" t="s">
        <v>654</v>
      </c>
      <c r="VRR26" s="108" t="s">
        <v>458</v>
      </c>
      <c r="VRS26" s="109" t="s">
        <v>457</v>
      </c>
      <c r="VRT26" s="132">
        <v>44927</v>
      </c>
      <c r="VRU26" s="132">
        <v>44743</v>
      </c>
      <c r="VRV26" s="133">
        <v>44652</v>
      </c>
      <c r="VRW26" s="132">
        <v>44562</v>
      </c>
      <c r="VRX26" s="109" t="s">
        <v>55</v>
      </c>
      <c r="VRY26" s="131" t="s">
        <v>53</v>
      </c>
      <c r="VRZ26" s="114" t="s">
        <v>653</v>
      </c>
      <c r="VSA26" s="108" t="s">
        <v>1025</v>
      </c>
      <c r="VSB26" s="108"/>
      <c r="VSC26" s="116">
        <v>0.62</v>
      </c>
      <c r="VSD26" s="266" t="s">
        <v>1026</v>
      </c>
      <c r="VSE26" s="267"/>
      <c r="VSF26" s="117">
        <v>0.64</v>
      </c>
      <c r="VSG26" s="107" t="s">
        <v>654</v>
      </c>
      <c r="VSH26" s="108" t="s">
        <v>458</v>
      </c>
      <c r="VSI26" s="109" t="s">
        <v>457</v>
      </c>
      <c r="VSJ26" s="132">
        <v>44927</v>
      </c>
      <c r="VSK26" s="132">
        <v>44743</v>
      </c>
      <c r="VSL26" s="133">
        <v>44652</v>
      </c>
      <c r="VSM26" s="132">
        <v>44562</v>
      </c>
      <c r="VSN26" s="109" t="s">
        <v>55</v>
      </c>
      <c r="VSO26" s="131" t="s">
        <v>53</v>
      </c>
      <c r="VSP26" s="114" t="s">
        <v>653</v>
      </c>
      <c r="VSQ26" s="108" t="s">
        <v>1025</v>
      </c>
      <c r="VSR26" s="108"/>
      <c r="VSS26" s="116">
        <v>0.62</v>
      </c>
      <c r="VST26" s="266" t="s">
        <v>1026</v>
      </c>
      <c r="VSU26" s="267"/>
      <c r="VSV26" s="117">
        <v>0.64</v>
      </c>
      <c r="VSW26" s="107" t="s">
        <v>654</v>
      </c>
      <c r="VSX26" s="108" t="s">
        <v>458</v>
      </c>
      <c r="VSY26" s="109" t="s">
        <v>457</v>
      </c>
      <c r="VSZ26" s="132">
        <v>44927</v>
      </c>
      <c r="VTA26" s="132">
        <v>44743</v>
      </c>
      <c r="VTB26" s="133">
        <v>44652</v>
      </c>
      <c r="VTC26" s="132">
        <v>44562</v>
      </c>
      <c r="VTD26" s="109" t="s">
        <v>55</v>
      </c>
      <c r="VTE26" s="131" t="s">
        <v>53</v>
      </c>
      <c r="VTF26" s="114" t="s">
        <v>653</v>
      </c>
      <c r="VTG26" s="108" t="s">
        <v>1025</v>
      </c>
      <c r="VTH26" s="108"/>
      <c r="VTI26" s="116">
        <v>0.62</v>
      </c>
      <c r="VTJ26" s="266" t="s">
        <v>1026</v>
      </c>
      <c r="VTK26" s="267"/>
      <c r="VTL26" s="117">
        <v>0.64</v>
      </c>
      <c r="VTM26" s="107" t="s">
        <v>654</v>
      </c>
      <c r="VTN26" s="108" t="s">
        <v>458</v>
      </c>
      <c r="VTO26" s="109" t="s">
        <v>457</v>
      </c>
      <c r="VTP26" s="132">
        <v>44927</v>
      </c>
      <c r="VTQ26" s="132">
        <v>44743</v>
      </c>
      <c r="VTR26" s="133">
        <v>44652</v>
      </c>
      <c r="VTS26" s="132">
        <v>44562</v>
      </c>
      <c r="VTT26" s="109" t="s">
        <v>55</v>
      </c>
      <c r="VTU26" s="131" t="s">
        <v>53</v>
      </c>
      <c r="VTV26" s="114" t="s">
        <v>653</v>
      </c>
      <c r="VTW26" s="108" t="s">
        <v>1025</v>
      </c>
      <c r="VTX26" s="108"/>
      <c r="VTY26" s="116">
        <v>0.62</v>
      </c>
      <c r="VTZ26" s="266" t="s">
        <v>1026</v>
      </c>
      <c r="VUA26" s="267"/>
      <c r="VUB26" s="117">
        <v>0.64</v>
      </c>
      <c r="VUC26" s="107" t="s">
        <v>654</v>
      </c>
      <c r="VUD26" s="108" t="s">
        <v>458</v>
      </c>
      <c r="VUE26" s="109" t="s">
        <v>457</v>
      </c>
      <c r="VUF26" s="132">
        <v>44927</v>
      </c>
      <c r="VUG26" s="132">
        <v>44743</v>
      </c>
      <c r="VUH26" s="133">
        <v>44652</v>
      </c>
      <c r="VUI26" s="132">
        <v>44562</v>
      </c>
      <c r="VUJ26" s="109" t="s">
        <v>55</v>
      </c>
      <c r="VUK26" s="131" t="s">
        <v>53</v>
      </c>
      <c r="VUL26" s="114" t="s">
        <v>653</v>
      </c>
      <c r="VUM26" s="108" t="s">
        <v>1025</v>
      </c>
      <c r="VUN26" s="108"/>
      <c r="VUO26" s="116">
        <v>0.62</v>
      </c>
      <c r="VUP26" s="266" t="s">
        <v>1026</v>
      </c>
      <c r="VUQ26" s="267"/>
      <c r="VUR26" s="117">
        <v>0.64</v>
      </c>
      <c r="VUS26" s="107" t="s">
        <v>654</v>
      </c>
      <c r="VUT26" s="108" t="s">
        <v>458</v>
      </c>
      <c r="VUU26" s="109" t="s">
        <v>457</v>
      </c>
      <c r="VUV26" s="132">
        <v>44927</v>
      </c>
      <c r="VUW26" s="132">
        <v>44743</v>
      </c>
      <c r="VUX26" s="133">
        <v>44652</v>
      </c>
      <c r="VUY26" s="132">
        <v>44562</v>
      </c>
      <c r="VUZ26" s="109" t="s">
        <v>55</v>
      </c>
      <c r="VVA26" s="131" t="s">
        <v>53</v>
      </c>
      <c r="VVB26" s="114" t="s">
        <v>653</v>
      </c>
      <c r="VVC26" s="108" t="s">
        <v>1025</v>
      </c>
      <c r="VVD26" s="108"/>
      <c r="VVE26" s="116">
        <v>0.62</v>
      </c>
      <c r="VVF26" s="266" t="s">
        <v>1026</v>
      </c>
      <c r="VVG26" s="267"/>
      <c r="VVH26" s="117">
        <v>0.64</v>
      </c>
      <c r="VVI26" s="107" t="s">
        <v>654</v>
      </c>
      <c r="VVJ26" s="108" t="s">
        <v>458</v>
      </c>
      <c r="VVK26" s="109" t="s">
        <v>457</v>
      </c>
      <c r="VVL26" s="132">
        <v>44927</v>
      </c>
      <c r="VVM26" s="132">
        <v>44743</v>
      </c>
      <c r="VVN26" s="133">
        <v>44652</v>
      </c>
      <c r="VVO26" s="132">
        <v>44562</v>
      </c>
      <c r="VVP26" s="109" t="s">
        <v>55</v>
      </c>
      <c r="VVQ26" s="131" t="s">
        <v>53</v>
      </c>
      <c r="VVR26" s="114" t="s">
        <v>653</v>
      </c>
      <c r="VVS26" s="108" t="s">
        <v>1025</v>
      </c>
      <c r="VVT26" s="108"/>
      <c r="VVU26" s="116">
        <v>0.62</v>
      </c>
      <c r="VVV26" s="266" t="s">
        <v>1026</v>
      </c>
      <c r="VVW26" s="267"/>
      <c r="VVX26" s="117">
        <v>0.64</v>
      </c>
      <c r="VVY26" s="107" t="s">
        <v>654</v>
      </c>
      <c r="VVZ26" s="108" t="s">
        <v>458</v>
      </c>
      <c r="VWA26" s="109" t="s">
        <v>457</v>
      </c>
      <c r="VWB26" s="132">
        <v>44927</v>
      </c>
      <c r="VWC26" s="132">
        <v>44743</v>
      </c>
      <c r="VWD26" s="133">
        <v>44652</v>
      </c>
      <c r="VWE26" s="132">
        <v>44562</v>
      </c>
      <c r="VWF26" s="109" t="s">
        <v>55</v>
      </c>
      <c r="VWG26" s="131" t="s">
        <v>53</v>
      </c>
      <c r="VWH26" s="114" t="s">
        <v>653</v>
      </c>
      <c r="VWI26" s="108" t="s">
        <v>1025</v>
      </c>
      <c r="VWJ26" s="108"/>
      <c r="VWK26" s="116">
        <v>0.62</v>
      </c>
      <c r="VWL26" s="266" t="s">
        <v>1026</v>
      </c>
      <c r="VWM26" s="267"/>
      <c r="VWN26" s="117">
        <v>0.64</v>
      </c>
      <c r="VWO26" s="107" t="s">
        <v>654</v>
      </c>
      <c r="VWP26" s="108" t="s">
        <v>458</v>
      </c>
      <c r="VWQ26" s="109" t="s">
        <v>457</v>
      </c>
      <c r="VWR26" s="132">
        <v>44927</v>
      </c>
      <c r="VWS26" s="132">
        <v>44743</v>
      </c>
      <c r="VWT26" s="133">
        <v>44652</v>
      </c>
      <c r="VWU26" s="132">
        <v>44562</v>
      </c>
      <c r="VWV26" s="109" t="s">
        <v>55</v>
      </c>
      <c r="VWW26" s="131" t="s">
        <v>53</v>
      </c>
      <c r="VWX26" s="114" t="s">
        <v>653</v>
      </c>
      <c r="VWY26" s="108" t="s">
        <v>1025</v>
      </c>
      <c r="VWZ26" s="108"/>
      <c r="VXA26" s="116">
        <v>0.62</v>
      </c>
      <c r="VXB26" s="266" t="s">
        <v>1026</v>
      </c>
      <c r="VXC26" s="267"/>
      <c r="VXD26" s="117">
        <v>0.64</v>
      </c>
      <c r="VXE26" s="107" t="s">
        <v>654</v>
      </c>
      <c r="VXF26" s="108" t="s">
        <v>458</v>
      </c>
      <c r="VXG26" s="109" t="s">
        <v>457</v>
      </c>
      <c r="VXH26" s="132">
        <v>44927</v>
      </c>
      <c r="VXI26" s="132">
        <v>44743</v>
      </c>
      <c r="VXJ26" s="133">
        <v>44652</v>
      </c>
      <c r="VXK26" s="132">
        <v>44562</v>
      </c>
      <c r="VXL26" s="109" t="s">
        <v>55</v>
      </c>
      <c r="VXM26" s="131" t="s">
        <v>53</v>
      </c>
      <c r="VXN26" s="114" t="s">
        <v>653</v>
      </c>
      <c r="VXO26" s="108" t="s">
        <v>1025</v>
      </c>
      <c r="VXP26" s="108"/>
      <c r="VXQ26" s="116">
        <v>0.62</v>
      </c>
      <c r="VXR26" s="266" t="s">
        <v>1026</v>
      </c>
      <c r="VXS26" s="267"/>
      <c r="VXT26" s="117">
        <v>0.64</v>
      </c>
      <c r="VXU26" s="107" t="s">
        <v>654</v>
      </c>
      <c r="VXV26" s="108" t="s">
        <v>458</v>
      </c>
      <c r="VXW26" s="109" t="s">
        <v>457</v>
      </c>
      <c r="VXX26" s="132">
        <v>44927</v>
      </c>
      <c r="VXY26" s="132">
        <v>44743</v>
      </c>
      <c r="VXZ26" s="133">
        <v>44652</v>
      </c>
      <c r="VYA26" s="132">
        <v>44562</v>
      </c>
      <c r="VYB26" s="109" t="s">
        <v>55</v>
      </c>
      <c r="VYC26" s="131" t="s">
        <v>53</v>
      </c>
      <c r="VYD26" s="114" t="s">
        <v>653</v>
      </c>
      <c r="VYE26" s="108" t="s">
        <v>1025</v>
      </c>
      <c r="VYF26" s="108"/>
      <c r="VYG26" s="116">
        <v>0.62</v>
      </c>
      <c r="VYH26" s="266" t="s">
        <v>1026</v>
      </c>
      <c r="VYI26" s="267"/>
      <c r="VYJ26" s="117">
        <v>0.64</v>
      </c>
      <c r="VYK26" s="107" t="s">
        <v>654</v>
      </c>
      <c r="VYL26" s="108" t="s">
        <v>458</v>
      </c>
      <c r="VYM26" s="109" t="s">
        <v>457</v>
      </c>
      <c r="VYN26" s="132">
        <v>44927</v>
      </c>
      <c r="VYO26" s="132">
        <v>44743</v>
      </c>
      <c r="VYP26" s="133">
        <v>44652</v>
      </c>
      <c r="VYQ26" s="132">
        <v>44562</v>
      </c>
      <c r="VYR26" s="109" t="s">
        <v>55</v>
      </c>
      <c r="VYS26" s="131" t="s">
        <v>53</v>
      </c>
      <c r="VYT26" s="114" t="s">
        <v>653</v>
      </c>
      <c r="VYU26" s="108" t="s">
        <v>1025</v>
      </c>
      <c r="VYV26" s="108"/>
      <c r="VYW26" s="116">
        <v>0.62</v>
      </c>
      <c r="VYX26" s="266" t="s">
        <v>1026</v>
      </c>
      <c r="VYY26" s="267"/>
      <c r="VYZ26" s="117">
        <v>0.64</v>
      </c>
      <c r="VZA26" s="107" t="s">
        <v>654</v>
      </c>
      <c r="VZB26" s="108" t="s">
        <v>458</v>
      </c>
      <c r="VZC26" s="109" t="s">
        <v>457</v>
      </c>
      <c r="VZD26" s="132">
        <v>44927</v>
      </c>
      <c r="VZE26" s="132">
        <v>44743</v>
      </c>
      <c r="VZF26" s="133">
        <v>44652</v>
      </c>
      <c r="VZG26" s="132">
        <v>44562</v>
      </c>
      <c r="VZH26" s="109" t="s">
        <v>55</v>
      </c>
      <c r="VZI26" s="131" t="s">
        <v>53</v>
      </c>
      <c r="VZJ26" s="114" t="s">
        <v>653</v>
      </c>
      <c r="VZK26" s="108" t="s">
        <v>1025</v>
      </c>
      <c r="VZL26" s="108"/>
      <c r="VZM26" s="116">
        <v>0.62</v>
      </c>
      <c r="VZN26" s="266" t="s">
        <v>1026</v>
      </c>
      <c r="VZO26" s="267"/>
      <c r="VZP26" s="117">
        <v>0.64</v>
      </c>
      <c r="VZQ26" s="107" t="s">
        <v>654</v>
      </c>
      <c r="VZR26" s="108" t="s">
        <v>458</v>
      </c>
      <c r="VZS26" s="109" t="s">
        <v>457</v>
      </c>
      <c r="VZT26" s="132">
        <v>44927</v>
      </c>
      <c r="VZU26" s="132">
        <v>44743</v>
      </c>
      <c r="VZV26" s="133">
        <v>44652</v>
      </c>
      <c r="VZW26" s="132">
        <v>44562</v>
      </c>
      <c r="VZX26" s="109" t="s">
        <v>55</v>
      </c>
      <c r="VZY26" s="131" t="s">
        <v>53</v>
      </c>
      <c r="VZZ26" s="114" t="s">
        <v>653</v>
      </c>
      <c r="WAA26" s="108" t="s">
        <v>1025</v>
      </c>
      <c r="WAB26" s="108"/>
      <c r="WAC26" s="116">
        <v>0.62</v>
      </c>
      <c r="WAD26" s="266" t="s">
        <v>1026</v>
      </c>
      <c r="WAE26" s="267"/>
      <c r="WAF26" s="117">
        <v>0.64</v>
      </c>
      <c r="WAG26" s="107" t="s">
        <v>654</v>
      </c>
      <c r="WAH26" s="108" t="s">
        <v>458</v>
      </c>
      <c r="WAI26" s="109" t="s">
        <v>457</v>
      </c>
      <c r="WAJ26" s="132">
        <v>44927</v>
      </c>
      <c r="WAK26" s="132">
        <v>44743</v>
      </c>
      <c r="WAL26" s="133">
        <v>44652</v>
      </c>
      <c r="WAM26" s="132">
        <v>44562</v>
      </c>
      <c r="WAN26" s="109" t="s">
        <v>55</v>
      </c>
      <c r="WAO26" s="131" t="s">
        <v>53</v>
      </c>
      <c r="WAP26" s="114" t="s">
        <v>653</v>
      </c>
      <c r="WAQ26" s="108" t="s">
        <v>1025</v>
      </c>
      <c r="WAR26" s="108"/>
      <c r="WAS26" s="116">
        <v>0.62</v>
      </c>
      <c r="WAT26" s="266" t="s">
        <v>1026</v>
      </c>
      <c r="WAU26" s="267"/>
      <c r="WAV26" s="117">
        <v>0.64</v>
      </c>
      <c r="WAW26" s="107" t="s">
        <v>654</v>
      </c>
      <c r="WAX26" s="108" t="s">
        <v>458</v>
      </c>
      <c r="WAY26" s="109" t="s">
        <v>457</v>
      </c>
      <c r="WAZ26" s="132">
        <v>44927</v>
      </c>
      <c r="WBA26" s="132">
        <v>44743</v>
      </c>
      <c r="WBB26" s="133">
        <v>44652</v>
      </c>
      <c r="WBC26" s="132">
        <v>44562</v>
      </c>
      <c r="WBD26" s="109" t="s">
        <v>55</v>
      </c>
      <c r="WBE26" s="131" t="s">
        <v>53</v>
      </c>
      <c r="WBF26" s="114" t="s">
        <v>653</v>
      </c>
      <c r="WBG26" s="108" t="s">
        <v>1025</v>
      </c>
      <c r="WBH26" s="108"/>
      <c r="WBI26" s="116">
        <v>0.62</v>
      </c>
      <c r="WBJ26" s="266" t="s">
        <v>1026</v>
      </c>
      <c r="WBK26" s="267"/>
      <c r="WBL26" s="117">
        <v>0.64</v>
      </c>
      <c r="WBM26" s="107" t="s">
        <v>654</v>
      </c>
      <c r="WBN26" s="108" t="s">
        <v>458</v>
      </c>
      <c r="WBO26" s="109" t="s">
        <v>457</v>
      </c>
      <c r="WBP26" s="132">
        <v>44927</v>
      </c>
      <c r="WBQ26" s="132">
        <v>44743</v>
      </c>
      <c r="WBR26" s="133">
        <v>44652</v>
      </c>
      <c r="WBS26" s="132">
        <v>44562</v>
      </c>
      <c r="WBT26" s="109" t="s">
        <v>55</v>
      </c>
      <c r="WBU26" s="131" t="s">
        <v>53</v>
      </c>
      <c r="WBV26" s="114" t="s">
        <v>653</v>
      </c>
      <c r="WBW26" s="108" t="s">
        <v>1025</v>
      </c>
      <c r="WBX26" s="108"/>
      <c r="WBY26" s="116">
        <v>0.62</v>
      </c>
      <c r="WBZ26" s="266" t="s">
        <v>1026</v>
      </c>
      <c r="WCA26" s="267"/>
      <c r="WCB26" s="117">
        <v>0.64</v>
      </c>
      <c r="WCC26" s="107" t="s">
        <v>654</v>
      </c>
      <c r="WCD26" s="108" t="s">
        <v>458</v>
      </c>
      <c r="WCE26" s="109" t="s">
        <v>457</v>
      </c>
      <c r="WCF26" s="132">
        <v>44927</v>
      </c>
      <c r="WCG26" s="132">
        <v>44743</v>
      </c>
      <c r="WCH26" s="133">
        <v>44652</v>
      </c>
      <c r="WCI26" s="132">
        <v>44562</v>
      </c>
      <c r="WCJ26" s="109" t="s">
        <v>55</v>
      </c>
      <c r="WCK26" s="131" t="s">
        <v>53</v>
      </c>
      <c r="WCL26" s="114" t="s">
        <v>653</v>
      </c>
      <c r="WCM26" s="108" t="s">
        <v>1025</v>
      </c>
      <c r="WCN26" s="108"/>
      <c r="WCO26" s="116">
        <v>0.62</v>
      </c>
      <c r="WCP26" s="266" t="s">
        <v>1026</v>
      </c>
      <c r="WCQ26" s="267"/>
      <c r="WCR26" s="117">
        <v>0.64</v>
      </c>
      <c r="WCS26" s="107" t="s">
        <v>654</v>
      </c>
      <c r="WCT26" s="108" t="s">
        <v>458</v>
      </c>
      <c r="WCU26" s="109" t="s">
        <v>457</v>
      </c>
      <c r="WCV26" s="132">
        <v>44927</v>
      </c>
      <c r="WCW26" s="132">
        <v>44743</v>
      </c>
      <c r="WCX26" s="133">
        <v>44652</v>
      </c>
      <c r="WCY26" s="132">
        <v>44562</v>
      </c>
      <c r="WCZ26" s="109" t="s">
        <v>55</v>
      </c>
      <c r="WDA26" s="131" t="s">
        <v>53</v>
      </c>
      <c r="WDB26" s="114" t="s">
        <v>653</v>
      </c>
      <c r="WDC26" s="108" t="s">
        <v>1025</v>
      </c>
      <c r="WDD26" s="108"/>
      <c r="WDE26" s="116">
        <v>0.62</v>
      </c>
      <c r="WDF26" s="266" t="s">
        <v>1026</v>
      </c>
      <c r="WDG26" s="267"/>
      <c r="WDH26" s="117">
        <v>0.64</v>
      </c>
      <c r="WDI26" s="107" t="s">
        <v>654</v>
      </c>
      <c r="WDJ26" s="108" t="s">
        <v>458</v>
      </c>
      <c r="WDK26" s="109" t="s">
        <v>457</v>
      </c>
      <c r="WDL26" s="132">
        <v>44927</v>
      </c>
      <c r="WDM26" s="132">
        <v>44743</v>
      </c>
      <c r="WDN26" s="133">
        <v>44652</v>
      </c>
      <c r="WDO26" s="132">
        <v>44562</v>
      </c>
      <c r="WDP26" s="109" t="s">
        <v>55</v>
      </c>
      <c r="WDQ26" s="131" t="s">
        <v>53</v>
      </c>
      <c r="WDR26" s="114" t="s">
        <v>653</v>
      </c>
      <c r="WDS26" s="108" t="s">
        <v>1025</v>
      </c>
      <c r="WDT26" s="108"/>
      <c r="WDU26" s="116">
        <v>0.62</v>
      </c>
      <c r="WDV26" s="266" t="s">
        <v>1026</v>
      </c>
      <c r="WDW26" s="267"/>
      <c r="WDX26" s="117">
        <v>0.64</v>
      </c>
      <c r="WDY26" s="107" t="s">
        <v>654</v>
      </c>
      <c r="WDZ26" s="108" t="s">
        <v>458</v>
      </c>
      <c r="WEA26" s="109" t="s">
        <v>457</v>
      </c>
      <c r="WEB26" s="132">
        <v>44927</v>
      </c>
      <c r="WEC26" s="132">
        <v>44743</v>
      </c>
      <c r="WED26" s="133">
        <v>44652</v>
      </c>
      <c r="WEE26" s="132">
        <v>44562</v>
      </c>
      <c r="WEF26" s="109" t="s">
        <v>55</v>
      </c>
      <c r="WEG26" s="131" t="s">
        <v>53</v>
      </c>
      <c r="WEH26" s="114" t="s">
        <v>653</v>
      </c>
      <c r="WEI26" s="108" t="s">
        <v>1025</v>
      </c>
      <c r="WEJ26" s="108"/>
      <c r="WEK26" s="116">
        <v>0.62</v>
      </c>
      <c r="WEL26" s="266" t="s">
        <v>1026</v>
      </c>
      <c r="WEM26" s="267"/>
      <c r="WEN26" s="117">
        <v>0.64</v>
      </c>
      <c r="WEO26" s="107" t="s">
        <v>654</v>
      </c>
      <c r="WEP26" s="108" t="s">
        <v>458</v>
      </c>
      <c r="WEQ26" s="109" t="s">
        <v>457</v>
      </c>
      <c r="WER26" s="132">
        <v>44927</v>
      </c>
      <c r="WES26" s="132">
        <v>44743</v>
      </c>
      <c r="WET26" s="133">
        <v>44652</v>
      </c>
      <c r="WEU26" s="132">
        <v>44562</v>
      </c>
      <c r="WEV26" s="109" t="s">
        <v>55</v>
      </c>
      <c r="WEW26" s="131" t="s">
        <v>53</v>
      </c>
      <c r="WEX26" s="114" t="s">
        <v>653</v>
      </c>
      <c r="WEY26" s="108" t="s">
        <v>1025</v>
      </c>
      <c r="WEZ26" s="108"/>
      <c r="WFA26" s="116">
        <v>0.62</v>
      </c>
      <c r="WFB26" s="266" t="s">
        <v>1026</v>
      </c>
      <c r="WFC26" s="267"/>
      <c r="WFD26" s="117">
        <v>0.64</v>
      </c>
      <c r="WFE26" s="107" t="s">
        <v>654</v>
      </c>
      <c r="WFF26" s="108" t="s">
        <v>458</v>
      </c>
      <c r="WFG26" s="109" t="s">
        <v>457</v>
      </c>
      <c r="WFH26" s="132">
        <v>44927</v>
      </c>
      <c r="WFI26" s="132">
        <v>44743</v>
      </c>
      <c r="WFJ26" s="133">
        <v>44652</v>
      </c>
      <c r="WFK26" s="132">
        <v>44562</v>
      </c>
      <c r="WFL26" s="109" t="s">
        <v>55</v>
      </c>
      <c r="WFM26" s="131" t="s">
        <v>53</v>
      </c>
      <c r="WFN26" s="114" t="s">
        <v>653</v>
      </c>
      <c r="WFO26" s="108" t="s">
        <v>1025</v>
      </c>
      <c r="WFP26" s="108"/>
      <c r="WFQ26" s="116">
        <v>0.62</v>
      </c>
      <c r="WFR26" s="266" t="s">
        <v>1026</v>
      </c>
      <c r="WFS26" s="267"/>
      <c r="WFT26" s="117">
        <v>0.64</v>
      </c>
      <c r="WFU26" s="107" t="s">
        <v>654</v>
      </c>
      <c r="WFV26" s="108" t="s">
        <v>458</v>
      </c>
      <c r="WFW26" s="109" t="s">
        <v>457</v>
      </c>
      <c r="WFX26" s="132">
        <v>44927</v>
      </c>
      <c r="WFY26" s="132">
        <v>44743</v>
      </c>
      <c r="WFZ26" s="133">
        <v>44652</v>
      </c>
      <c r="WGA26" s="132">
        <v>44562</v>
      </c>
      <c r="WGB26" s="109" t="s">
        <v>55</v>
      </c>
      <c r="WGC26" s="131" t="s">
        <v>53</v>
      </c>
      <c r="WGD26" s="114" t="s">
        <v>653</v>
      </c>
      <c r="WGE26" s="108" t="s">
        <v>1025</v>
      </c>
      <c r="WGF26" s="108"/>
      <c r="WGG26" s="116">
        <v>0.62</v>
      </c>
      <c r="WGH26" s="266" t="s">
        <v>1026</v>
      </c>
      <c r="WGI26" s="267"/>
      <c r="WGJ26" s="117">
        <v>0.64</v>
      </c>
      <c r="WGK26" s="107" t="s">
        <v>654</v>
      </c>
      <c r="WGL26" s="108" t="s">
        <v>458</v>
      </c>
      <c r="WGM26" s="109" t="s">
        <v>457</v>
      </c>
      <c r="WGN26" s="132">
        <v>44927</v>
      </c>
      <c r="WGO26" s="132">
        <v>44743</v>
      </c>
      <c r="WGP26" s="133">
        <v>44652</v>
      </c>
      <c r="WGQ26" s="132">
        <v>44562</v>
      </c>
      <c r="WGR26" s="109" t="s">
        <v>55</v>
      </c>
      <c r="WGS26" s="131" t="s">
        <v>53</v>
      </c>
      <c r="WGT26" s="114" t="s">
        <v>653</v>
      </c>
      <c r="WGU26" s="108" t="s">
        <v>1025</v>
      </c>
      <c r="WGV26" s="108"/>
      <c r="WGW26" s="116">
        <v>0.62</v>
      </c>
      <c r="WGX26" s="266" t="s">
        <v>1026</v>
      </c>
      <c r="WGY26" s="267"/>
      <c r="WGZ26" s="117">
        <v>0.64</v>
      </c>
      <c r="WHA26" s="107" t="s">
        <v>654</v>
      </c>
      <c r="WHB26" s="108" t="s">
        <v>458</v>
      </c>
      <c r="WHC26" s="109" t="s">
        <v>457</v>
      </c>
      <c r="WHD26" s="132">
        <v>44927</v>
      </c>
      <c r="WHE26" s="132">
        <v>44743</v>
      </c>
      <c r="WHF26" s="133">
        <v>44652</v>
      </c>
      <c r="WHG26" s="132">
        <v>44562</v>
      </c>
      <c r="WHH26" s="109" t="s">
        <v>55</v>
      </c>
      <c r="WHI26" s="131" t="s">
        <v>53</v>
      </c>
      <c r="WHJ26" s="114" t="s">
        <v>653</v>
      </c>
      <c r="WHK26" s="108" t="s">
        <v>1025</v>
      </c>
      <c r="WHL26" s="108"/>
      <c r="WHM26" s="116">
        <v>0.62</v>
      </c>
      <c r="WHN26" s="266" t="s">
        <v>1026</v>
      </c>
      <c r="WHO26" s="267"/>
      <c r="WHP26" s="117">
        <v>0.64</v>
      </c>
      <c r="WHQ26" s="107" t="s">
        <v>654</v>
      </c>
      <c r="WHR26" s="108" t="s">
        <v>458</v>
      </c>
      <c r="WHS26" s="109" t="s">
        <v>457</v>
      </c>
      <c r="WHT26" s="132">
        <v>44927</v>
      </c>
      <c r="WHU26" s="132">
        <v>44743</v>
      </c>
      <c r="WHV26" s="133">
        <v>44652</v>
      </c>
      <c r="WHW26" s="132">
        <v>44562</v>
      </c>
      <c r="WHX26" s="109" t="s">
        <v>55</v>
      </c>
      <c r="WHY26" s="131" t="s">
        <v>53</v>
      </c>
      <c r="WHZ26" s="114" t="s">
        <v>653</v>
      </c>
      <c r="WIA26" s="108" t="s">
        <v>1025</v>
      </c>
      <c r="WIB26" s="108"/>
      <c r="WIC26" s="116">
        <v>0.62</v>
      </c>
      <c r="WID26" s="266" t="s">
        <v>1026</v>
      </c>
      <c r="WIE26" s="267"/>
      <c r="WIF26" s="117">
        <v>0.64</v>
      </c>
      <c r="WIG26" s="107" t="s">
        <v>654</v>
      </c>
      <c r="WIH26" s="108" t="s">
        <v>458</v>
      </c>
      <c r="WII26" s="109" t="s">
        <v>457</v>
      </c>
      <c r="WIJ26" s="132">
        <v>44927</v>
      </c>
      <c r="WIK26" s="132">
        <v>44743</v>
      </c>
      <c r="WIL26" s="133">
        <v>44652</v>
      </c>
      <c r="WIM26" s="132">
        <v>44562</v>
      </c>
      <c r="WIN26" s="109" t="s">
        <v>55</v>
      </c>
      <c r="WIO26" s="131" t="s">
        <v>53</v>
      </c>
      <c r="WIP26" s="114" t="s">
        <v>653</v>
      </c>
      <c r="WIQ26" s="108" t="s">
        <v>1025</v>
      </c>
      <c r="WIR26" s="108"/>
      <c r="WIS26" s="116">
        <v>0.62</v>
      </c>
      <c r="WIT26" s="266" t="s">
        <v>1026</v>
      </c>
      <c r="WIU26" s="267"/>
      <c r="WIV26" s="117">
        <v>0.64</v>
      </c>
      <c r="WIW26" s="107" t="s">
        <v>654</v>
      </c>
      <c r="WIX26" s="108" t="s">
        <v>458</v>
      </c>
      <c r="WIY26" s="109" t="s">
        <v>457</v>
      </c>
      <c r="WIZ26" s="132">
        <v>44927</v>
      </c>
      <c r="WJA26" s="132">
        <v>44743</v>
      </c>
      <c r="WJB26" s="133">
        <v>44652</v>
      </c>
      <c r="WJC26" s="132">
        <v>44562</v>
      </c>
      <c r="WJD26" s="109" t="s">
        <v>55</v>
      </c>
      <c r="WJE26" s="131" t="s">
        <v>53</v>
      </c>
      <c r="WJF26" s="114" t="s">
        <v>653</v>
      </c>
      <c r="WJG26" s="108" t="s">
        <v>1025</v>
      </c>
      <c r="WJH26" s="108"/>
      <c r="WJI26" s="116">
        <v>0.62</v>
      </c>
      <c r="WJJ26" s="266" t="s">
        <v>1026</v>
      </c>
      <c r="WJK26" s="267"/>
      <c r="WJL26" s="117">
        <v>0.64</v>
      </c>
      <c r="WJM26" s="107" t="s">
        <v>654</v>
      </c>
      <c r="WJN26" s="108" t="s">
        <v>458</v>
      </c>
      <c r="WJO26" s="109" t="s">
        <v>457</v>
      </c>
      <c r="WJP26" s="132">
        <v>44927</v>
      </c>
      <c r="WJQ26" s="132">
        <v>44743</v>
      </c>
      <c r="WJR26" s="133">
        <v>44652</v>
      </c>
      <c r="WJS26" s="132">
        <v>44562</v>
      </c>
      <c r="WJT26" s="109" t="s">
        <v>55</v>
      </c>
      <c r="WJU26" s="131" t="s">
        <v>53</v>
      </c>
      <c r="WJV26" s="114" t="s">
        <v>653</v>
      </c>
      <c r="WJW26" s="108" t="s">
        <v>1025</v>
      </c>
      <c r="WJX26" s="108"/>
      <c r="WJY26" s="116">
        <v>0.62</v>
      </c>
      <c r="WJZ26" s="266" t="s">
        <v>1026</v>
      </c>
      <c r="WKA26" s="267"/>
      <c r="WKB26" s="117">
        <v>0.64</v>
      </c>
      <c r="WKC26" s="107" t="s">
        <v>654</v>
      </c>
      <c r="WKD26" s="108" t="s">
        <v>458</v>
      </c>
      <c r="WKE26" s="109" t="s">
        <v>457</v>
      </c>
      <c r="WKF26" s="132">
        <v>44927</v>
      </c>
      <c r="WKG26" s="132">
        <v>44743</v>
      </c>
      <c r="WKH26" s="133">
        <v>44652</v>
      </c>
      <c r="WKI26" s="132">
        <v>44562</v>
      </c>
      <c r="WKJ26" s="109" t="s">
        <v>55</v>
      </c>
      <c r="WKK26" s="131" t="s">
        <v>53</v>
      </c>
      <c r="WKL26" s="114" t="s">
        <v>653</v>
      </c>
      <c r="WKM26" s="108" t="s">
        <v>1025</v>
      </c>
      <c r="WKN26" s="108"/>
      <c r="WKO26" s="116">
        <v>0.62</v>
      </c>
      <c r="WKP26" s="266" t="s">
        <v>1026</v>
      </c>
      <c r="WKQ26" s="267"/>
      <c r="WKR26" s="117">
        <v>0.64</v>
      </c>
      <c r="WKS26" s="107" t="s">
        <v>654</v>
      </c>
      <c r="WKT26" s="108" t="s">
        <v>458</v>
      </c>
      <c r="WKU26" s="109" t="s">
        <v>457</v>
      </c>
      <c r="WKV26" s="132">
        <v>44927</v>
      </c>
      <c r="WKW26" s="132">
        <v>44743</v>
      </c>
      <c r="WKX26" s="133">
        <v>44652</v>
      </c>
      <c r="WKY26" s="132">
        <v>44562</v>
      </c>
      <c r="WKZ26" s="109" t="s">
        <v>55</v>
      </c>
      <c r="WLA26" s="131" t="s">
        <v>53</v>
      </c>
      <c r="WLB26" s="114" t="s">
        <v>653</v>
      </c>
      <c r="WLC26" s="108" t="s">
        <v>1025</v>
      </c>
      <c r="WLD26" s="108"/>
      <c r="WLE26" s="116">
        <v>0.62</v>
      </c>
      <c r="WLF26" s="266" t="s">
        <v>1026</v>
      </c>
      <c r="WLG26" s="267"/>
      <c r="WLH26" s="117">
        <v>0.64</v>
      </c>
      <c r="WLI26" s="107" t="s">
        <v>654</v>
      </c>
      <c r="WLJ26" s="108" t="s">
        <v>458</v>
      </c>
      <c r="WLK26" s="109" t="s">
        <v>457</v>
      </c>
      <c r="WLL26" s="132">
        <v>44927</v>
      </c>
      <c r="WLM26" s="132">
        <v>44743</v>
      </c>
      <c r="WLN26" s="133">
        <v>44652</v>
      </c>
      <c r="WLO26" s="132">
        <v>44562</v>
      </c>
      <c r="WLP26" s="109" t="s">
        <v>55</v>
      </c>
      <c r="WLQ26" s="131" t="s">
        <v>53</v>
      </c>
      <c r="WLR26" s="114" t="s">
        <v>653</v>
      </c>
      <c r="WLS26" s="108" t="s">
        <v>1025</v>
      </c>
      <c r="WLT26" s="108"/>
      <c r="WLU26" s="116">
        <v>0.62</v>
      </c>
      <c r="WLV26" s="266" t="s">
        <v>1026</v>
      </c>
      <c r="WLW26" s="267"/>
      <c r="WLX26" s="117">
        <v>0.64</v>
      </c>
      <c r="WLY26" s="107" t="s">
        <v>654</v>
      </c>
      <c r="WLZ26" s="108" t="s">
        <v>458</v>
      </c>
      <c r="WMA26" s="109" t="s">
        <v>457</v>
      </c>
      <c r="WMB26" s="132">
        <v>44927</v>
      </c>
      <c r="WMC26" s="132">
        <v>44743</v>
      </c>
      <c r="WMD26" s="133">
        <v>44652</v>
      </c>
      <c r="WME26" s="132">
        <v>44562</v>
      </c>
      <c r="WMF26" s="109" t="s">
        <v>55</v>
      </c>
      <c r="WMG26" s="131" t="s">
        <v>53</v>
      </c>
      <c r="WMH26" s="114" t="s">
        <v>653</v>
      </c>
      <c r="WMI26" s="108" t="s">
        <v>1025</v>
      </c>
      <c r="WMJ26" s="108"/>
      <c r="WMK26" s="116">
        <v>0.62</v>
      </c>
      <c r="WML26" s="266" t="s">
        <v>1026</v>
      </c>
      <c r="WMM26" s="267"/>
      <c r="WMN26" s="117">
        <v>0.64</v>
      </c>
      <c r="WMO26" s="107" t="s">
        <v>654</v>
      </c>
      <c r="WMP26" s="108" t="s">
        <v>458</v>
      </c>
      <c r="WMQ26" s="109" t="s">
        <v>457</v>
      </c>
      <c r="WMR26" s="132">
        <v>44927</v>
      </c>
      <c r="WMS26" s="132">
        <v>44743</v>
      </c>
      <c r="WMT26" s="133">
        <v>44652</v>
      </c>
      <c r="WMU26" s="132">
        <v>44562</v>
      </c>
      <c r="WMV26" s="109" t="s">
        <v>55</v>
      </c>
      <c r="WMW26" s="131" t="s">
        <v>53</v>
      </c>
      <c r="WMX26" s="114" t="s">
        <v>653</v>
      </c>
      <c r="WMY26" s="108" t="s">
        <v>1025</v>
      </c>
      <c r="WMZ26" s="108"/>
      <c r="WNA26" s="116">
        <v>0.62</v>
      </c>
      <c r="WNB26" s="266" t="s">
        <v>1026</v>
      </c>
      <c r="WNC26" s="267"/>
      <c r="WND26" s="117">
        <v>0.64</v>
      </c>
      <c r="WNE26" s="107" t="s">
        <v>654</v>
      </c>
      <c r="WNF26" s="108" t="s">
        <v>458</v>
      </c>
      <c r="WNG26" s="109" t="s">
        <v>457</v>
      </c>
      <c r="WNH26" s="132">
        <v>44927</v>
      </c>
      <c r="WNI26" s="132">
        <v>44743</v>
      </c>
      <c r="WNJ26" s="133">
        <v>44652</v>
      </c>
      <c r="WNK26" s="132">
        <v>44562</v>
      </c>
      <c r="WNL26" s="109" t="s">
        <v>55</v>
      </c>
      <c r="WNM26" s="131" t="s">
        <v>53</v>
      </c>
      <c r="WNN26" s="114" t="s">
        <v>653</v>
      </c>
      <c r="WNO26" s="108" t="s">
        <v>1025</v>
      </c>
      <c r="WNP26" s="108"/>
      <c r="WNQ26" s="116">
        <v>0.62</v>
      </c>
      <c r="WNR26" s="266" t="s">
        <v>1026</v>
      </c>
      <c r="WNS26" s="267"/>
      <c r="WNT26" s="117">
        <v>0.64</v>
      </c>
      <c r="WNU26" s="107" t="s">
        <v>654</v>
      </c>
      <c r="WNV26" s="108" t="s">
        <v>458</v>
      </c>
      <c r="WNW26" s="109" t="s">
        <v>457</v>
      </c>
      <c r="WNX26" s="132">
        <v>44927</v>
      </c>
      <c r="WNY26" s="132">
        <v>44743</v>
      </c>
      <c r="WNZ26" s="133">
        <v>44652</v>
      </c>
      <c r="WOA26" s="132">
        <v>44562</v>
      </c>
      <c r="WOB26" s="109" t="s">
        <v>55</v>
      </c>
      <c r="WOC26" s="131" t="s">
        <v>53</v>
      </c>
      <c r="WOD26" s="114" t="s">
        <v>653</v>
      </c>
      <c r="WOE26" s="108" t="s">
        <v>1025</v>
      </c>
      <c r="WOF26" s="108"/>
      <c r="WOG26" s="116">
        <v>0.62</v>
      </c>
      <c r="WOH26" s="266" t="s">
        <v>1026</v>
      </c>
      <c r="WOI26" s="267"/>
      <c r="WOJ26" s="117">
        <v>0.64</v>
      </c>
      <c r="WOK26" s="107" t="s">
        <v>654</v>
      </c>
      <c r="WOL26" s="108" t="s">
        <v>458</v>
      </c>
      <c r="WOM26" s="109" t="s">
        <v>457</v>
      </c>
      <c r="WON26" s="132">
        <v>44927</v>
      </c>
      <c r="WOO26" s="132">
        <v>44743</v>
      </c>
      <c r="WOP26" s="133">
        <v>44652</v>
      </c>
      <c r="WOQ26" s="132">
        <v>44562</v>
      </c>
      <c r="WOR26" s="109" t="s">
        <v>55</v>
      </c>
      <c r="WOS26" s="131" t="s">
        <v>53</v>
      </c>
      <c r="WOT26" s="114" t="s">
        <v>653</v>
      </c>
      <c r="WOU26" s="108" t="s">
        <v>1025</v>
      </c>
      <c r="WOV26" s="108"/>
      <c r="WOW26" s="116">
        <v>0.62</v>
      </c>
      <c r="WOX26" s="266" t="s">
        <v>1026</v>
      </c>
      <c r="WOY26" s="267"/>
      <c r="WOZ26" s="117">
        <v>0.64</v>
      </c>
      <c r="WPA26" s="107" t="s">
        <v>654</v>
      </c>
      <c r="WPB26" s="108" t="s">
        <v>458</v>
      </c>
      <c r="WPC26" s="109" t="s">
        <v>457</v>
      </c>
      <c r="WPD26" s="132">
        <v>44927</v>
      </c>
      <c r="WPE26" s="132">
        <v>44743</v>
      </c>
      <c r="WPF26" s="133">
        <v>44652</v>
      </c>
      <c r="WPG26" s="132">
        <v>44562</v>
      </c>
      <c r="WPH26" s="109" t="s">
        <v>55</v>
      </c>
      <c r="WPI26" s="131" t="s">
        <v>53</v>
      </c>
      <c r="WPJ26" s="114" t="s">
        <v>653</v>
      </c>
      <c r="WPK26" s="108" t="s">
        <v>1025</v>
      </c>
      <c r="WPL26" s="108"/>
      <c r="WPM26" s="116">
        <v>0.62</v>
      </c>
      <c r="WPN26" s="266" t="s">
        <v>1026</v>
      </c>
      <c r="WPO26" s="267"/>
      <c r="WPP26" s="117">
        <v>0.64</v>
      </c>
      <c r="WPQ26" s="107" t="s">
        <v>654</v>
      </c>
      <c r="WPR26" s="108" t="s">
        <v>458</v>
      </c>
      <c r="WPS26" s="109" t="s">
        <v>457</v>
      </c>
      <c r="WPT26" s="132">
        <v>44927</v>
      </c>
      <c r="WPU26" s="132">
        <v>44743</v>
      </c>
      <c r="WPV26" s="133">
        <v>44652</v>
      </c>
      <c r="WPW26" s="132">
        <v>44562</v>
      </c>
      <c r="WPX26" s="109" t="s">
        <v>55</v>
      </c>
      <c r="WPY26" s="131" t="s">
        <v>53</v>
      </c>
      <c r="WPZ26" s="114" t="s">
        <v>653</v>
      </c>
      <c r="WQA26" s="108" t="s">
        <v>1025</v>
      </c>
      <c r="WQB26" s="108"/>
      <c r="WQC26" s="116">
        <v>0.62</v>
      </c>
      <c r="WQD26" s="266" t="s">
        <v>1026</v>
      </c>
      <c r="WQE26" s="267"/>
      <c r="WQF26" s="117">
        <v>0.64</v>
      </c>
      <c r="WQG26" s="107" t="s">
        <v>654</v>
      </c>
      <c r="WQH26" s="108" t="s">
        <v>458</v>
      </c>
      <c r="WQI26" s="109" t="s">
        <v>457</v>
      </c>
      <c r="WQJ26" s="132">
        <v>44927</v>
      </c>
      <c r="WQK26" s="132">
        <v>44743</v>
      </c>
      <c r="WQL26" s="133">
        <v>44652</v>
      </c>
      <c r="WQM26" s="132">
        <v>44562</v>
      </c>
      <c r="WQN26" s="109" t="s">
        <v>55</v>
      </c>
      <c r="WQO26" s="131" t="s">
        <v>53</v>
      </c>
      <c r="WQP26" s="114" t="s">
        <v>653</v>
      </c>
      <c r="WQQ26" s="108" t="s">
        <v>1025</v>
      </c>
      <c r="WQR26" s="108"/>
      <c r="WQS26" s="116">
        <v>0.62</v>
      </c>
      <c r="WQT26" s="266" t="s">
        <v>1026</v>
      </c>
      <c r="WQU26" s="267"/>
      <c r="WQV26" s="117">
        <v>0.64</v>
      </c>
      <c r="WQW26" s="107" t="s">
        <v>654</v>
      </c>
      <c r="WQX26" s="108" t="s">
        <v>458</v>
      </c>
      <c r="WQY26" s="109" t="s">
        <v>457</v>
      </c>
      <c r="WQZ26" s="132">
        <v>44927</v>
      </c>
      <c r="WRA26" s="132">
        <v>44743</v>
      </c>
      <c r="WRB26" s="133">
        <v>44652</v>
      </c>
      <c r="WRC26" s="132">
        <v>44562</v>
      </c>
      <c r="WRD26" s="109" t="s">
        <v>55</v>
      </c>
      <c r="WRE26" s="131" t="s">
        <v>53</v>
      </c>
      <c r="WRF26" s="114" t="s">
        <v>653</v>
      </c>
      <c r="WRG26" s="108" t="s">
        <v>1025</v>
      </c>
      <c r="WRH26" s="108"/>
      <c r="WRI26" s="116">
        <v>0.62</v>
      </c>
      <c r="WRJ26" s="266" t="s">
        <v>1026</v>
      </c>
      <c r="WRK26" s="267"/>
      <c r="WRL26" s="117">
        <v>0.64</v>
      </c>
      <c r="WRM26" s="107" t="s">
        <v>654</v>
      </c>
      <c r="WRN26" s="108" t="s">
        <v>458</v>
      </c>
      <c r="WRO26" s="109" t="s">
        <v>457</v>
      </c>
      <c r="WRP26" s="132">
        <v>44927</v>
      </c>
      <c r="WRQ26" s="132">
        <v>44743</v>
      </c>
      <c r="WRR26" s="133">
        <v>44652</v>
      </c>
      <c r="WRS26" s="132">
        <v>44562</v>
      </c>
      <c r="WRT26" s="109" t="s">
        <v>55</v>
      </c>
      <c r="WRU26" s="131" t="s">
        <v>53</v>
      </c>
      <c r="WRV26" s="114" t="s">
        <v>653</v>
      </c>
      <c r="WRW26" s="108" t="s">
        <v>1025</v>
      </c>
      <c r="WRX26" s="108"/>
      <c r="WRY26" s="116">
        <v>0.62</v>
      </c>
      <c r="WRZ26" s="266" t="s">
        <v>1026</v>
      </c>
      <c r="WSA26" s="267"/>
      <c r="WSB26" s="117">
        <v>0.64</v>
      </c>
      <c r="WSC26" s="107" t="s">
        <v>654</v>
      </c>
      <c r="WSD26" s="108" t="s">
        <v>458</v>
      </c>
      <c r="WSE26" s="109" t="s">
        <v>457</v>
      </c>
      <c r="WSF26" s="132">
        <v>44927</v>
      </c>
      <c r="WSG26" s="132">
        <v>44743</v>
      </c>
      <c r="WSH26" s="133">
        <v>44652</v>
      </c>
      <c r="WSI26" s="132">
        <v>44562</v>
      </c>
      <c r="WSJ26" s="109" t="s">
        <v>55</v>
      </c>
      <c r="WSK26" s="131" t="s">
        <v>53</v>
      </c>
      <c r="WSL26" s="114" t="s">
        <v>653</v>
      </c>
      <c r="WSM26" s="108" t="s">
        <v>1025</v>
      </c>
      <c r="WSN26" s="108"/>
      <c r="WSO26" s="116">
        <v>0.62</v>
      </c>
      <c r="WSP26" s="266" t="s">
        <v>1026</v>
      </c>
      <c r="WSQ26" s="267"/>
      <c r="WSR26" s="117">
        <v>0.64</v>
      </c>
      <c r="WSS26" s="107" t="s">
        <v>654</v>
      </c>
      <c r="WST26" s="108" t="s">
        <v>458</v>
      </c>
      <c r="WSU26" s="109" t="s">
        <v>457</v>
      </c>
      <c r="WSV26" s="132">
        <v>44927</v>
      </c>
      <c r="WSW26" s="132">
        <v>44743</v>
      </c>
      <c r="WSX26" s="133">
        <v>44652</v>
      </c>
      <c r="WSY26" s="132">
        <v>44562</v>
      </c>
      <c r="WSZ26" s="109" t="s">
        <v>55</v>
      </c>
      <c r="WTA26" s="131" t="s">
        <v>53</v>
      </c>
      <c r="WTB26" s="114" t="s">
        <v>653</v>
      </c>
      <c r="WTC26" s="108" t="s">
        <v>1025</v>
      </c>
      <c r="WTD26" s="108"/>
      <c r="WTE26" s="116">
        <v>0.62</v>
      </c>
      <c r="WTF26" s="266" t="s">
        <v>1026</v>
      </c>
      <c r="WTG26" s="267"/>
      <c r="WTH26" s="117">
        <v>0.64</v>
      </c>
      <c r="WTI26" s="107" t="s">
        <v>654</v>
      </c>
      <c r="WTJ26" s="108" t="s">
        <v>458</v>
      </c>
      <c r="WTK26" s="109" t="s">
        <v>457</v>
      </c>
      <c r="WTL26" s="132">
        <v>44927</v>
      </c>
      <c r="WTM26" s="132">
        <v>44743</v>
      </c>
      <c r="WTN26" s="133">
        <v>44652</v>
      </c>
      <c r="WTO26" s="132">
        <v>44562</v>
      </c>
      <c r="WTP26" s="109" t="s">
        <v>55</v>
      </c>
      <c r="WTQ26" s="131" t="s">
        <v>53</v>
      </c>
      <c r="WTR26" s="114" t="s">
        <v>653</v>
      </c>
      <c r="WTS26" s="108" t="s">
        <v>1025</v>
      </c>
      <c r="WTT26" s="108"/>
      <c r="WTU26" s="116">
        <v>0.62</v>
      </c>
      <c r="WTV26" s="266" t="s">
        <v>1026</v>
      </c>
      <c r="WTW26" s="267"/>
      <c r="WTX26" s="117">
        <v>0.64</v>
      </c>
      <c r="WTY26" s="107" t="s">
        <v>654</v>
      </c>
      <c r="WTZ26" s="108" t="s">
        <v>458</v>
      </c>
      <c r="WUA26" s="109" t="s">
        <v>457</v>
      </c>
      <c r="WUB26" s="132">
        <v>44927</v>
      </c>
      <c r="WUC26" s="132">
        <v>44743</v>
      </c>
      <c r="WUD26" s="133">
        <v>44652</v>
      </c>
      <c r="WUE26" s="132">
        <v>44562</v>
      </c>
      <c r="WUF26" s="109" t="s">
        <v>55</v>
      </c>
      <c r="WUG26" s="131" t="s">
        <v>53</v>
      </c>
      <c r="WUH26" s="114" t="s">
        <v>653</v>
      </c>
      <c r="WUI26" s="108" t="s">
        <v>1025</v>
      </c>
      <c r="WUJ26" s="108"/>
      <c r="WUK26" s="116">
        <v>0.62</v>
      </c>
      <c r="WUL26" s="266" t="s">
        <v>1026</v>
      </c>
      <c r="WUM26" s="267"/>
      <c r="WUN26" s="117">
        <v>0.64</v>
      </c>
      <c r="WUO26" s="107" t="s">
        <v>654</v>
      </c>
      <c r="WUP26" s="108" t="s">
        <v>458</v>
      </c>
      <c r="WUQ26" s="109" t="s">
        <v>457</v>
      </c>
      <c r="WUR26" s="132">
        <v>44927</v>
      </c>
      <c r="WUS26" s="132">
        <v>44743</v>
      </c>
      <c r="WUT26" s="133">
        <v>44652</v>
      </c>
      <c r="WUU26" s="132">
        <v>44562</v>
      </c>
      <c r="WUV26" s="109" t="s">
        <v>55</v>
      </c>
      <c r="WUW26" s="131" t="s">
        <v>53</v>
      </c>
      <c r="WUX26" s="114" t="s">
        <v>653</v>
      </c>
      <c r="WUY26" s="108" t="s">
        <v>1025</v>
      </c>
      <c r="WUZ26" s="108"/>
      <c r="WVA26" s="116">
        <v>0.62</v>
      </c>
      <c r="WVB26" s="266" t="s">
        <v>1026</v>
      </c>
      <c r="WVC26" s="267"/>
      <c r="WVD26" s="117">
        <v>0.64</v>
      </c>
      <c r="WVE26" s="107" t="s">
        <v>654</v>
      </c>
      <c r="WVF26" s="108" t="s">
        <v>458</v>
      </c>
      <c r="WVG26" s="109" t="s">
        <v>457</v>
      </c>
      <c r="WVH26" s="132">
        <v>44927</v>
      </c>
      <c r="WVI26" s="132">
        <v>44743</v>
      </c>
      <c r="WVJ26" s="133">
        <v>44652</v>
      </c>
      <c r="WVK26" s="132">
        <v>44562</v>
      </c>
      <c r="WVL26" s="109" t="s">
        <v>55</v>
      </c>
      <c r="WVM26" s="131" t="s">
        <v>53</v>
      </c>
      <c r="WVN26" s="114" t="s">
        <v>653</v>
      </c>
      <c r="WVO26" s="108" t="s">
        <v>1025</v>
      </c>
      <c r="WVP26" s="108"/>
      <c r="WVQ26" s="116">
        <v>0.62</v>
      </c>
      <c r="WVR26" s="266" t="s">
        <v>1026</v>
      </c>
      <c r="WVS26" s="267"/>
      <c r="WVT26" s="117">
        <v>0.64</v>
      </c>
      <c r="WVU26" s="107" t="s">
        <v>654</v>
      </c>
      <c r="WVV26" s="108" t="s">
        <v>458</v>
      </c>
      <c r="WVW26" s="109" t="s">
        <v>457</v>
      </c>
      <c r="WVX26" s="132">
        <v>44927</v>
      </c>
      <c r="WVY26" s="132">
        <v>44743</v>
      </c>
      <c r="WVZ26" s="133">
        <v>44652</v>
      </c>
      <c r="WWA26" s="132">
        <v>44562</v>
      </c>
      <c r="WWB26" s="109" t="s">
        <v>55</v>
      </c>
      <c r="WWC26" s="131" t="s">
        <v>53</v>
      </c>
      <c r="WWD26" s="114" t="s">
        <v>653</v>
      </c>
      <c r="WWE26" s="108" t="s">
        <v>1025</v>
      </c>
      <c r="WWF26" s="108"/>
      <c r="WWG26" s="116">
        <v>0.62</v>
      </c>
      <c r="WWH26" s="266" t="s">
        <v>1026</v>
      </c>
      <c r="WWI26" s="267"/>
      <c r="WWJ26" s="117">
        <v>0.64</v>
      </c>
      <c r="WWK26" s="107" t="s">
        <v>654</v>
      </c>
      <c r="WWL26" s="108" t="s">
        <v>458</v>
      </c>
      <c r="WWM26" s="109" t="s">
        <v>457</v>
      </c>
      <c r="WWN26" s="132">
        <v>44927</v>
      </c>
      <c r="WWO26" s="132">
        <v>44743</v>
      </c>
      <c r="WWP26" s="133">
        <v>44652</v>
      </c>
      <c r="WWQ26" s="132">
        <v>44562</v>
      </c>
      <c r="WWR26" s="109" t="s">
        <v>55</v>
      </c>
      <c r="WWS26" s="131" t="s">
        <v>53</v>
      </c>
      <c r="WWT26" s="114" t="s">
        <v>653</v>
      </c>
      <c r="WWU26" s="108" t="s">
        <v>1025</v>
      </c>
      <c r="WWV26" s="108"/>
      <c r="WWW26" s="116">
        <v>0.62</v>
      </c>
      <c r="WWX26" s="266" t="s">
        <v>1026</v>
      </c>
      <c r="WWY26" s="267"/>
      <c r="WWZ26" s="117">
        <v>0.64</v>
      </c>
      <c r="WXA26" s="107" t="s">
        <v>654</v>
      </c>
      <c r="WXB26" s="108" t="s">
        <v>458</v>
      </c>
      <c r="WXC26" s="109" t="s">
        <v>457</v>
      </c>
      <c r="WXD26" s="132">
        <v>44927</v>
      </c>
      <c r="WXE26" s="132">
        <v>44743</v>
      </c>
      <c r="WXF26" s="133">
        <v>44652</v>
      </c>
      <c r="WXG26" s="132">
        <v>44562</v>
      </c>
      <c r="WXH26" s="109" t="s">
        <v>55</v>
      </c>
      <c r="WXI26" s="131" t="s">
        <v>53</v>
      </c>
      <c r="WXJ26" s="114" t="s">
        <v>653</v>
      </c>
      <c r="WXK26" s="108" t="s">
        <v>1025</v>
      </c>
      <c r="WXL26" s="108"/>
      <c r="WXM26" s="116">
        <v>0.62</v>
      </c>
      <c r="WXN26" s="266" t="s">
        <v>1026</v>
      </c>
      <c r="WXO26" s="267"/>
      <c r="WXP26" s="117">
        <v>0.64</v>
      </c>
      <c r="WXQ26" s="107" t="s">
        <v>654</v>
      </c>
      <c r="WXR26" s="108" t="s">
        <v>458</v>
      </c>
      <c r="WXS26" s="109" t="s">
        <v>457</v>
      </c>
      <c r="WXT26" s="132">
        <v>44927</v>
      </c>
      <c r="WXU26" s="132">
        <v>44743</v>
      </c>
      <c r="WXV26" s="133">
        <v>44652</v>
      </c>
      <c r="WXW26" s="132">
        <v>44562</v>
      </c>
      <c r="WXX26" s="109" t="s">
        <v>55</v>
      </c>
      <c r="WXY26" s="131" t="s">
        <v>53</v>
      </c>
      <c r="WXZ26" s="114" t="s">
        <v>653</v>
      </c>
      <c r="WYA26" s="108" t="s">
        <v>1025</v>
      </c>
      <c r="WYB26" s="108"/>
      <c r="WYC26" s="116">
        <v>0.62</v>
      </c>
      <c r="WYD26" s="266" t="s">
        <v>1026</v>
      </c>
      <c r="WYE26" s="267"/>
      <c r="WYF26" s="117">
        <v>0.64</v>
      </c>
      <c r="WYG26" s="107" t="s">
        <v>654</v>
      </c>
      <c r="WYH26" s="108" t="s">
        <v>458</v>
      </c>
      <c r="WYI26" s="109" t="s">
        <v>457</v>
      </c>
      <c r="WYJ26" s="132">
        <v>44927</v>
      </c>
      <c r="WYK26" s="132">
        <v>44743</v>
      </c>
      <c r="WYL26" s="133">
        <v>44652</v>
      </c>
      <c r="WYM26" s="132">
        <v>44562</v>
      </c>
      <c r="WYN26" s="109" t="s">
        <v>55</v>
      </c>
      <c r="WYO26" s="131" t="s">
        <v>53</v>
      </c>
      <c r="WYP26" s="114" t="s">
        <v>653</v>
      </c>
      <c r="WYQ26" s="108" t="s">
        <v>1025</v>
      </c>
      <c r="WYR26" s="108"/>
      <c r="WYS26" s="116">
        <v>0.62</v>
      </c>
      <c r="WYT26" s="266" t="s">
        <v>1026</v>
      </c>
      <c r="WYU26" s="267"/>
      <c r="WYV26" s="117">
        <v>0.64</v>
      </c>
      <c r="WYW26" s="107" t="s">
        <v>654</v>
      </c>
      <c r="WYX26" s="108" t="s">
        <v>458</v>
      </c>
      <c r="WYY26" s="109" t="s">
        <v>457</v>
      </c>
      <c r="WYZ26" s="132">
        <v>44927</v>
      </c>
      <c r="WZA26" s="132">
        <v>44743</v>
      </c>
      <c r="WZB26" s="133">
        <v>44652</v>
      </c>
      <c r="WZC26" s="132">
        <v>44562</v>
      </c>
      <c r="WZD26" s="109" t="s">
        <v>55</v>
      </c>
      <c r="WZE26" s="131" t="s">
        <v>53</v>
      </c>
      <c r="WZF26" s="114" t="s">
        <v>653</v>
      </c>
      <c r="WZG26" s="108" t="s">
        <v>1025</v>
      </c>
      <c r="WZH26" s="108"/>
      <c r="WZI26" s="116">
        <v>0.62</v>
      </c>
      <c r="WZJ26" s="266" t="s">
        <v>1026</v>
      </c>
      <c r="WZK26" s="267"/>
      <c r="WZL26" s="117">
        <v>0.64</v>
      </c>
      <c r="WZM26" s="107" t="s">
        <v>654</v>
      </c>
      <c r="WZN26" s="108" t="s">
        <v>458</v>
      </c>
      <c r="WZO26" s="109" t="s">
        <v>457</v>
      </c>
      <c r="WZP26" s="132">
        <v>44927</v>
      </c>
      <c r="WZQ26" s="132">
        <v>44743</v>
      </c>
      <c r="WZR26" s="133">
        <v>44652</v>
      </c>
      <c r="WZS26" s="132">
        <v>44562</v>
      </c>
      <c r="WZT26" s="109" t="s">
        <v>55</v>
      </c>
      <c r="WZU26" s="131" t="s">
        <v>53</v>
      </c>
      <c r="WZV26" s="114" t="s">
        <v>653</v>
      </c>
      <c r="WZW26" s="108" t="s">
        <v>1025</v>
      </c>
      <c r="WZX26" s="108"/>
      <c r="WZY26" s="116">
        <v>0.62</v>
      </c>
      <c r="WZZ26" s="266" t="s">
        <v>1026</v>
      </c>
      <c r="XAA26" s="267"/>
      <c r="XAB26" s="117">
        <v>0.64</v>
      </c>
      <c r="XAC26" s="107" t="s">
        <v>654</v>
      </c>
      <c r="XAD26" s="108" t="s">
        <v>458</v>
      </c>
      <c r="XAE26" s="109" t="s">
        <v>457</v>
      </c>
      <c r="XAF26" s="132">
        <v>44927</v>
      </c>
      <c r="XAG26" s="132">
        <v>44743</v>
      </c>
      <c r="XAH26" s="133">
        <v>44652</v>
      </c>
      <c r="XAI26" s="132">
        <v>44562</v>
      </c>
      <c r="XAJ26" s="109" t="s">
        <v>55</v>
      </c>
      <c r="XAK26" s="131" t="s">
        <v>53</v>
      </c>
      <c r="XAL26" s="114" t="s">
        <v>653</v>
      </c>
      <c r="XAM26" s="108" t="s">
        <v>1025</v>
      </c>
      <c r="XAN26" s="108"/>
      <c r="XAO26" s="116">
        <v>0.62</v>
      </c>
      <c r="XAP26" s="266" t="s">
        <v>1026</v>
      </c>
      <c r="XAQ26" s="267"/>
      <c r="XAR26" s="117">
        <v>0.64</v>
      </c>
      <c r="XAS26" s="107" t="s">
        <v>654</v>
      </c>
      <c r="XAT26" s="108" t="s">
        <v>458</v>
      </c>
      <c r="XAU26" s="109" t="s">
        <v>457</v>
      </c>
      <c r="XAV26" s="132">
        <v>44927</v>
      </c>
      <c r="XAW26" s="132">
        <v>44743</v>
      </c>
      <c r="XAX26" s="133">
        <v>44652</v>
      </c>
      <c r="XAY26" s="132">
        <v>44562</v>
      </c>
      <c r="XAZ26" s="109" t="s">
        <v>55</v>
      </c>
      <c r="XBA26" s="131" t="s">
        <v>53</v>
      </c>
      <c r="XBB26" s="114" t="s">
        <v>653</v>
      </c>
      <c r="XBC26" s="108" t="s">
        <v>1025</v>
      </c>
      <c r="XBD26" s="108"/>
      <c r="XBE26" s="116">
        <v>0.62</v>
      </c>
      <c r="XBF26" s="266" t="s">
        <v>1026</v>
      </c>
      <c r="XBG26" s="267"/>
      <c r="XBH26" s="117">
        <v>0.64</v>
      </c>
      <c r="XBI26" s="107" t="s">
        <v>654</v>
      </c>
      <c r="XBJ26" s="108" t="s">
        <v>458</v>
      </c>
      <c r="XBK26" s="109" t="s">
        <v>457</v>
      </c>
      <c r="XBL26" s="132">
        <v>44927</v>
      </c>
      <c r="XBM26" s="132">
        <v>44743</v>
      </c>
      <c r="XBN26" s="133">
        <v>44652</v>
      </c>
      <c r="XBO26" s="132">
        <v>44562</v>
      </c>
      <c r="XBP26" s="109" t="s">
        <v>55</v>
      </c>
      <c r="XBQ26" s="131" t="s">
        <v>53</v>
      </c>
      <c r="XBR26" s="114" t="s">
        <v>653</v>
      </c>
      <c r="XBS26" s="108" t="s">
        <v>1025</v>
      </c>
      <c r="XBT26" s="108"/>
      <c r="XBU26" s="116">
        <v>0.62</v>
      </c>
      <c r="XBV26" s="266" t="s">
        <v>1026</v>
      </c>
      <c r="XBW26" s="267"/>
      <c r="XBX26" s="117">
        <v>0.64</v>
      </c>
      <c r="XBY26" s="107" t="s">
        <v>654</v>
      </c>
      <c r="XBZ26" s="108" t="s">
        <v>458</v>
      </c>
      <c r="XCA26" s="109" t="s">
        <v>457</v>
      </c>
      <c r="XCB26" s="132">
        <v>44927</v>
      </c>
      <c r="XCC26" s="132">
        <v>44743</v>
      </c>
      <c r="XCD26" s="133">
        <v>44652</v>
      </c>
      <c r="XCE26" s="132">
        <v>44562</v>
      </c>
      <c r="XCF26" s="109" t="s">
        <v>55</v>
      </c>
      <c r="XCG26" s="131" t="s">
        <v>53</v>
      </c>
      <c r="XCH26" s="114" t="s">
        <v>653</v>
      </c>
      <c r="XCI26" s="108" t="s">
        <v>1025</v>
      </c>
      <c r="XCJ26" s="108"/>
      <c r="XCK26" s="116">
        <v>0.62</v>
      </c>
      <c r="XCL26" s="266" t="s">
        <v>1026</v>
      </c>
      <c r="XCM26" s="267"/>
      <c r="XCN26" s="117">
        <v>0.64</v>
      </c>
      <c r="XCO26" s="107" t="s">
        <v>654</v>
      </c>
      <c r="XCP26" s="108" t="s">
        <v>458</v>
      </c>
      <c r="XCQ26" s="109" t="s">
        <v>457</v>
      </c>
      <c r="XCR26" s="132">
        <v>44927</v>
      </c>
      <c r="XCS26" s="132">
        <v>44743</v>
      </c>
      <c r="XCT26" s="133">
        <v>44652</v>
      </c>
      <c r="XCU26" s="132">
        <v>44562</v>
      </c>
      <c r="XCV26" s="109" t="s">
        <v>55</v>
      </c>
      <c r="XCW26" s="131" t="s">
        <v>53</v>
      </c>
      <c r="XCX26" s="114" t="s">
        <v>653</v>
      </c>
      <c r="XCY26" s="108" t="s">
        <v>1025</v>
      </c>
      <c r="XCZ26" s="108"/>
      <c r="XDA26" s="116">
        <v>0.62</v>
      </c>
      <c r="XDB26" s="266" t="s">
        <v>1026</v>
      </c>
      <c r="XDC26" s="267"/>
      <c r="XDD26" s="117">
        <v>0.64</v>
      </c>
      <c r="XDE26" s="107" t="s">
        <v>654</v>
      </c>
      <c r="XDF26" s="108" t="s">
        <v>458</v>
      </c>
      <c r="XDG26" s="109" t="s">
        <v>457</v>
      </c>
      <c r="XDH26" s="132">
        <v>44927</v>
      </c>
      <c r="XDI26" s="132">
        <v>44743</v>
      </c>
      <c r="XDJ26" s="133">
        <v>44652</v>
      </c>
      <c r="XDK26" s="132">
        <v>44562</v>
      </c>
      <c r="XDL26" s="109" t="s">
        <v>55</v>
      </c>
      <c r="XDM26" s="131" t="s">
        <v>53</v>
      </c>
      <c r="XDN26" s="114" t="s">
        <v>653</v>
      </c>
      <c r="XDO26" s="108" t="s">
        <v>1025</v>
      </c>
      <c r="XDP26" s="108"/>
      <c r="XDQ26" s="116">
        <v>0.62</v>
      </c>
      <c r="XDR26" s="266" t="s">
        <v>1026</v>
      </c>
      <c r="XDS26" s="267"/>
      <c r="XDT26" s="117">
        <v>0.64</v>
      </c>
      <c r="XDU26" s="107" t="s">
        <v>654</v>
      </c>
      <c r="XDV26" s="108" t="s">
        <v>458</v>
      </c>
      <c r="XDW26" s="109" t="s">
        <v>457</v>
      </c>
      <c r="XDX26" s="132">
        <v>44927</v>
      </c>
      <c r="XDY26" s="132">
        <v>44743</v>
      </c>
      <c r="XDZ26" s="133">
        <v>44652</v>
      </c>
      <c r="XEA26" s="132">
        <v>44562</v>
      </c>
      <c r="XEB26" s="109" t="s">
        <v>55</v>
      </c>
      <c r="XEC26" s="131" t="s">
        <v>53</v>
      </c>
      <c r="XED26" s="114" t="s">
        <v>653</v>
      </c>
      <c r="XEE26" s="108" t="s">
        <v>1025</v>
      </c>
      <c r="XEF26" s="108"/>
      <c r="XEG26" s="116">
        <v>0.62</v>
      </c>
      <c r="XEH26" s="266" t="s">
        <v>1026</v>
      </c>
      <c r="XEI26" s="267"/>
      <c r="XEJ26" s="117">
        <v>0.64</v>
      </c>
      <c r="XEK26" s="107" t="s">
        <v>654</v>
      </c>
      <c r="XEL26" s="108" t="s">
        <v>458</v>
      </c>
      <c r="XEM26" s="109" t="s">
        <v>457</v>
      </c>
      <c r="XEN26" s="132">
        <v>44927</v>
      </c>
      <c r="XEO26" s="132">
        <v>44743</v>
      </c>
      <c r="XEP26" s="133">
        <v>44652</v>
      </c>
      <c r="XEQ26" s="132">
        <v>44562</v>
      </c>
      <c r="XER26" s="109" t="s">
        <v>55</v>
      </c>
      <c r="XES26" s="131" t="s">
        <v>53</v>
      </c>
      <c r="XET26" s="114" t="s">
        <v>653</v>
      </c>
      <c r="XEU26" s="108" t="s">
        <v>1025</v>
      </c>
      <c r="XEV26" s="108"/>
      <c r="XEW26" s="116">
        <v>0.62</v>
      </c>
      <c r="XEX26" s="266" t="s">
        <v>1026</v>
      </c>
      <c r="XEY26" s="267"/>
      <c r="XEZ26" s="117">
        <v>0.64</v>
      </c>
    </row>
    <row r="27" spans="1:16380" ht="46.5" customHeight="1">
      <c r="A27" s="119">
        <v>90025412</v>
      </c>
      <c r="B27" s="120" t="str">
        <f>LEFT(C27,46)</f>
        <v xml:space="preserve">plancha nopas economic E18/48  Rt: 0,75 m2k/W </v>
      </c>
      <c r="C27" s="57" t="s">
        <v>1104</v>
      </c>
      <c r="D27" s="134">
        <f>+'profitherm suelo radiante'!E49</f>
        <v>17.66</v>
      </c>
      <c r="E27" s="134">
        <f t="shared" si="28"/>
        <v>22.63</v>
      </c>
      <c r="F27" s="134">
        <v>22.63</v>
      </c>
      <c r="G27" s="134">
        <f>H27</f>
        <v>18.79</v>
      </c>
      <c r="H27" s="134">
        <v>18.79</v>
      </c>
      <c r="I27" s="135" t="s">
        <v>1</v>
      </c>
      <c r="J27" s="124">
        <v>10</v>
      </c>
      <c r="K27" s="179">
        <v>756</v>
      </c>
      <c r="L27" s="135" t="s">
        <v>1</v>
      </c>
      <c r="M27" s="172">
        <f>+D27-D27*$M$26</f>
        <v>6.7108000000000008</v>
      </c>
      <c r="N27" s="179">
        <v>1386</v>
      </c>
      <c r="O27" s="135" t="s">
        <v>1</v>
      </c>
      <c r="P27" s="134">
        <f>D27-D27*$P$26</f>
        <v>6.3575999999999997</v>
      </c>
      <c r="Q27" s="119"/>
      <c r="R27" s="120"/>
      <c r="S27" s="57"/>
      <c r="T27" s="134"/>
      <c r="U27" s="134"/>
      <c r="V27" s="134"/>
      <c r="W27" s="134"/>
      <c r="X27" s="134"/>
      <c r="Y27" s="135"/>
      <c r="Z27" s="124"/>
      <c r="AA27" s="179"/>
      <c r="AB27" s="135"/>
      <c r="AC27" s="172"/>
      <c r="AD27" s="179"/>
      <c r="AE27" s="135"/>
      <c r="AF27" s="134"/>
    </row>
    <row r="28" spans="1:16380">
      <c r="A28" s="125"/>
      <c r="B28" s="126" t="str">
        <f>LEFT(C28,65)</f>
        <v>precio por m2</v>
      </c>
      <c r="C28" s="92" t="s">
        <v>650</v>
      </c>
      <c r="D28" s="158">
        <f>+D27/1.2</f>
        <v>14.716666666666667</v>
      </c>
      <c r="E28" s="128">
        <f t="shared" si="28"/>
        <v>18.858333333333334</v>
      </c>
      <c r="F28" s="128">
        <f>+F27/1.2</f>
        <v>18.858333333333334</v>
      </c>
      <c r="G28" s="128">
        <f t="shared" ref="G28:H28" si="35">+G27/1.21</f>
        <v>15.528925619834711</v>
      </c>
      <c r="H28" s="128">
        <f t="shared" si="35"/>
        <v>15.528925619834711</v>
      </c>
      <c r="I28" s="129" t="s">
        <v>1064</v>
      </c>
      <c r="J28" s="130"/>
      <c r="K28" s="180">
        <f>+K27*1.2</f>
        <v>907.19999999999993</v>
      </c>
      <c r="L28" s="129" t="s">
        <v>1064</v>
      </c>
      <c r="M28" s="172">
        <f t="shared" ref="M28:M42" si="36">+D28-D28*$M$26</f>
        <v>5.5923333333333343</v>
      </c>
      <c r="N28" s="180">
        <f>+N27*1.2</f>
        <v>1663.2</v>
      </c>
      <c r="O28" s="129" t="s">
        <v>1064</v>
      </c>
      <c r="P28" s="134">
        <f t="shared" ref="P28:P42" si="37">D28-D28*$P$26</f>
        <v>5.298</v>
      </c>
      <c r="Q28" s="125"/>
      <c r="R28" s="126"/>
      <c r="S28" s="92"/>
      <c r="T28" s="158"/>
      <c r="U28" s="128"/>
      <c r="V28" s="128"/>
      <c r="W28" s="128"/>
      <c r="X28" s="128"/>
      <c r="Y28" s="129"/>
      <c r="Z28" s="130"/>
      <c r="AA28" s="180"/>
      <c r="AB28" s="129"/>
      <c r="AC28" s="172"/>
      <c r="AD28" s="180"/>
      <c r="AE28" s="129"/>
      <c r="AF28" s="134"/>
    </row>
    <row r="29" spans="1:16380" ht="54" customHeight="1">
      <c r="A29" s="156">
        <v>90025413</v>
      </c>
      <c r="B29" s="126"/>
      <c r="C29" s="57" t="s">
        <v>1084</v>
      </c>
      <c r="D29" s="134">
        <f>+'profitherm suelo radiante'!E51</f>
        <v>23.31</v>
      </c>
      <c r="E29" s="128">
        <f>+'profitherm suelo radiante'!F51</f>
        <v>22.63</v>
      </c>
      <c r="F29" s="128">
        <f>+'profitherm suelo radiante'!G51</f>
        <v>22.63</v>
      </c>
      <c r="G29" s="128">
        <f>+'profitherm suelo radiante'!H51</f>
        <v>18.79</v>
      </c>
      <c r="H29" s="128">
        <f>+'profitherm suelo radiante'!I51</f>
        <v>18.79</v>
      </c>
      <c r="I29" s="135" t="s">
        <v>1</v>
      </c>
      <c r="J29" s="130"/>
      <c r="K29" s="179">
        <v>672</v>
      </c>
      <c r="L29" s="135" t="s">
        <v>1</v>
      </c>
      <c r="M29" s="172">
        <f t="shared" si="36"/>
        <v>8.8577999999999992</v>
      </c>
      <c r="N29" s="179">
        <v>1232</v>
      </c>
      <c r="O29" s="135" t="s">
        <v>1</v>
      </c>
      <c r="P29" s="134">
        <f t="shared" si="37"/>
        <v>8.3915999999999986</v>
      </c>
      <c r="Q29" s="156"/>
      <c r="R29" s="126"/>
      <c r="S29" s="57"/>
      <c r="T29" s="134"/>
      <c r="U29" s="128"/>
      <c r="V29" s="128"/>
      <c r="W29" s="128"/>
      <c r="X29" s="128"/>
      <c r="Y29" s="135"/>
      <c r="Z29" s="130"/>
      <c r="AA29" s="179"/>
      <c r="AB29" s="135"/>
      <c r="AC29" s="172"/>
      <c r="AD29" s="179"/>
      <c r="AE29" s="135"/>
      <c r="AF29" s="134"/>
    </row>
    <row r="30" spans="1:16380">
      <c r="A30" s="156"/>
      <c r="B30" s="126"/>
      <c r="C30" s="92" t="s">
        <v>650</v>
      </c>
      <c r="D30" s="158">
        <f>+'profitherm suelo radiante'!E52</f>
        <v>19.425000000000001</v>
      </c>
      <c r="E30" s="128"/>
      <c r="F30" s="128"/>
      <c r="G30" s="128"/>
      <c r="H30" s="128"/>
      <c r="I30" s="129" t="s">
        <v>1064</v>
      </c>
      <c r="J30" s="130"/>
      <c r="K30" s="180">
        <f>+K29*1.2</f>
        <v>806.4</v>
      </c>
      <c r="L30" s="129" t="s">
        <v>1064</v>
      </c>
      <c r="M30" s="172">
        <f t="shared" si="36"/>
        <v>7.3815000000000008</v>
      </c>
      <c r="N30" s="180">
        <f>+N29*1.2</f>
        <v>1478.3999999999999</v>
      </c>
      <c r="O30" s="129" t="s">
        <v>1064</v>
      </c>
      <c r="P30" s="134">
        <f t="shared" si="37"/>
        <v>6.9930000000000003</v>
      </c>
      <c r="Q30" s="156"/>
      <c r="R30" s="126"/>
      <c r="S30" s="92"/>
      <c r="T30" s="158"/>
      <c r="U30" s="128"/>
      <c r="V30" s="128"/>
      <c r="W30" s="128"/>
      <c r="X30" s="128"/>
      <c r="Y30" s="129"/>
      <c r="Z30" s="130"/>
      <c r="AA30" s="180"/>
      <c r="AB30" s="129"/>
      <c r="AC30" s="172"/>
      <c r="AD30" s="180"/>
      <c r="AE30" s="129"/>
      <c r="AF30" s="134"/>
    </row>
    <row r="31" spans="1:16380" ht="48">
      <c r="A31" s="119">
        <v>90025415</v>
      </c>
      <c r="B31" s="120" t="str">
        <f>LEFT(C31,46)</f>
        <v xml:space="preserve">plancha nopas economic E36/66  Rt: 1,25 m2k/W </v>
      </c>
      <c r="C31" s="57" t="s">
        <v>1092</v>
      </c>
      <c r="D31" s="134">
        <f>+'profitherm suelo radiante'!E53</f>
        <v>31.29</v>
      </c>
      <c r="E31" s="122">
        <f t="shared" si="28"/>
        <v>34.979999999999997</v>
      </c>
      <c r="F31" s="122">
        <v>34.979999999999997</v>
      </c>
      <c r="G31" s="122">
        <f>+H31</f>
        <v>28.93</v>
      </c>
      <c r="H31" s="122">
        <v>28.93</v>
      </c>
      <c r="I31" s="123" t="s">
        <v>1</v>
      </c>
      <c r="J31" s="124">
        <v>10</v>
      </c>
      <c r="K31" s="179">
        <v>504</v>
      </c>
      <c r="L31" s="123" t="s">
        <v>1</v>
      </c>
      <c r="M31" s="172">
        <f t="shared" si="36"/>
        <v>11.8902</v>
      </c>
      <c r="N31" s="179">
        <v>924</v>
      </c>
      <c r="O31" s="123" t="s">
        <v>1</v>
      </c>
      <c r="P31" s="134">
        <f t="shared" si="37"/>
        <v>11.264399999999998</v>
      </c>
      <c r="Q31" s="119"/>
      <c r="R31" s="120"/>
      <c r="S31" s="57"/>
      <c r="T31" s="134"/>
      <c r="U31" s="122"/>
      <c r="V31" s="122"/>
      <c r="W31" s="122"/>
      <c r="X31" s="122"/>
      <c r="Y31" s="123"/>
      <c r="Z31" s="124"/>
      <c r="AA31" s="179"/>
      <c r="AB31" s="123"/>
      <c r="AC31" s="172"/>
      <c r="AD31" s="179"/>
      <c r="AE31" s="123"/>
      <c r="AF31" s="134"/>
    </row>
    <row r="32" spans="1:16380">
      <c r="A32" s="125"/>
      <c r="B32" s="126" t="str">
        <f>LEFT(C32,65)</f>
        <v>precio por m2</v>
      </c>
      <c r="C32" s="92" t="s">
        <v>650</v>
      </c>
      <c r="D32" s="158">
        <f>+D31/1.2</f>
        <v>26.074999999999999</v>
      </c>
      <c r="E32" s="128">
        <f t="shared" si="28"/>
        <v>29.15</v>
      </c>
      <c r="F32" s="128">
        <f>+F31/1.2</f>
        <v>29.15</v>
      </c>
      <c r="G32" s="128">
        <f t="shared" ref="G32:H32" si="38">+G31/1.21</f>
        <v>23.90909090909091</v>
      </c>
      <c r="H32" s="128">
        <f t="shared" si="38"/>
        <v>23.90909090909091</v>
      </c>
      <c r="I32" s="129" t="s">
        <v>1064</v>
      </c>
      <c r="J32" s="130"/>
      <c r="K32" s="180">
        <f>+K31*1.2</f>
        <v>604.79999999999995</v>
      </c>
      <c r="L32" s="129" t="s">
        <v>1064</v>
      </c>
      <c r="M32" s="172">
        <f t="shared" si="36"/>
        <v>9.9085000000000001</v>
      </c>
      <c r="N32" s="180">
        <f>+N31*1.2</f>
        <v>1108.8</v>
      </c>
      <c r="O32" s="129" t="s">
        <v>1064</v>
      </c>
      <c r="P32" s="134">
        <f t="shared" si="37"/>
        <v>9.3870000000000005</v>
      </c>
      <c r="Q32" s="125"/>
      <c r="R32" s="126"/>
      <c r="S32" s="92"/>
      <c r="T32" s="158"/>
      <c r="U32" s="128"/>
      <c r="V32" s="128"/>
      <c r="W32" s="128"/>
      <c r="X32" s="128"/>
      <c r="Y32" s="129"/>
      <c r="Z32" s="130"/>
      <c r="AA32" s="180"/>
      <c r="AB32" s="129"/>
      <c r="AC32" s="172"/>
      <c r="AD32" s="180"/>
      <c r="AE32" s="129"/>
      <c r="AF32" s="134"/>
    </row>
    <row r="33" spans="1:32" ht="54" customHeight="1">
      <c r="A33" s="156">
        <v>90025414</v>
      </c>
      <c r="B33" s="126"/>
      <c r="C33" s="57" t="s">
        <v>1085</v>
      </c>
      <c r="D33" s="134">
        <f>+'profitherm suelo radiante'!E55</f>
        <v>32.36</v>
      </c>
      <c r="E33" s="128">
        <f>+'profitherm suelo radiante'!F55</f>
        <v>34.979999999999997</v>
      </c>
      <c r="F33" s="128">
        <f>+'profitherm suelo radiante'!G55</f>
        <v>34.979999999999997</v>
      </c>
      <c r="G33" s="128">
        <f>+'profitherm suelo radiante'!H55</f>
        <v>28.93</v>
      </c>
      <c r="H33" s="128">
        <f>+'profitherm suelo radiante'!I55</f>
        <v>28.93</v>
      </c>
      <c r="I33" s="135" t="s">
        <v>1</v>
      </c>
      <c r="J33" s="130"/>
      <c r="K33" s="179">
        <v>504</v>
      </c>
      <c r="L33" s="135" t="s">
        <v>1</v>
      </c>
      <c r="M33" s="172">
        <f t="shared" si="36"/>
        <v>12.296800000000001</v>
      </c>
      <c r="N33" s="179">
        <v>924</v>
      </c>
      <c r="O33" s="135" t="s">
        <v>1</v>
      </c>
      <c r="P33" s="134">
        <f t="shared" si="37"/>
        <v>11.6496</v>
      </c>
      <c r="Q33" s="156"/>
      <c r="R33" s="126"/>
      <c r="S33" s="57"/>
      <c r="T33" s="134"/>
      <c r="U33" s="128"/>
      <c r="V33" s="128"/>
      <c r="W33" s="128"/>
      <c r="X33" s="128"/>
      <c r="Y33" s="135"/>
      <c r="Z33" s="130"/>
      <c r="AA33" s="179"/>
      <c r="AB33" s="135"/>
      <c r="AC33" s="172"/>
      <c r="AD33" s="179"/>
      <c r="AE33" s="135"/>
      <c r="AF33" s="134"/>
    </row>
    <row r="34" spans="1:32">
      <c r="A34" s="156"/>
      <c r="B34" s="126"/>
      <c r="C34" s="92" t="s">
        <v>650</v>
      </c>
      <c r="D34" s="158">
        <f>+'profitherm suelo radiante'!E56</f>
        <v>26.966666666666669</v>
      </c>
      <c r="E34" s="128"/>
      <c r="F34" s="128"/>
      <c r="G34" s="128"/>
      <c r="H34" s="128"/>
      <c r="I34" s="129" t="s">
        <v>1064</v>
      </c>
      <c r="J34" s="130"/>
      <c r="K34" s="180">
        <f>+K33*1.2</f>
        <v>604.79999999999995</v>
      </c>
      <c r="L34" s="129" t="s">
        <v>1064</v>
      </c>
      <c r="M34" s="172">
        <f t="shared" si="36"/>
        <v>10.247333333333334</v>
      </c>
      <c r="N34" s="180">
        <f>+N33*1.2</f>
        <v>1108.8</v>
      </c>
      <c r="O34" s="129" t="s">
        <v>1064</v>
      </c>
      <c r="P34" s="134">
        <f t="shared" si="37"/>
        <v>9.708000000000002</v>
      </c>
      <c r="Q34" s="156"/>
      <c r="R34" s="126"/>
      <c r="S34" s="92"/>
      <c r="T34" s="158"/>
      <c r="U34" s="128"/>
      <c r="V34" s="128"/>
      <c r="W34" s="128"/>
      <c r="X34" s="128"/>
      <c r="Y34" s="129"/>
      <c r="Z34" s="130"/>
      <c r="AA34" s="180"/>
      <c r="AB34" s="129"/>
      <c r="AC34" s="172"/>
      <c r="AD34" s="180"/>
      <c r="AE34" s="129"/>
      <c r="AF34" s="134"/>
    </row>
    <row r="35" spans="1:32" ht="58.5" customHeight="1">
      <c r="A35" s="119">
        <v>90025418</v>
      </c>
      <c r="B35" s="120" t="s">
        <v>587</v>
      </c>
      <c r="C35" s="57" t="s">
        <v>1093</v>
      </c>
      <c r="D35" s="134">
        <f>+'profitherm suelo radiante'!E57</f>
        <v>16.27</v>
      </c>
      <c r="E35" s="122">
        <f t="shared" si="28"/>
        <v>22.63</v>
      </c>
      <c r="F35" s="122">
        <v>22.63</v>
      </c>
      <c r="G35" s="122">
        <v>18.79</v>
      </c>
      <c r="H35" s="122">
        <v>16.478000000000002</v>
      </c>
      <c r="I35" s="123" t="s">
        <v>1</v>
      </c>
      <c r="J35" s="124">
        <v>10</v>
      </c>
      <c r="K35" s="179">
        <f>10*7*11</f>
        <v>770</v>
      </c>
      <c r="L35" s="123" t="s">
        <v>1</v>
      </c>
      <c r="M35" s="172">
        <f t="shared" si="36"/>
        <v>6.1826000000000008</v>
      </c>
      <c r="N35" s="179">
        <f>70*22</f>
        <v>1540</v>
      </c>
      <c r="O35" s="123" t="s">
        <v>1</v>
      </c>
      <c r="P35" s="134">
        <f t="shared" si="37"/>
        <v>5.8571999999999989</v>
      </c>
      <c r="Q35" s="119"/>
      <c r="R35" s="120"/>
      <c r="S35" s="57"/>
      <c r="T35" s="134"/>
      <c r="U35" s="122"/>
      <c r="V35" s="122"/>
      <c r="W35" s="122"/>
      <c r="X35" s="122"/>
      <c r="Y35" s="123"/>
      <c r="Z35" s="124"/>
      <c r="AA35" s="179"/>
      <c r="AB35" s="123"/>
      <c r="AC35" s="172"/>
      <c r="AD35" s="179"/>
      <c r="AE35" s="123"/>
      <c r="AF35" s="134"/>
    </row>
    <row r="36" spans="1:32">
      <c r="A36" s="125"/>
      <c r="B36" s="126" t="str">
        <f>LEFT(C36,65)</f>
        <v>precio por m2</v>
      </c>
      <c r="C36" s="92" t="s">
        <v>650</v>
      </c>
      <c r="D36" s="158">
        <f>+D35/1.12</f>
        <v>14.526785714285712</v>
      </c>
      <c r="E36" s="128">
        <f t="shared" si="28"/>
        <v>20.205357142857139</v>
      </c>
      <c r="F36" s="128">
        <f>+F35/1.12</f>
        <v>20.205357142857139</v>
      </c>
      <c r="G36" s="128">
        <f t="shared" ref="G36:H36" si="39">+G35/1.21</f>
        <v>15.528925619834711</v>
      </c>
      <c r="H36" s="128">
        <f t="shared" si="39"/>
        <v>13.618181818181819</v>
      </c>
      <c r="I36" s="129" t="s">
        <v>1064</v>
      </c>
      <c r="J36" s="130"/>
      <c r="K36" s="180">
        <f>+K35*1.12</f>
        <v>862.40000000000009</v>
      </c>
      <c r="L36" s="129" t="s">
        <v>1064</v>
      </c>
      <c r="M36" s="172">
        <f t="shared" si="36"/>
        <v>5.5201785714285698</v>
      </c>
      <c r="N36" s="180">
        <f>+N35*1.12</f>
        <v>1724.8000000000002</v>
      </c>
      <c r="O36" s="129" t="s">
        <v>1064</v>
      </c>
      <c r="P36" s="134">
        <f t="shared" si="37"/>
        <v>5.2296428571428564</v>
      </c>
      <c r="Q36" s="125"/>
      <c r="R36" s="126"/>
      <c r="S36" s="92"/>
      <c r="T36" s="158"/>
      <c r="U36" s="128"/>
      <c r="V36" s="128"/>
      <c r="W36" s="128"/>
      <c r="X36" s="128"/>
      <c r="Y36" s="129"/>
      <c r="Z36" s="130"/>
      <c r="AA36" s="180"/>
      <c r="AB36" s="129"/>
      <c r="AC36" s="172"/>
      <c r="AD36" s="180"/>
      <c r="AE36" s="129"/>
      <c r="AF36" s="134"/>
    </row>
    <row r="37" spans="1:32" ht="48">
      <c r="A37" s="156">
        <v>90025416</v>
      </c>
      <c r="B37" s="126"/>
      <c r="C37" s="57" t="s">
        <v>1095</v>
      </c>
      <c r="D37" s="134">
        <f>+'profitherm suelo radiante'!E59</f>
        <v>20.34</v>
      </c>
      <c r="E37" s="128"/>
      <c r="F37" s="128"/>
      <c r="G37" s="128"/>
      <c r="H37" s="128"/>
      <c r="I37" s="135" t="s">
        <v>1</v>
      </c>
      <c r="J37" s="130"/>
      <c r="K37" s="179">
        <v>756</v>
      </c>
      <c r="L37" s="135" t="s">
        <v>1</v>
      </c>
      <c r="M37" s="172">
        <f t="shared" si="36"/>
        <v>7.7292000000000005</v>
      </c>
      <c r="N37" s="179">
        <v>1386</v>
      </c>
      <c r="O37" s="135" t="s">
        <v>1</v>
      </c>
      <c r="P37" s="134">
        <f t="shared" si="37"/>
        <v>7.3224</v>
      </c>
      <c r="Q37" s="156"/>
      <c r="R37" s="126"/>
      <c r="S37" s="57"/>
      <c r="T37" s="134"/>
      <c r="U37" s="128"/>
      <c r="V37" s="128"/>
      <c r="W37" s="128"/>
      <c r="X37" s="128"/>
      <c r="Y37" s="135"/>
      <c r="Z37" s="130"/>
      <c r="AA37" s="179"/>
      <c r="AB37" s="135"/>
      <c r="AC37" s="172"/>
      <c r="AD37" s="179"/>
      <c r="AE37" s="135"/>
      <c r="AF37" s="134"/>
    </row>
    <row r="38" spans="1:32">
      <c r="A38" s="156"/>
      <c r="B38" s="126"/>
      <c r="C38" s="92" t="s">
        <v>650</v>
      </c>
      <c r="D38" s="158">
        <f>+'profitherm suelo radiante'!E60</f>
        <v>18.160714285714285</v>
      </c>
      <c r="E38" s="128"/>
      <c r="F38" s="128"/>
      <c r="G38" s="128"/>
      <c r="H38" s="128"/>
      <c r="I38" s="129" t="s">
        <v>1064</v>
      </c>
      <c r="J38" s="130"/>
      <c r="K38" s="180">
        <f>+K37*1.12</f>
        <v>846.72</v>
      </c>
      <c r="L38" s="129" t="s">
        <v>1064</v>
      </c>
      <c r="M38" s="172">
        <f t="shared" si="36"/>
        <v>6.901071428571429</v>
      </c>
      <c r="N38" s="180">
        <f>+N37*1.12</f>
        <v>1552.3200000000002</v>
      </c>
      <c r="O38" s="129" t="s">
        <v>1064</v>
      </c>
      <c r="P38" s="134">
        <f t="shared" si="37"/>
        <v>6.5378571428571419</v>
      </c>
      <c r="Q38" s="156"/>
      <c r="R38" s="126"/>
      <c r="S38" s="92"/>
      <c r="T38" s="158"/>
      <c r="U38" s="128"/>
      <c r="V38" s="128"/>
      <c r="W38" s="128"/>
      <c r="X38" s="128"/>
      <c r="Y38" s="129"/>
      <c r="Z38" s="130"/>
      <c r="AA38" s="180"/>
      <c r="AB38" s="129"/>
      <c r="AC38" s="172"/>
      <c r="AD38" s="180"/>
      <c r="AE38" s="129"/>
      <c r="AF38" s="134"/>
    </row>
    <row r="39" spans="1:32" ht="48">
      <c r="A39" s="119">
        <v>90025419</v>
      </c>
      <c r="B39" s="120" t="s">
        <v>588</v>
      </c>
      <c r="C39" s="57" t="s">
        <v>1094</v>
      </c>
      <c r="D39" s="134">
        <f>+'profitherm suelo radiante'!E61</f>
        <v>24.56</v>
      </c>
      <c r="E39" s="122">
        <f t="shared" si="28"/>
        <v>34.979999999999997</v>
      </c>
      <c r="F39" s="122">
        <v>34.979999999999997</v>
      </c>
      <c r="G39" s="122">
        <v>28.93</v>
      </c>
      <c r="H39" s="122"/>
      <c r="I39" s="123" t="s">
        <v>1</v>
      </c>
      <c r="J39" s="124">
        <v>10</v>
      </c>
      <c r="K39" s="179">
        <f>5*7*11</f>
        <v>385</v>
      </c>
      <c r="L39" s="123" t="s">
        <v>1</v>
      </c>
      <c r="M39" s="172">
        <f t="shared" si="36"/>
        <v>9.3327999999999989</v>
      </c>
      <c r="N39" s="179">
        <f>5*7*22</f>
        <v>770</v>
      </c>
      <c r="O39" s="123" t="s">
        <v>1</v>
      </c>
      <c r="P39" s="134">
        <f t="shared" si="37"/>
        <v>8.8415999999999997</v>
      </c>
      <c r="Q39" s="119"/>
      <c r="R39" s="120"/>
      <c r="S39" s="57"/>
      <c r="T39" s="134"/>
      <c r="U39" s="122"/>
      <c r="V39" s="122"/>
      <c r="W39" s="122"/>
      <c r="X39" s="122"/>
      <c r="Y39" s="123"/>
      <c r="Z39" s="124"/>
      <c r="AA39" s="179"/>
      <c r="AB39" s="123"/>
      <c r="AC39" s="172"/>
      <c r="AD39" s="179"/>
      <c r="AE39" s="123"/>
      <c r="AF39" s="134"/>
    </row>
    <row r="40" spans="1:32">
      <c r="A40" s="125"/>
      <c r="B40" s="126" t="str">
        <f>LEFT(C40,65)</f>
        <v>precio por m2</v>
      </c>
      <c r="C40" s="92" t="s">
        <v>650</v>
      </c>
      <c r="D40" s="158">
        <f>+D39/1.12</f>
        <v>21.928571428571427</v>
      </c>
      <c r="E40" s="128">
        <f t="shared" si="28"/>
        <v>31.232142857142851</v>
      </c>
      <c r="F40" s="128">
        <f>+F39/1.12</f>
        <v>31.232142857142851</v>
      </c>
      <c r="G40" s="128">
        <f t="shared" ref="G40:H40" si="40">+G39/1.21</f>
        <v>23.90909090909091</v>
      </c>
      <c r="H40" s="128">
        <f t="shared" si="40"/>
        <v>0</v>
      </c>
      <c r="I40" s="129" t="s">
        <v>1064</v>
      </c>
      <c r="J40" s="130"/>
      <c r="K40" s="180">
        <f>+K39*1.12</f>
        <v>431.20000000000005</v>
      </c>
      <c r="L40" s="129" t="s">
        <v>1064</v>
      </c>
      <c r="M40" s="172">
        <f t="shared" si="36"/>
        <v>8.3328571428571419</v>
      </c>
      <c r="N40" s="180">
        <f>+N39*1.12</f>
        <v>862.40000000000009</v>
      </c>
      <c r="O40" s="129" t="s">
        <v>1064</v>
      </c>
      <c r="P40" s="134">
        <f t="shared" si="37"/>
        <v>7.8942857142857132</v>
      </c>
      <c r="Q40" s="125"/>
      <c r="R40" s="126"/>
      <c r="S40" s="92"/>
      <c r="T40" s="158"/>
      <c r="U40" s="128"/>
      <c r="V40" s="128"/>
      <c r="W40" s="128"/>
      <c r="X40" s="128"/>
      <c r="Y40" s="129"/>
      <c r="Z40" s="130"/>
      <c r="AA40" s="180"/>
      <c r="AB40" s="129"/>
      <c r="AC40" s="172"/>
      <c r="AD40" s="180"/>
      <c r="AE40" s="129"/>
      <c r="AF40" s="134"/>
    </row>
    <row r="41" spans="1:32" ht="48">
      <c r="A41" s="119">
        <v>90025417</v>
      </c>
      <c r="B41" s="120"/>
      <c r="C41" s="57" t="s">
        <v>1096</v>
      </c>
      <c r="D41" s="134">
        <f>+'profitherm suelo radiante'!E63</f>
        <v>29.2</v>
      </c>
      <c r="E41" s="122"/>
      <c r="F41" s="122"/>
      <c r="G41" s="122"/>
      <c r="H41" s="122"/>
      <c r="I41" s="135" t="s">
        <v>1</v>
      </c>
      <c r="J41" s="124"/>
      <c r="K41" s="179">
        <v>504</v>
      </c>
      <c r="L41" s="135" t="s">
        <v>1</v>
      </c>
      <c r="M41" s="172">
        <f t="shared" si="36"/>
        <v>11.096</v>
      </c>
      <c r="N41" s="179">
        <v>924</v>
      </c>
      <c r="O41" s="135" t="s">
        <v>1</v>
      </c>
      <c r="P41" s="134">
        <f t="shared" si="37"/>
        <v>10.512</v>
      </c>
      <c r="Q41" s="119"/>
      <c r="R41" s="120"/>
      <c r="S41" s="57"/>
      <c r="T41" s="134"/>
      <c r="U41" s="122"/>
      <c r="V41" s="122"/>
      <c r="W41" s="122"/>
      <c r="X41" s="122"/>
      <c r="Y41" s="135"/>
      <c r="Z41" s="124"/>
      <c r="AA41" s="179"/>
      <c r="AB41" s="135"/>
      <c r="AC41" s="172"/>
      <c r="AD41" s="179"/>
      <c r="AE41" s="135"/>
      <c r="AF41" s="134"/>
    </row>
    <row r="42" spans="1:32">
      <c r="A42" s="125"/>
      <c r="B42" s="126"/>
      <c r="C42" s="92" t="s">
        <v>650</v>
      </c>
      <c r="D42" s="158">
        <f>+'profitherm suelo radiante'!E64</f>
        <v>26.071428571428569</v>
      </c>
      <c r="E42" s="128"/>
      <c r="F42" s="128"/>
      <c r="G42" s="128"/>
      <c r="H42" s="128"/>
      <c r="I42" s="129" t="s">
        <v>1064</v>
      </c>
      <c r="J42" s="130"/>
      <c r="K42" s="180">
        <f>+K41*1.12</f>
        <v>564.48</v>
      </c>
      <c r="L42" s="129" t="s">
        <v>1064</v>
      </c>
      <c r="M42" s="172">
        <f t="shared" si="36"/>
        <v>9.9071428571428548</v>
      </c>
      <c r="N42" s="180">
        <f>+N41*1.12</f>
        <v>1034.8800000000001</v>
      </c>
      <c r="O42" s="129" t="s">
        <v>1064</v>
      </c>
      <c r="P42" s="134">
        <f t="shared" si="37"/>
        <v>9.3857142857142861</v>
      </c>
      <c r="Q42" s="125"/>
      <c r="R42" s="126"/>
      <c r="S42" s="92"/>
      <c r="T42" s="158"/>
      <c r="U42" s="128"/>
      <c r="V42" s="128"/>
      <c r="W42" s="128"/>
      <c r="X42" s="128"/>
      <c r="Y42" s="129"/>
      <c r="Z42" s="130"/>
      <c r="AA42" s="180"/>
      <c r="AB42" s="129"/>
      <c r="AC42" s="172"/>
      <c r="AD42" s="180"/>
      <c r="AE42" s="129"/>
      <c r="AF42" s="134"/>
    </row>
    <row r="43" spans="1:32">
      <c r="A43" s="126"/>
      <c r="B43" s="126"/>
      <c r="C43" s="187"/>
      <c r="D43" s="161"/>
      <c r="E43" s="161"/>
      <c r="F43" s="161"/>
      <c r="G43" s="161"/>
      <c r="H43" s="161"/>
      <c r="I43" s="162"/>
      <c r="J43" s="162"/>
      <c r="K43" s="188"/>
      <c r="L43" s="162"/>
      <c r="M43" s="164"/>
      <c r="N43" s="188"/>
      <c r="O43" s="162"/>
      <c r="P43" s="164"/>
      <c r="Q43" s="126"/>
      <c r="R43" s="126"/>
      <c r="S43" s="187"/>
      <c r="T43" s="161"/>
      <c r="U43" s="161"/>
      <c r="V43" s="161"/>
      <c r="W43" s="161"/>
      <c r="X43" s="161"/>
      <c r="Y43" s="162"/>
      <c r="Z43" s="162"/>
      <c r="AA43" s="188"/>
      <c r="AB43" s="162"/>
      <c r="AC43" s="164"/>
      <c r="AD43" s="188"/>
      <c r="AE43" s="162"/>
      <c r="AF43" s="164"/>
    </row>
    <row r="44" spans="1:32" ht="15.75" hidden="1">
      <c r="A44" s="189" t="s">
        <v>1032</v>
      </c>
      <c r="B44" s="190"/>
      <c r="C44" s="191"/>
      <c r="D44" s="192"/>
      <c r="E44" s="192"/>
      <c r="F44" s="192"/>
      <c r="G44" s="192"/>
      <c r="H44" s="192"/>
      <c r="I44" s="193"/>
      <c r="J44" s="194"/>
      <c r="K44" s="195"/>
      <c r="L44" s="193"/>
      <c r="M44" s="196"/>
      <c r="N44" s="195"/>
      <c r="O44" s="193"/>
      <c r="P44" s="196"/>
      <c r="Q44" s="189"/>
      <c r="R44" s="190"/>
      <c r="S44" s="191"/>
      <c r="T44" s="192"/>
      <c r="U44" s="192"/>
      <c r="V44" s="192"/>
      <c r="W44" s="192"/>
      <c r="X44" s="192"/>
      <c r="Y44" s="193"/>
      <c r="Z44" s="194"/>
      <c r="AA44" s="195"/>
      <c r="AB44" s="193"/>
      <c r="AC44" s="196"/>
      <c r="AD44" s="195"/>
      <c r="AE44" s="193"/>
      <c r="AF44" s="196"/>
    </row>
    <row r="45" spans="1:32" ht="15.75" hidden="1">
      <c r="A45" s="198" t="s">
        <v>1033</v>
      </c>
      <c r="B45" s="126"/>
      <c r="C45" s="160"/>
      <c r="D45" s="161"/>
      <c r="E45" s="161"/>
      <c r="F45" s="161"/>
      <c r="G45" s="161"/>
      <c r="H45" s="161"/>
      <c r="I45" s="162"/>
      <c r="J45" s="163"/>
      <c r="K45" s="176"/>
      <c r="L45" s="162"/>
      <c r="M45" s="164"/>
      <c r="N45" s="176"/>
      <c r="O45" s="162"/>
      <c r="P45" s="164"/>
      <c r="Q45" s="198"/>
      <c r="R45" s="126"/>
      <c r="S45" s="160"/>
      <c r="T45" s="161"/>
      <c r="U45" s="161"/>
      <c r="V45" s="161"/>
      <c r="W45" s="161"/>
      <c r="X45" s="161"/>
      <c r="Y45" s="162"/>
      <c r="Z45" s="163"/>
      <c r="AA45" s="176"/>
      <c r="AB45" s="162"/>
      <c r="AC45" s="164"/>
      <c r="AD45" s="176"/>
      <c r="AE45" s="162"/>
      <c r="AF45" s="164"/>
    </row>
    <row r="46" spans="1:32" ht="15.75" hidden="1">
      <c r="A46" s="198" t="s">
        <v>1034</v>
      </c>
      <c r="B46" s="126"/>
      <c r="C46" s="160"/>
      <c r="D46" s="161"/>
      <c r="E46" s="161"/>
      <c r="F46" s="161"/>
      <c r="G46" s="161"/>
      <c r="H46" s="161"/>
      <c r="I46" s="162"/>
      <c r="J46" s="163"/>
      <c r="K46" s="176"/>
      <c r="L46" s="162"/>
      <c r="M46" s="164"/>
      <c r="N46" s="176"/>
      <c r="O46" s="162"/>
      <c r="P46" s="164"/>
      <c r="Q46" s="198"/>
      <c r="R46" s="126"/>
      <c r="S46" s="160"/>
      <c r="T46" s="161"/>
      <c r="U46" s="161"/>
      <c r="V46" s="161"/>
      <c r="W46" s="161"/>
      <c r="X46" s="161"/>
      <c r="Y46" s="162"/>
      <c r="Z46" s="163"/>
      <c r="AA46" s="176"/>
      <c r="AB46" s="162"/>
      <c r="AC46" s="164"/>
      <c r="AD46" s="176"/>
      <c r="AE46" s="162"/>
      <c r="AF46" s="164"/>
    </row>
    <row r="47" spans="1:32" ht="15.75" hidden="1">
      <c r="A47" s="198" t="s">
        <v>1036</v>
      </c>
      <c r="B47" s="126"/>
      <c r="C47" s="160"/>
      <c r="D47" s="161"/>
      <c r="E47" s="161"/>
      <c r="F47" s="161"/>
      <c r="G47" s="161"/>
      <c r="H47" s="161"/>
      <c r="I47" s="162"/>
      <c r="J47" s="163"/>
      <c r="K47" s="176"/>
      <c r="L47" s="162"/>
      <c r="M47" s="164"/>
      <c r="N47" s="176"/>
      <c r="O47" s="162"/>
      <c r="P47" s="164"/>
      <c r="Q47" s="198"/>
      <c r="R47" s="126"/>
      <c r="S47" s="160"/>
      <c r="T47" s="161"/>
      <c r="U47" s="161"/>
      <c r="V47" s="161"/>
      <c r="W47" s="161"/>
      <c r="X47" s="161"/>
      <c r="Y47" s="162"/>
      <c r="Z47" s="163"/>
      <c r="AA47" s="176"/>
      <c r="AB47" s="162"/>
      <c r="AC47" s="164"/>
      <c r="AD47" s="176"/>
      <c r="AE47" s="162"/>
      <c r="AF47" s="164"/>
    </row>
    <row r="48" spans="1:32" ht="16.5" hidden="1" thickBot="1">
      <c r="A48" s="200" t="s">
        <v>1035</v>
      </c>
      <c r="B48" s="201"/>
      <c r="C48" s="202"/>
      <c r="D48" s="203"/>
      <c r="E48" s="203"/>
      <c r="F48" s="203"/>
      <c r="G48" s="203"/>
      <c r="H48" s="203"/>
      <c r="I48" s="204"/>
      <c r="J48" s="205"/>
      <c r="K48" s="206"/>
      <c r="L48" s="204"/>
      <c r="M48" s="207"/>
      <c r="N48" s="206"/>
      <c r="O48" s="204"/>
      <c r="P48" s="207"/>
      <c r="Q48" s="200"/>
      <c r="R48" s="201"/>
      <c r="S48" s="202"/>
      <c r="T48" s="203"/>
      <c r="U48" s="203"/>
      <c r="V48" s="203"/>
      <c r="W48" s="203"/>
      <c r="X48" s="203"/>
      <c r="Y48" s="204"/>
      <c r="Z48" s="205"/>
      <c r="AA48" s="206"/>
      <c r="AB48" s="204"/>
      <c r="AC48" s="207"/>
      <c r="AD48" s="206"/>
      <c r="AE48" s="204"/>
      <c r="AF48" s="207"/>
    </row>
    <row r="49" spans="1:32" ht="18">
      <c r="C49" s="105" t="s">
        <v>1310</v>
      </c>
      <c r="S49" s="105" t="s">
        <v>1310</v>
      </c>
    </row>
    <row r="51" spans="1:32" s="118" customFormat="1" ht="15.75">
      <c r="A51" s="107" t="s">
        <v>654</v>
      </c>
      <c r="B51" s="108" t="s">
        <v>458</v>
      </c>
      <c r="C51" s="109" t="s">
        <v>457</v>
      </c>
      <c r="D51" s="110">
        <v>45323</v>
      </c>
      <c r="E51" s="111">
        <v>44743</v>
      </c>
      <c r="F51" s="112">
        <v>44652</v>
      </c>
      <c r="G51" s="113">
        <v>44562</v>
      </c>
      <c r="H51" s="114" t="s">
        <v>55</v>
      </c>
      <c r="I51" s="115" t="s">
        <v>53</v>
      </c>
      <c r="J51" s="114" t="s">
        <v>653</v>
      </c>
      <c r="K51" s="164"/>
      <c r="L51" s="164"/>
      <c r="M51" s="164"/>
      <c r="N51" s="164"/>
      <c r="O51" s="164"/>
      <c r="P51" s="164"/>
      <c r="Q51" s="107" t="s">
        <v>654</v>
      </c>
      <c r="R51" s="108" t="s">
        <v>458</v>
      </c>
      <c r="S51" s="109" t="s">
        <v>457</v>
      </c>
      <c r="T51" s="110">
        <v>45323</v>
      </c>
      <c r="U51" s="111"/>
      <c r="V51" s="112"/>
      <c r="W51" s="113"/>
      <c r="X51" s="114"/>
      <c r="Y51" s="115"/>
      <c r="Z51" s="114"/>
      <c r="AA51" s="178"/>
      <c r="AB51" s="115"/>
      <c r="AC51" s="110"/>
      <c r="AD51" s="178"/>
      <c r="AE51" s="115"/>
      <c r="AF51" s="110"/>
    </row>
    <row r="52" spans="1:32" ht="36">
      <c r="A52" s="68">
        <f>+'profitherm suelo radiante'!B65</f>
        <v>90025440</v>
      </c>
      <c r="B52" s="32" t="str">
        <f>LEFT(C56,54)</f>
        <v>Rollo de aislamiento liso grafito aluminio 24/ 10m
Pla</v>
      </c>
      <c r="C52" s="28" t="s">
        <v>1309</v>
      </c>
      <c r="D52" s="91">
        <v>12.46</v>
      </c>
      <c r="I52" s="153" t="s">
        <v>0</v>
      </c>
      <c r="J52" s="153"/>
      <c r="K52" s="164"/>
      <c r="L52" s="164"/>
      <c r="M52" s="164"/>
      <c r="N52" s="164"/>
      <c r="O52" s="164"/>
      <c r="P52" s="164"/>
      <c r="Q52" s="68">
        <v>90000000</v>
      </c>
      <c r="R52" s="32" t="s">
        <v>1200</v>
      </c>
      <c r="S52" s="28" t="s">
        <v>1334</v>
      </c>
      <c r="T52" s="91">
        <f>4.1/0.7/0.4</f>
        <v>14.642857142857141</v>
      </c>
      <c r="Y52" s="153"/>
      <c r="Z52" s="153"/>
      <c r="AA52" s="184"/>
      <c r="AB52" s="153"/>
      <c r="AC52" s="91"/>
      <c r="AD52" s="184"/>
      <c r="AE52" s="153"/>
      <c r="AF52" s="91"/>
    </row>
    <row r="53" spans="1:32" ht="36">
      <c r="A53" s="68">
        <v>90025441</v>
      </c>
      <c r="B53" s="32" t="str">
        <f>LEFT(C57,54)</f>
        <v>Rollo de aislamiento liso grafito aluminio 40/ 6m
Plac</v>
      </c>
      <c r="C53" s="28" t="s">
        <v>1308</v>
      </c>
      <c r="D53" s="91">
        <v>15.3</v>
      </c>
      <c r="I53" s="153" t="s">
        <v>0</v>
      </c>
      <c r="J53" s="153"/>
      <c r="K53" s="164"/>
      <c r="L53" s="164"/>
      <c r="M53" s="164"/>
      <c r="N53" s="164"/>
      <c r="O53" s="164"/>
      <c r="P53" s="164"/>
      <c r="Q53" s="68">
        <v>90000000</v>
      </c>
      <c r="R53" s="32" t="s">
        <v>1199</v>
      </c>
      <c r="S53" s="28" t="s">
        <v>1341</v>
      </c>
      <c r="T53" s="91">
        <f>6.3/0.7/0.4</f>
        <v>22.5</v>
      </c>
      <c r="Y53" s="153"/>
      <c r="Z53" s="153"/>
      <c r="AA53" s="184"/>
      <c r="AB53" s="153"/>
      <c r="AC53" s="91"/>
      <c r="AD53" s="184"/>
      <c r="AE53" s="153"/>
      <c r="AF53" s="91"/>
    </row>
    <row r="54" spans="1:32" ht="36">
      <c r="A54" s="68">
        <v>90025442</v>
      </c>
      <c r="B54" s="32" t="str">
        <f>LEFT(C58,54)</f>
        <v/>
      </c>
      <c r="C54" s="28" t="s">
        <v>1307</v>
      </c>
      <c r="D54" s="91">
        <v>13.74</v>
      </c>
      <c r="I54" s="153" t="s">
        <v>0</v>
      </c>
      <c r="J54" s="153"/>
      <c r="K54" s="164"/>
      <c r="L54" s="164"/>
      <c r="M54" s="164"/>
      <c r="N54" s="164"/>
      <c r="O54" s="164"/>
      <c r="P54" s="164"/>
      <c r="Q54" s="68">
        <v>90000000</v>
      </c>
      <c r="R54" s="32" t="s">
        <v>1200</v>
      </c>
      <c r="S54" s="28" t="s">
        <v>1335</v>
      </c>
      <c r="T54" s="91">
        <f>4.5/0.7/0.4</f>
        <v>16.071428571428569</v>
      </c>
      <c r="Y54" s="153"/>
      <c r="Z54" s="153"/>
      <c r="AA54" s="184"/>
      <c r="AB54" s="153"/>
      <c r="AC54" s="91"/>
      <c r="AD54" s="184"/>
      <c r="AE54" s="153"/>
      <c r="AF54" s="91"/>
    </row>
    <row r="55" spans="1:32" ht="36">
      <c r="A55" s="68">
        <v>90025443</v>
      </c>
      <c r="B55" s="32" t="str">
        <f>LEFT(C59,54)</f>
        <v/>
      </c>
      <c r="C55" s="28" t="s">
        <v>1363</v>
      </c>
      <c r="D55" s="91">
        <v>16.57</v>
      </c>
      <c r="I55" s="153" t="s">
        <v>0</v>
      </c>
      <c r="J55" s="153"/>
      <c r="K55" s="164"/>
      <c r="L55" s="164"/>
      <c r="M55" s="164"/>
      <c r="N55" s="164"/>
      <c r="O55" s="164"/>
      <c r="P55" s="164"/>
      <c r="Q55" s="68">
        <v>90000000</v>
      </c>
      <c r="R55" s="32" t="s">
        <v>1333</v>
      </c>
      <c r="S55" s="28" t="s">
        <v>1342</v>
      </c>
      <c r="T55" s="91">
        <f>6.3/0.7/0.4</f>
        <v>22.5</v>
      </c>
      <c r="Y55" s="153"/>
      <c r="Z55" s="153"/>
      <c r="AA55" s="184"/>
      <c r="AB55" s="153"/>
      <c r="AC55" s="91"/>
      <c r="AD55" s="184"/>
      <c r="AE55" s="153"/>
      <c r="AF55" s="91"/>
    </row>
    <row r="56" spans="1:32" s="155" customFormat="1" ht="36">
      <c r="A56" s="68">
        <v>90025444</v>
      </c>
      <c r="B56" s="32"/>
      <c r="C56" s="28" t="s">
        <v>1343</v>
      </c>
      <c r="D56" s="91">
        <v>13.79</v>
      </c>
      <c r="E56" s="104"/>
      <c r="F56" s="104"/>
      <c r="G56" s="104"/>
      <c r="H56" s="104"/>
      <c r="I56" s="153" t="s">
        <v>0</v>
      </c>
      <c r="J56" s="153"/>
      <c r="K56" s="164"/>
      <c r="L56" s="164"/>
      <c r="M56" s="164"/>
      <c r="N56" s="164"/>
      <c r="O56" s="164"/>
      <c r="P56" s="164"/>
      <c r="Q56" s="68">
        <v>90000000</v>
      </c>
      <c r="R56" s="32"/>
      <c r="S56" s="28" t="s">
        <v>1336</v>
      </c>
      <c r="T56" s="91">
        <f>4.5/0.7/0.4</f>
        <v>16.071428571428569</v>
      </c>
      <c r="U56" s="104"/>
      <c r="V56" s="104"/>
      <c r="W56" s="104"/>
      <c r="X56" s="104"/>
      <c r="Y56" s="153"/>
      <c r="Z56" s="153"/>
      <c r="AA56" s="184"/>
      <c r="AB56" s="153"/>
      <c r="AC56" s="91"/>
      <c r="AD56" s="184"/>
      <c r="AE56" s="153"/>
      <c r="AF56" s="91"/>
    </row>
    <row r="57" spans="1:32" s="155" customFormat="1" ht="36">
      <c r="A57" s="68">
        <v>90025445</v>
      </c>
      <c r="B57" s="32"/>
      <c r="C57" s="28" t="s">
        <v>1344</v>
      </c>
      <c r="D57" s="91">
        <v>17.93</v>
      </c>
      <c r="E57" s="104"/>
      <c r="F57" s="104"/>
      <c r="G57" s="104"/>
      <c r="H57" s="104"/>
      <c r="I57" s="153" t="s">
        <v>0</v>
      </c>
      <c r="J57" s="153"/>
      <c r="K57" s="164"/>
      <c r="L57" s="164"/>
      <c r="M57" s="164"/>
      <c r="N57" s="164"/>
      <c r="O57" s="164"/>
      <c r="P57" s="164"/>
      <c r="Q57" s="68">
        <v>90000000</v>
      </c>
      <c r="R57" s="32"/>
      <c r="S57" s="28" t="s">
        <v>1337</v>
      </c>
      <c r="T57" s="91">
        <f>6.8/0.7/0.4</f>
        <v>24.285714285714288</v>
      </c>
      <c r="U57" s="104"/>
      <c r="V57" s="104"/>
      <c r="W57" s="104"/>
      <c r="X57" s="104"/>
      <c r="Y57" s="153"/>
      <c r="Z57" s="153"/>
      <c r="AA57" s="184"/>
      <c r="AB57" s="153"/>
      <c r="AC57" s="91"/>
      <c r="AD57" s="184"/>
      <c r="AE57" s="153"/>
      <c r="AF57" s="91"/>
    </row>
    <row r="58" spans="1:32" s="155" customFormat="1" ht="36">
      <c r="A58" s="104"/>
      <c r="B58" s="104"/>
      <c r="C58" s="104"/>
      <c r="D58" s="104"/>
      <c r="E58" s="104"/>
      <c r="F58" s="104"/>
      <c r="G58" s="104"/>
      <c r="H58" s="104"/>
      <c r="I58" s="104"/>
      <c r="J58" s="153"/>
      <c r="K58" s="164"/>
      <c r="L58" s="164"/>
      <c r="M58" s="164"/>
      <c r="N58" s="164"/>
      <c r="O58" s="164"/>
      <c r="P58" s="164"/>
      <c r="Q58" s="68">
        <v>90000000</v>
      </c>
      <c r="R58" s="32"/>
      <c r="S58" s="28" t="s">
        <v>1338</v>
      </c>
      <c r="T58" s="91">
        <f>5/0.7/0.4</f>
        <v>17.857142857142858</v>
      </c>
      <c r="U58" s="104"/>
      <c r="V58" s="104"/>
      <c r="W58" s="104"/>
      <c r="X58" s="104"/>
      <c r="Y58" s="153"/>
      <c r="Z58" s="153"/>
      <c r="AA58" s="184"/>
      <c r="AB58" s="153"/>
      <c r="AC58" s="91"/>
      <c r="AD58" s="184"/>
      <c r="AE58" s="153"/>
      <c r="AF58" s="91"/>
    </row>
    <row r="59" spans="1:32" s="155" customFormat="1" ht="36">
      <c r="A59" s="104"/>
      <c r="B59" s="104"/>
      <c r="C59" s="104"/>
      <c r="D59" s="104"/>
      <c r="E59" s="104"/>
      <c r="F59" s="104"/>
      <c r="G59" s="104"/>
      <c r="H59" s="104"/>
      <c r="I59" s="104"/>
      <c r="J59" s="153"/>
      <c r="K59" s="164"/>
      <c r="L59" s="164"/>
      <c r="M59" s="164"/>
      <c r="N59" s="164"/>
      <c r="O59" s="164"/>
      <c r="P59" s="164"/>
      <c r="Q59" s="68">
        <v>90000000</v>
      </c>
      <c r="R59" s="32"/>
      <c r="S59" s="28" t="s">
        <v>1339</v>
      </c>
      <c r="T59" s="91">
        <f>6.8/0.7/0.4</f>
        <v>24.285714285714288</v>
      </c>
      <c r="U59" s="104"/>
      <c r="V59" s="104"/>
      <c r="W59" s="104"/>
      <c r="X59" s="104"/>
      <c r="Y59" s="153"/>
      <c r="Z59" s="153"/>
      <c r="AA59" s="184"/>
      <c r="AB59" s="153"/>
      <c r="AC59" s="91"/>
      <c r="AD59" s="184"/>
      <c r="AE59" s="153"/>
      <c r="AF59" s="91"/>
    </row>
    <row r="60" spans="1:32">
      <c r="I60" s="154"/>
      <c r="J60" s="154"/>
      <c r="L60" s="154"/>
      <c r="O60" s="154"/>
      <c r="Y60" s="154"/>
      <c r="Z60" s="154"/>
      <c r="AB60" s="154"/>
      <c r="AE60" s="154"/>
    </row>
    <row r="61" spans="1:32">
      <c r="I61" s="154"/>
      <c r="J61" s="154"/>
      <c r="L61" s="154"/>
      <c r="O61" s="154"/>
      <c r="Y61" s="154"/>
      <c r="Z61" s="154"/>
      <c r="AB61" s="154"/>
      <c r="AE61" s="154"/>
    </row>
    <row r="62" spans="1:32" ht="15" hidden="1" customHeight="1">
      <c r="I62" s="154"/>
      <c r="J62" s="154"/>
      <c r="L62" s="154"/>
      <c r="O62" s="154"/>
      <c r="Y62" s="154"/>
      <c r="Z62" s="154"/>
      <c r="AB62" s="154"/>
      <c r="AE62" s="154"/>
    </row>
    <row r="63" spans="1:32" ht="15.75" hidden="1" customHeight="1">
      <c r="A63" s="137" t="s">
        <v>1032</v>
      </c>
      <c r="B63" s="138"/>
      <c r="C63" s="138"/>
      <c r="D63" s="139"/>
      <c r="E63" s="139"/>
      <c r="F63" s="139"/>
      <c r="G63" s="139"/>
      <c r="H63" s="139"/>
      <c r="I63" s="139"/>
      <c r="J63" s="139"/>
      <c r="K63" s="181"/>
      <c r="L63" s="139"/>
      <c r="M63" s="139"/>
      <c r="N63" s="181"/>
      <c r="O63" s="139"/>
      <c r="P63" s="139"/>
      <c r="Q63" s="137" t="s">
        <v>1032</v>
      </c>
      <c r="R63" s="138"/>
      <c r="S63" s="138"/>
      <c r="T63" s="139"/>
      <c r="U63" s="139"/>
      <c r="V63" s="139"/>
      <c r="W63" s="139"/>
      <c r="X63" s="139"/>
      <c r="Y63" s="139"/>
      <c r="Z63" s="139"/>
      <c r="AA63" s="181"/>
      <c r="AB63" s="139"/>
      <c r="AC63" s="139"/>
      <c r="AD63" s="181"/>
      <c r="AE63" s="139"/>
      <c r="AF63" s="139"/>
    </row>
    <row r="64" spans="1:32" ht="15.75" hidden="1" customHeight="1">
      <c r="A64" s="140" t="s">
        <v>1033</v>
      </c>
      <c r="B64" s="141"/>
      <c r="C64" s="141"/>
      <c r="D64" s="136"/>
      <c r="E64" s="136"/>
      <c r="F64" s="136"/>
      <c r="G64" s="136"/>
      <c r="H64" s="136"/>
      <c r="I64" s="136"/>
      <c r="J64" s="136"/>
      <c r="K64" s="182"/>
      <c r="L64" s="136"/>
      <c r="M64" s="136"/>
      <c r="N64" s="182"/>
      <c r="O64" s="136"/>
      <c r="P64" s="136"/>
      <c r="Q64" s="140" t="s">
        <v>1033</v>
      </c>
      <c r="R64" s="141"/>
      <c r="S64" s="141"/>
      <c r="T64" s="136"/>
      <c r="U64" s="136"/>
      <c r="V64" s="136"/>
      <c r="W64" s="136"/>
      <c r="X64" s="136"/>
      <c r="Y64" s="136"/>
      <c r="Z64" s="136"/>
      <c r="AA64" s="182"/>
      <c r="AB64" s="136"/>
      <c r="AC64" s="136"/>
      <c r="AD64" s="182"/>
      <c r="AE64" s="136"/>
      <c r="AF64" s="136"/>
    </row>
    <row r="65" spans="1:32" ht="15.75" hidden="1" customHeight="1">
      <c r="A65" s="140" t="s">
        <v>1034</v>
      </c>
      <c r="B65" s="141"/>
      <c r="C65" s="141"/>
      <c r="D65" s="136"/>
      <c r="E65" s="136"/>
      <c r="F65" s="136"/>
      <c r="G65" s="136"/>
      <c r="H65" s="136"/>
      <c r="I65" s="136"/>
      <c r="J65" s="136"/>
      <c r="K65" s="182"/>
      <c r="L65" s="136"/>
      <c r="M65" s="136"/>
      <c r="N65" s="182"/>
      <c r="O65" s="136"/>
      <c r="P65" s="136"/>
      <c r="Q65" s="140" t="s">
        <v>1034</v>
      </c>
      <c r="R65" s="141"/>
      <c r="S65" s="141"/>
      <c r="T65" s="136"/>
      <c r="U65" s="136"/>
      <c r="V65" s="136"/>
      <c r="W65" s="136"/>
      <c r="X65" s="136"/>
      <c r="Y65" s="136"/>
      <c r="Z65" s="136"/>
      <c r="AA65" s="182"/>
      <c r="AB65" s="136"/>
      <c r="AC65" s="136"/>
      <c r="AD65" s="182"/>
      <c r="AE65" s="136"/>
      <c r="AF65" s="136"/>
    </row>
    <row r="66" spans="1:32" ht="15.75" hidden="1" customHeight="1">
      <c r="A66" s="140" t="s">
        <v>1036</v>
      </c>
      <c r="B66" s="141"/>
      <c r="C66" s="141"/>
      <c r="D66" s="136"/>
      <c r="E66" s="136"/>
      <c r="F66" s="136"/>
      <c r="G66" s="136"/>
      <c r="H66" s="136"/>
      <c r="I66" s="136"/>
      <c r="J66" s="136"/>
      <c r="K66" s="182"/>
      <c r="L66" s="136"/>
      <c r="M66" s="136"/>
      <c r="N66" s="182"/>
      <c r="O66" s="136"/>
      <c r="P66" s="136"/>
      <c r="Q66" s="140" t="s">
        <v>1036</v>
      </c>
      <c r="R66" s="141"/>
      <c r="S66" s="141"/>
      <c r="T66" s="136"/>
      <c r="U66" s="136"/>
      <c r="V66" s="136"/>
      <c r="W66" s="136"/>
      <c r="X66" s="136"/>
      <c r="Y66" s="136"/>
      <c r="Z66" s="136"/>
      <c r="AA66" s="182"/>
      <c r="AB66" s="136"/>
      <c r="AC66" s="136"/>
      <c r="AD66" s="182"/>
      <c r="AE66" s="136"/>
      <c r="AF66" s="136"/>
    </row>
    <row r="67" spans="1:32" ht="15.75" hidden="1" customHeight="1">
      <c r="A67" s="142" t="s">
        <v>1035</v>
      </c>
      <c r="B67" s="143"/>
      <c r="C67" s="143"/>
      <c r="D67" s="144"/>
      <c r="E67" s="144"/>
      <c r="F67" s="144"/>
      <c r="G67" s="144"/>
      <c r="H67" s="144"/>
      <c r="I67" s="144"/>
      <c r="J67" s="144"/>
      <c r="K67" s="183"/>
      <c r="L67" s="144"/>
      <c r="M67" s="144"/>
      <c r="N67" s="183"/>
      <c r="O67" s="144"/>
      <c r="P67" s="144"/>
      <c r="Q67" s="142" t="s">
        <v>1035</v>
      </c>
      <c r="R67" s="143"/>
      <c r="S67" s="143"/>
      <c r="T67" s="144"/>
      <c r="U67" s="144"/>
      <c r="V67" s="144"/>
      <c r="W67" s="144"/>
      <c r="X67" s="144"/>
      <c r="Y67" s="144"/>
      <c r="Z67" s="144"/>
      <c r="AA67" s="183"/>
      <c r="AB67" s="144"/>
      <c r="AC67" s="144"/>
      <c r="AD67" s="183"/>
      <c r="AE67" s="144"/>
      <c r="AF67" s="144"/>
    </row>
    <row r="68" spans="1:32" ht="15" hidden="1" customHeight="1"/>
    <row r="69" spans="1:32" ht="15" hidden="1" customHeight="1"/>
    <row r="70" spans="1:32" ht="15" hidden="1" customHeight="1"/>
    <row r="71" spans="1:32" ht="15" hidden="1" customHeight="1"/>
    <row r="72" spans="1:32" ht="15" hidden="1" customHeight="1"/>
    <row r="73" spans="1:32" ht="15" hidden="1" customHeight="1"/>
    <row r="74" spans="1:32" ht="15" hidden="1" customHeight="1"/>
    <row r="75" spans="1:32" ht="15" hidden="1" customHeight="1"/>
    <row r="76" spans="1:32" ht="15.75">
      <c r="A76" s="137" t="s">
        <v>1032</v>
      </c>
      <c r="B76" s="126"/>
      <c r="C76" s="248"/>
      <c r="D76" s="249"/>
      <c r="E76" s="161"/>
      <c r="F76" s="161"/>
      <c r="G76" s="161"/>
      <c r="H76" s="161"/>
      <c r="I76" s="250"/>
      <c r="J76" s="163"/>
      <c r="K76" s="251"/>
      <c r="L76" s="162"/>
      <c r="M76" s="164"/>
      <c r="N76" s="176"/>
      <c r="O76" s="162"/>
      <c r="P76" s="170"/>
      <c r="Q76" s="137" t="s">
        <v>1032</v>
      </c>
      <c r="R76" s="126"/>
      <c r="S76" s="248"/>
      <c r="T76" s="249"/>
      <c r="U76" s="161"/>
      <c r="V76" s="161"/>
      <c r="W76" s="161"/>
      <c r="X76" s="161"/>
      <c r="Y76" s="162"/>
      <c r="Z76" s="163"/>
      <c r="AA76" s="176"/>
      <c r="AB76" s="162"/>
      <c r="AC76" s="164"/>
      <c r="AD76" s="176"/>
      <c r="AE76" s="162"/>
      <c r="AF76" s="170"/>
    </row>
    <row r="77" spans="1:32" ht="15.75">
      <c r="A77" s="140" t="s">
        <v>1033</v>
      </c>
      <c r="B77" s="126"/>
      <c r="C77" s="160"/>
      <c r="D77" s="161"/>
      <c r="E77" s="161"/>
      <c r="F77" s="161"/>
      <c r="G77" s="161"/>
      <c r="H77" s="161"/>
      <c r="I77" s="162"/>
      <c r="J77" s="163"/>
      <c r="K77" s="251"/>
      <c r="L77" s="162"/>
      <c r="M77" s="164"/>
      <c r="N77" s="176"/>
      <c r="O77" s="162"/>
      <c r="P77" s="170"/>
      <c r="Q77" s="140" t="s">
        <v>1033</v>
      </c>
      <c r="R77" s="126"/>
      <c r="S77" s="160"/>
      <c r="T77" s="161"/>
      <c r="U77" s="161"/>
      <c r="V77" s="161"/>
      <c r="W77" s="161"/>
      <c r="X77" s="161"/>
      <c r="Y77" s="162"/>
      <c r="Z77" s="163"/>
      <c r="AA77" s="176"/>
      <c r="AB77" s="162"/>
      <c r="AC77" s="164"/>
      <c r="AD77" s="176"/>
      <c r="AE77" s="162"/>
      <c r="AF77" s="170"/>
    </row>
    <row r="78" spans="1:32" ht="15.75">
      <c r="A78" s="140" t="s">
        <v>1034</v>
      </c>
      <c r="B78" s="126"/>
      <c r="C78" s="160"/>
      <c r="D78" s="161"/>
      <c r="E78" s="161"/>
      <c r="F78" s="161"/>
      <c r="G78" s="161"/>
      <c r="H78" s="161"/>
      <c r="I78" s="162"/>
      <c r="J78" s="163"/>
      <c r="K78" s="251"/>
      <c r="L78" s="162"/>
      <c r="M78" s="164"/>
      <c r="N78" s="176"/>
      <c r="O78" s="162"/>
      <c r="P78" s="170"/>
      <c r="Q78" s="140" t="s">
        <v>1034</v>
      </c>
      <c r="R78" s="126"/>
      <c r="S78" s="160"/>
      <c r="T78" s="161"/>
      <c r="U78" s="161"/>
      <c r="V78" s="161"/>
      <c r="W78" s="161"/>
      <c r="X78" s="161"/>
      <c r="Y78" s="162"/>
      <c r="Z78" s="163"/>
      <c r="AA78" s="176"/>
      <c r="AB78" s="162"/>
      <c r="AC78" s="164"/>
      <c r="AD78" s="176"/>
      <c r="AE78" s="162"/>
      <c r="AF78" s="170"/>
    </row>
    <row r="79" spans="1:32" ht="15.75">
      <c r="A79" s="140" t="s">
        <v>1036</v>
      </c>
      <c r="B79" s="126"/>
      <c r="C79" s="160"/>
      <c r="D79" s="161"/>
      <c r="E79" s="161"/>
      <c r="F79" s="161"/>
      <c r="G79" s="161"/>
      <c r="H79" s="161"/>
      <c r="I79" s="162"/>
      <c r="J79" s="163"/>
      <c r="K79" s="251"/>
      <c r="L79" s="162"/>
      <c r="M79" s="164"/>
      <c r="N79" s="176"/>
      <c r="O79" s="162"/>
      <c r="P79" s="170"/>
      <c r="Q79" s="140" t="s">
        <v>1036</v>
      </c>
      <c r="R79" s="126"/>
      <c r="S79" s="160"/>
      <c r="T79" s="161"/>
      <c r="U79" s="161"/>
      <c r="V79" s="161"/>
      <c r="W79" s="161"/>
      <c r="X79" s="161"/>
      <c r="Y79" s="162"/>
      <c r="Z79" s="163"/>
      <c r="AA79" s="176"/>
      <c r="AB79" s="162"/>
      <c r="AC79" s="164"/>
      <c r="AD79" s="176"/>
      <c r="AE79" s="162"/>
      <c r="AF79" s="170"/>
    </row>
    <row r="80" spans="1:32" ht="15.75">
      <c r="A80" s="142" t="s">
        <v>1035</v>
      </c>
      <c r="B80" s="253"/>
      <c r="C80" s="165"/>
      <c r="D80" s="166"/>
      <c r="E80" s="166"/>
      <c r="F80" s="166"/>
      <c r="G80" s="166"/>
      <c r="H80" s="166"/>
      <c r="I80" s="167"/>
      <c r="J80" s="168"/>
      <c r="K80" s="252"/>
      <c r="L80" s="167"/>
      <c r="M80" s="169"/>
      <c r="N80" s="177"/>
      <c r="O80" s="167"/>
      <c r="P80" s="171"/>
      <c r="Q80" s="142" t="s">
        <v>1035</v>
      </c>
      <c r="R80" s="253"/>
      <c r="S80" s="165"/>
      <c r="T80" s="166"/>
      <c r="U80" s="166"/>
      <c r="V80" s="166"/>
      <c r="W80" s="166"/>
      <c r="X80" s="166"/>
      <c r="Y80" s="167"/>
      <c r="Z80" s="168"/>
      <c r="AA80" s="177"/>
      <c r="AB80" s="167"/>
      <c r="AC80" s="169"/>
      <c r="AD80" s="177"/>
      <c r="AE80" s="167"/>
      <c r="AF80" s="171"/>
    </row>
  </sheetData>
  <sheetProtection selectLockedCells="1" selectUnlockedCells="1"/>
  <mergeCells count="1042">
    <mergeCell ref="Z14:Z15"/>
    <mergeCell ref="AA26:AB26"/>
    <mergeCell ref="AD26:AE26"/>
    <mergeCell ref="AD3:AE3"/>
    <mergeCell ref="Z4:Z5"/>
    <mergeCell ref="Z6:Z7"/>
    <mergeCell ref="Z8:Z9"/>
    <mergeCell ref="Z10:Z11"/>
    <mergeCell ref="Z12:Z13"/>
    <mergeCell ref="MX26:MY26"/>
    <mergeCell ref="NN26:NO26"/>
    <mergeCell ref="OD26:OE26"/>
    <mergeCell ref="OT26:OU26"/>
    <mergeCell ref="PJ26:PK26"/>
    <mergeCell ref="PZ26:QA26"/>
    <mergeCell ref="K3:L3"/>
    <mergeCell ref="N3:O3"/>
    <mergeCell ref="AP26:AQ26"/>
    <mergeCell ref="BF26:BG26"/>
    <mergeCell ref="JF26:JG26"/>
    <mergeCell ref="JV26:JW26"/>
    <mergeCell ref="KL26:KM26"/>
    <mergeCell ref="LB26:LC26"/>
    <mergeCell ref="LR26:LS26"/>
    <mergeCell ref="MH26:MI26"/>
    <mergeCell ref="FN26:FO26"/>
    <mergeCell ref="GD26:GE26"/>
    <mergeCell ref="GT26:GU26"/>
    <mergeCell ref="HJ26:HK26"/>
    <mergeCell ref="HZ26:IA26"/>
    <mergeCell ref="IP26:IQ26"/>
    <mergeCell ref="BV26:BW26"/>
    <mergeCell ref="AA3:AB3"/>
    <mergeCell ref="XZ26:YA26"/>
    <mergeCell ref="YP26:YQ26"/>
    <mergeCell ref="ZF26:ZG26"/>
    <mergeCell ref="ZV26:ZW26"/>
    <mergeCell ref="AAL26:AAM26"/>
    <mergeCell ref="ABB26:ABC26"/>
    <mergeCell ref="UH26:UI26"/>
    <mergeCell ref="UX26:UY26"/>
    <mergeCell ref="VN26:VO26"/>
    <mergeCell ref="WD26:WE26"/>
    <mergeCell ref="WT26:WU26"/>
    <mergeCell ref="XJ26:XK26"/>
    <mergeCell ref="RF26:RG26"/>
    <mergeCell ref="RV26:RW26"/>
    <mergeCell ref="SL26:SM26"/>
    <mergeCell ref="TB26:TC26"/>
    <mergeCell ref="TR26:TS26"/>
    <mergeCell ref="QP26:QQ26"/>
    <mergeCell ref="CL26:CM26"/>
    <mergeCell ref="DB26:DC26"/>
    <mergeCell ref="AFJ26:AFK26"/>
    <mergeCell ref="AFZ26:AGA26"/>
    <mergeCell ref="AGP26:AGQ26"/>
    <mergeCell ref="AHF26:AHG26"/>
    <mergeCell ref="AHV26:AHW26"/>
    <mergeCell ref="AIL26:AIM26"/>
    <mergeCell ref="ABR26:ABS26"/>
    <mergeCell ref="ACH26:ACI26"/>
    <mergeCell ref="ACX26:ACY26"/>
    <mergeCell ref="ADN26:ADO26"/>
    <mergeCell ref="AED26:AEE26"/>
    <mergeCell ref="AET26:AEU26"/>
    <mergeCell ref="DR26:DS26"/>
    <mergeCell ref="EH26:EI26"/>
    <mergeCell ref="EX26:EY26"/>
    <mergeCell ref="K26:L26"/>
    <mergeCell ref="N26:O26"/>
    <mergeCell ref="AQL26:AQM26"/>
    <mergeCell ref="ARB26:ARC26"/>
    <mergeCell ref="ARR26:ARS26"/>
    <mergeCell ref="ASH26:ASI26"/>
    <mergeCell ref="ASX26:ASY26"/>
    <mergeCell ref="ATN26:ATO26"/>
    <mergeCell ref="AMT26:AMU26"/>
    <mergeCell ref="ANJ26:ANK26"/>
    <mergeCell ref="ANZ26:AOA26"/>
    <mergeCell ref="AOP26:AOQ26"/>
    <mergeCell ref="APF26:APG26"/>
    <mergeCell ref="APV26:APW26"/>
    <mergeCell ref="AJB26:AJC26"/>
    <mergeCell ref="AJR26:AJS26"/>
    <mergeCell ref="AKH26:AKI26"/>
    <mergeCell ref="AKX26:AKY26"/>
    <mergeCell ref="ALN26:ALO26"/>
    <mergeCell ref="AMD26:AME26"/>
    <mergeCell ref="BBN26:BBO26"/>
    <mergeCell ref="BCD26:BCE26"/>
    <mergeCell ref="BCT26:BCU26"/>
    <mergeCell ref="BDJ26:BDK26"/>
    <mergeCell ref="BDZ26:BEA26"/>
    <mergeCell ref="BEP26:BEQ26"/>
    <mergeCell ref="AXV26:AXW26"/>
    <mergeCell ref="AYL26:AYM26"/>
    <mergeCell ref="AZB26:AZC26"/>
    <mergeCell ref="AZR26:AZS26"/>
    <mergeCell ref="BAH26:BAI26"/>
    <mergeCell ref="BAX26:BAY26"/>
    <mergeCell ref="AUD26:AUE26"/>
    <mergeCell ref="AUT26:AUU26"/>
    <mergeCell ref="AVJ26:AVK26"/>
    <mergeCell ref="AVZ26:AWA26"/>
    <mergeCell ref="AWP26:AWQ26"/>
    <mergeCell ref="AXF26:AXG26"/>
    <mergeCell ref="BMP26:BMQ26"/>
    <mergeCell ref="BNF26:BNG26"/>
    <mergeCell ref="BNV26:BNW26"/>
    <mergeCell ref="BOL26:BOM26"/>
    <mergeCell ref="BPB26:BPC26"/>
    <mergeCell ref="BPR26:BPS26"/>
    <mergeCell ref="BIX26:BIY26"/>
    <mergeCell ref="BJN26:BJO26"/>
    <mergeCell ref="BKD26:BKE26"/>
    <mergeCell ref="BKT26:BKU26"/>
    <mergeCell ref="BLJ26:BLK26"/>
    <mergeCell ref="BLZ26:BMA26"/>
    <mergeCell ref="BFF26:BFG26"/>
    <mergeCell ref="BFV26:BFW26"/>
    <mergeCell ref="BGL26:BGM26"/>
    <mergeCell ref="BHB26:BHC26"/>
    <mergeCell ref="BHR26:BHS26"/>
    <mergeCell ref="BIH26:BII26"/>
    <mergeCell ref="BXR26:BXS26"/>
    <mergeCell ref="BYH26:BYI26"/>
    <mergeCell ref="BYX26:BYY26"/>
    <mergeCell ref="BZN26:BZO26"/>
    <mergeCell ref="CAD26:CAE26"/>
    <mergeCell ref="CAT26:CAU26"/>
    <mergeCell ref="BTZ26:BUA26"/>
    <mergeCell ref="BUP26:BUQ26"/>
    <mergeCell ref="BVF26:BVG26"/>
    <mergeCell ref="BVV26:BVW26"/>
    <mergeCell ref="BWL26:BWM26"/>
    <mergeCell ref="BXB26:BXC26"/>
    <mergeCell ref="BQH26:BQI26"/>
    <mergeCell ref="BQX26:BQY26"/>
    <mergeCell ref="BRN26:BRO26"/>
    <mergeCell ref="BSD26:BSE26"/>
    <mergeCell ref="BST26:BSU26"/>
    <mergeCell ref="BTJ26:BTK26"/>
    <mergeCell ref="CIT26:CIU26"/>
    <mergeCell ref="CJJ26:CJK26"/>
    <mergeCell ref="CJZ26:CKA26"/>
    <mergeCell ref="CKP26:CKQ26"/>
    <mergeCell ref="CLF26:CLG26"/>
    <mergeCell ref="CLV26:CLW26"/>
    <mergeCell ref="CFB26:CFC26"/>
    <mergeCell ref="CFR26:CFS26"/>
    <mergeCell ref="CGH26:CGI26"/>
    <mergeCell ref="CGX26:CGY26"/>
    <mergeCell ref="CHN26:CHO26"/>
    <mergeCell ref="CID26:CIE26"/>
    <mergeCell ref="CBJ26:CBK26"/>
    <mergeCell ref="CBZ26:CCA26"/>
    <mergeCell ref="CCP26:CCQ26"/>
    <mergeCell ref="CDF26:CDG26"/>
    <mergeCell ref="CDV26:CDW26"/>
    <mergeCell ref="CEL26:CEM26"/>
    <mergeCell ref="CTV26:CTW26"/>
    <mergeCell ref="CUL26:CUM26"/>
    <mergeCell ref="CVB26:CVC26"/>
    <mergeCell ref="CVR26:CVS26"/>
    <mergeCell ref="CWH26:CWI26"/>
    <mergeCell ref="CWX26:CWY26"/>
    <mergeCell ref="CQD26:CQE26"/>
    <mergeCell ref="CQT26:CQU26"/>
    <mergeCell ref="CRJ26:CRK26"/>
    <mergeCell ref="CRZ26:CSA26"/>
    <mergeCell ref="CSP26:CSQ26"/>
    <mergeCell ref="CTF26:CTG26"/>
    <mergeCell ref="CML26:CMM26"/>
    <mergeCell ref="CNB26:CNC26"/>
    <mergeCell ref="CNR26:CNS26"/>
    <mergeCell ref="COH26:COI26"/>
    <mergeCell ref="COX26:COY26"/>
    <mergeCell ref="CPN26:CPO26"/>
    <mergeCell ref="DEX26:DEY26"/>
    <mergeCell ref="DFN26:DFO26"/>
    <mergeCell ref="DGD26:DGE26"/>
    <mergeCell ref="DGT26:DGU26"/>
    <mergeCell ref="DHJ26:DHK26"/>
    <mergeCell ref="DHZ26:DIA26"/>
    <mergeCell ref="DBF26:DBG26"/>
    <mergeCell ref="DBV26:DBW26"/>
    <mergeCell ref="DCL26:DCM26"/>
    <mergeCell ref="DDB26:DDC26"/>
    <mergeCell ref="DDR26:DDS26"/>
    <mergeCell ref="DEH26:DEI26"/>
    <mergeCell ref="CXN26:CXO26"/>
    <mergeCell ref="CYD26:CYE26"/>
    <mergeCell ref="CYT26:CYU26"/>
    <mergeCell ref="CZJ26:CZK26"/>
    <mergeCell ref="CZZ26:DAA26"/>
    <mergeCell ref="DAP26:DAQ26"/>
    <mergeCell ref="DPZ26:DQA26"/>
    <mergeCell ref="DQP26:DQQ26"/>
    <mergeCell ref="DRF26:DRG26"/>
    <mergeCell ref="DRV26:DRW26"/>
    <mergeCell ref="DSL26:DSM26"/>
    <mergeCell ref="DTB26:DTC26"/>
    <mergeCell ref="DMH26:DMI26"/>
    <mergeCell ref="DMX26:DMY26"/>
    <mergeCell ref="DNN26:DNO26"/>
    <mergeCell ref="DOD26:DOE26"/>
    <mergeCell ref="DOT26:DOU26"/>
    <mergeCell ref="DPJ26:DPK26"/>
    <mergeCell ref="DIP26:DIQ26"/>
    <mergeCell ref="DJF26:DJG26"/>
    <mergeCell ref="DJV26:DJW26"/>
    <mergeCell ref="DKL26:DKM26"/>
    <mergeCell ref="DLB26:DLC26"/>
    <mergeCell ref="DLR26:DLS26"/>
    <mergeCell ref="EBB26:EBC26"/>
    <mergeCell ref="EBR26:EBS26"/>
    <mergeCell ref="ECH26:ECI26"/>
    <mergeCell ref="ECX26:ECY26"/>
    <mergeCell ref="EDN26:EDO26"/>
    <mergeCell ref="EED26:EEE26"/>
    <mergeCell ref="DXJ26:DXK26"/>
    <mergeCell ref="DXZ26:DYA26"/>
    <mergeCell ref="DYP26:DYQ26"/>
    <mergeCell ref="DZF26:DZG26"/>
    <mergeCell ref="DZV26:DZW26"/>
    <mergeCell ref="EAL26:EAM26"/>
    <mergeCell ref="DTR26:DTS26"/>
    <mergeCell ref="DUH26:DUI26"/>
    <mergeCell ref="DUX26:DUY26"/>
    <mergeCell ref="DVN26:DVO26"/>
    <mergeCell ref="DWD26:DWE26"/>
    <mergeCell ref="DWT26:DWU26"/>
    <mergeCell ref="EMD26:EME26"/>
    <mergeCell ref="EMT26:EMU26"/>
    <mergeCell ref="ENJ26:ENK26"/>
    <mergeCell ref="ENZ26:EOA26"/>
    <mergeCell ref="EOP26:EOQ26"/>
    <mergeCell ref="EPF26:EPG26"/>
    <mergeCell ref="EIL26:EIM26"/>
    <mergeCell ref="EJB26:EJC26"/>
    <mergeCell ref="EJR26:EJS26"/>
    <mergeCell ref="EKH26:EKI26"/>
    <mergeCell ref="EKX26:EKY26"/>
    <mergeCell ref="ELN26:ELO26"/>
    <mergeCell ref="EET26:EEU26"/>
    <mergeCell ref="EFJ26:EFK26"/>
    <mergeCell ref="EFZ26:EGA26"/>
    <mergeCell ref="EGP26:EGQ26"/>
    <mergeCell ref="EHF26:EHG26"/>
    <mergeCell ref="EHV26:EHW26"/>
    <mergeCell ref="EXF26:EXG26"/>
    <mergeCell ref="EXV26:EXW26"/>
    <mergeCell ref="EYL26:EYM26"/>
    <mergeCell ref="EZB26:EZC26"/>
    <mergeCell ref="EZR26:EZS26"/>
    <mergeCell ref="FAH26:FAI26"/>
    <mergeCell ref="ETN26:ETO26"/>
    <mergeCell ref="EUD26:EUE26"/>
    <mergeCell ref="EUT26:EUU26"/>
    <mergeCell ref="EVJ26:EVK26"/>
    <mergeCell ref="EVZ26:EWA26"/>
    <mergeCell ref="EWP26:EWQ26"/>
    <mergeCell ref="EPV26:EPW26"/>
    <mergeCell ref="EQL26:EQM26"/>
    <mergeCell ref="ERB26:ERC26"/>
    <mergeCell ref="ERR26:ERS26"/>
    <mergeCell ref="ESH26:ESI26"/>
    <mergeCell ref="ESX26:ESY26"/>
    <mergeCell ref="FIH26:FII26"/>
    <mergeCell ref="FIX26:FIY26"/>
    <mergeCell ref="FJN26:FJO26"/>
    <mergeCell ref="FKD26:FKE26"/>
    <mergeCell ref="FKT26:FKU26"/>
    <mergeCell ref="FLJ26:FLK26"/>
    <mergeCell ref="FEP26:FEQ26"/>
    <mergeCell ref="FFF26:FFG26"/>
    <mergeCell ref="FFV26:FFW26"/>
    <mergeCell ref="FGL26:FGM26"/>
    <mergeCell ref="FHB26:FHC26"/>
    <mergeCell ref="FHR26:FHS26"/>
    <mergeCell ref="FAX26:FAY26"/>
    <mergeCell ref="FBN26:FBO26"/>
    <mergeCell ref="FCD26:FCE26"/>
    <mergeCell ref="FCT26:FCU26"/>
    <mergeCell ref="FDJ26:FDK26"/>
    <mergeCell ref="FDZ26:FEA26"/>
    <mergeCell ref="FTJ26:FTK26"/>
    <mergeCell ref="FTZ26:FUA26"/>
    <mergeCell ref="FUP26:FUQ26"/>
    <mergeCell ref="FVF26:FVG26"/>
    <mergeCell ref="FVV26:FVW26"/>
    <mergeCell ref="FWL26:FWM26"/>
    <mergeCell ref="FPR26:FPS26"/>
    <mergeCell ref="FQH26:FQI26"/>
    <mergeCell ref="FQX26:FQY26"/>
    <mergeCell ref="FRN26:FRO26"/>
    <mergeCell ref="FSD26:FSE26"/>
    <mergeCell ref="FST26:FSU26"/>
    <mergeCell ref="FLZ26:FMA26"/>
    <mergeCell ref="FMP26:FMQ26"/>
    <mergeCell ref="FNF26:FNG26"/>
    <mergeCell ref="FNV26:FNW26"/>
    <mergeCell ref="FOL26:FOM26"/>
    <mergeCell ref="FPB26:FPC26"/>
    <mergeCell ref="GEL26:GEM26"/>
    <mergeCell ref="GFB26:GFC26"/>
    <mergeCell ref="GFR26:GFS26"/>
    <mergeCell ref="GGH26:GGI26"/>
    <mergeCell ref="GGX26:GGY26"/>
    <mergeCell ref="GHN26:GHO26"/>
    <mergeCell ref="GAT26:GAU26"/>
    <mergeCell ref="GBJ26:GBK26"/>
    <mergeCell ref="GBZ26:GCA26"/>
    <mergeCell ref="GCP26:GCQ26"/>
    <mergeCell ref="GDF26:GDG26"/>
    <mergeCell ref="GDV26:GDW26"/>
    <mergeCell ref="FXB26:FXC26"/>
    <mergeCell ref="FXR26:FXS26"/>
    <mergeCell ref="FYH26:FYI26"/>
    <mergeCell ref="FYX26:FYY26"/>
    <mergeCell ref="FZN26:FZO26"/>
    <mergeCell ref="GAD26:GAE26"/>
    <mergeCell ref="GPN26:GPO26"/>
    <mergeCell ref="GQD26:GQE26"/>
    <mergeCell ref="GQT26:GQU26"/>
    <mergeCell ref="GRJ26:GRK26"/>
    <mergeCell ref="GRZ26:GSA26"/>
    <mergeCell ref="GSP26:GSQ26"/>
    <mergeCell ref="GLV26:GLW26"/>
    <mergeCell ref="GML26:GMM26"/>
    <mergeCell ref="GNB26:GNC26"/>
    <mergeCell ref="GNR26:GNS26"/>
    <mergeCell ref="GOH26:GOI26"/>
    <mergeCell ref="GOX26:GOY26"/>
    <mergeCell ref="GID26:GIE26"/>
    <mergeCell ref="GIT26:GIU26"/>
    <mergeCell ref="GJJ26:GJK26"/>
    <mergeCell ref="GJZ26:GKA26"/>
    <mergeCell ref="GKP26:GKQ26"/>
    <mergeCell ref="GLF26:GLG26"/>
    <mergeCell ref="HAP26:HAQ26"/>
    <mergeCell ref="HBF26:HBG26"/>
    <mergeCell ref="HBV26:HBW26"/>
    <mergeCell ref="HCL26:HCM26"/>
    <mergeCell ref="HDB26:HDC26"/>
    <mergeCell ref="HDR26:HDS26"/>
    <mergeCell ref="GWX26:GWY26"/>
    <mergeCell ref="GXN26:GXO26"/>
    <mergeCell ref="GYD26:GYE26"/>
    <mergeCell ref="GYT26:GYU26"/>
    <mergeCell ref="GZJ26:GZK26"/>
    <mergeCell ref="GZZ26:HAA26"/>
    <mergeCell ref="GTF26:GTG26"/>
    <mergeCell ref="GTV26:GTW26"/>
    <mergeCell ref="GUL26:GUM26"/>
    <mergeCell ref="GVB26:GVC26"/>
    <mergeCell ref="GVR26:GVS26"/>
    <mergeCell ref="GWH26:GWI26"/>
    <mergeCell ref="HLR26:HLS26"/>
    <mergeCell ref="HMH26:HMI26"/>
    <mergeCell ref="HMX26:HMY26"/>
    <mergeCell ref="HNN26:HNO26"/>
    <mergeCell ref="HOD26:HOE26"/>
    <mergeCell ref="HOT26:HOU26"/>
    <mergeCell ref="HHZ26:HIA26"/>
    <mergeCell ref="HIP26:HIQ26"/>
    <mergeCell ref="HJF26:HJG26"/>
    <mergeCell ref="HJV26:HJW26"/>
    <mergeCell ref="HKL26:HKM26"/>
    <mergeCell ref="HLB26:HLC26"/>
    <mergeCell ref="HEH26:HEI26"/>
    <mergeCell ref="HEX26:HEY26"/>
    <mergeCell ref="HFN26:HFO26"/>
    <mergeCell ref="HGD26:HGE26"/>
    <mergeCell ref="HGT26:HGU26"/>
    <mergeCell ref="HHJ26:HHK26"/>
    <mergeCell ref="HWT26:HWU26"/>
    <mergeCell ref="HXJ26:HXK26"/>
    <mergeCell ref="HXZ26:HYA26"/>
    <mergeCell ref="HYP26:HYQ26"/>
    <mergeCell ref="HZF26:HZG26"/>
    <mergeCell ref="HZV26:HZW26"/>
    <mergeCell ref="HTB26:HTC26"/>
    <mergeCell ref="HTR26:HTS26"/>
    <mergeCell ref="HUH26:HUI26"/>
    <mergeCell ref="HUX26:HUY26"/>
    <mergeCell ref="HVN26:HVO26"/>
    <mergeCell ref="HWD26:HWE26"/>
    <mergeCell ref="HPJ26:HPK26"/>
    <mergeCell ref="HPZ26:HQA26"/>
    <mergeCell ref="HQP26:HQQ26"/>
    <mergeCell ref="HRF26:HRG26"/>
    <mergeCell ref="HRV26:HRW26"/>
    <mergeCell ref="HSL26:HSM26"/>
    <mergeCell ref="IHV26:IHW26"/>
    <mergeCell ref="IIL26:IIM26"/>
    <mergeCell ref="IJB26:IJC26"/>
    <mergeCell ref="IJR26:IJS26"/>
    <mergeCell ref="IKH26:IKI26"/>
    <mergeCell ref="IKX26:IKY26"/>
    <mergeCell ref="IED26:IEE26"/>
    <mergeCell ref="IET26:IEU26"/>
    <mergeCell ref="IFJ26:IFK26"/>
    <mergeCell ref="IFZ26:IGA26"/>
    <mergeCell ref="IGP26:IGQ26"/>
    <mergeCell ref="IHF26:IHG26"/>
    <mergeCell ref="IAL26:IAM26"/>
    <mergeCell ref="IBB26:IBC26"/>
    <mergeCell ref="IBR26:IBS26"/>
    <mergeCell ref="ICH26:ICI26"/>
    <mergeCell ref="ICX26:ICY26"/>
    <mergeCell ref="IDN26:IDO26"/>
    <mergeCell ref="ISX26:ISY26"/>
    <mergeCell ref="ITN26:ITO26"/>
    <mergeCell ref="IUD26:IUE26"/>
    <mergeCell ref="IUT26:IUU26"/>
    <mergeCell ref="IVJ26:IVK26"/>
    <mergeCell ref="IVZ26:IWA26"/>
    <mergeCell ref="IPF26:IPG26"/>
    <mergeCell ref="IPV26:IPW26"/>
    <mergeCell ref="IQL26:IQM26"/>
    <mergeCell ref="IRB26:IRC26"/>
    <mergeCell ref="IRR26:IRS26"/>
    <mergeCell ref="ISH26:ISI26"/>
    <mergeCell ref="ILN26:ILO26"/>
    <mergeCell ref="IMD26:IME26"/>
    <mergeCell ref="IMT26:IMU26"/>
    <mergeCell ref="INJ26:INK26"/>
    <mergeCell ref="INZ26:IOA26"/>
    <mergeCell ref="IOP26:IOQ26"/>
    <mergeCell ref="JDZ26:JEA26"/>
    <mergeCell ref="JEP26:JEQ26"/>
    <mergeCell ref="JFF26:JFG26"/>
    <mergeCell ref="JFV26:JFW26"/>
    <mergeCell ref="JGL26:JGM26"/>
    <mergeCell ref="JHB26:JHC26"/>
    <mergeCell ref="JAH26:JAI26"/>
    <mergeCell ref="JAX26:JAY26"/>
    <mergeCell ref="JBN26:JBO26"/>
    <mergeCell ref="JCD26:JCE26"/>
    <mergeCell ref="JCT26:JCU26"/>
    <mergeCell ref="JDJ26:JDK26"/>
    <mergeCell ref="IWP26:IWQ26"/>
    <mergeCell ref="IXF26:IXG26"/>
    <mergeCell ref="IXV26:IXW26"/>
    <mergeCell ref="IYL26:IYM26"/>
    <mergeCell ref="IZB26:IZC26"/>
    <mergeCell ref="IZR26:IZS26"/>
    <mergeCell ref="JPB26:JPC26"/>
    <mergeCell ref="JPR26:JPS26"/>
    <mergeCell ref="JQH26:JQI26"/>
    <mergeCell ref="JQX26:JQY26"/>
    <mergeCell ref="JRN26:JRO26"/>
    <mergeCell ref="JSD26:JSE26"/>
    <mergeCell ref="JLJ26:JLK26"/>
    <mergeCell ref="JLZ26:JMA26"/>
    <mergeCell ref="JMP26:JMQ26"/>
    <mergeCell ref="JNF26:JNG26"/>
    <mergeCell ref="JNV26:JNW26"/>
    <mergeCell ref="JOL26:JOM26"/>
    <mergeCell ref="JHR26:JHS26"/>
    <mergeCell ref="JIH26:JII26"/>
    <mergeCell ref="JIX26:JIY26"/>
    <mergeCell ref="JJN26:JJO26"/>
    <mergeCell ref="JKD26:JKE26"/>
    <mergeCell ref="JKT26:JKU26"/>
    <mergeCell ref="KAD26:KAE26"/>
    <mergeCell ref="KAT26:KAU26"/>
    <mergeCell ref="KBJ26:KBK26"/>
    <mergeCell ref="KBZ26:KCA26"/>
    <mergeCell ref="KCP26:KCQ26"/>
    <mergeCell ref="KDF26:KDG26"/>
    <mergeCell ref="JWL26:JWM26"/>
    <mergeCell ref="JXB26:JXC26"/>
    <mergeCell ref="JXR26:JXS26"/>
    <mergeCell ref="JYH26:JYI26"/>
    <mergeCell ref="JYX26:JYY26"/>
    <mergeCell ref="JZN26:JZO26"/>
    <mergeCell ref="JST26:JSU26"/>
    <mergeCell ref="JTJ26:JTK26"/>
    <mergeCell ref="JTZ26:JUA26"/>
    <mergeCell ref="JUP26:JUQ26"/>
    <mergeCell ref="JVF26:JVG26"/>
    <mergeCell ref="JVV26:JVW26"/>
    <mergeCell ref="KLF26:KLG26"/>
    <mergeCell ref="KLV26:KLW26"/>
    <mergeCell ref="KML26:KMM26"/>
    <mergeCell ref="KNB26:KNC26"/>
    <mergeCell ref="KNR26:KNS26"/>
    <mergeCell ref="KOH26:KOI26"/>
    <mergeCell ref="KHN26:KHO26"/>
    <mergeCell ref="KID26:KIE26"/>
    <mergeCell ref="KIT26:KIU26"/>
    <mergeCell ref="KJJ26:KJK26"/>
    <mergeCell ref="KJZ26:KKA26"/>
    <mergeCell ref="KKP26:KKQ26"/>
    <mergeCell ref="KDV26:KDW26"/>
    <mergeCell ref="KEL26:KEM26"/>
    <mergeCell ref="KFB26:KFC26"/>
    <mergeCell ref="KFR26:KFS26"/>
    <mergeCell ref="KGH26:KGI26"/>
    <mergeCell ref="KGX26:KGY26"/>
    <mergeCell ref="KWH26:KWI26"/>
    <mergeCell ref="KWX26:KWY26"/>
    <mergeCell ref="KXN26:KXO26"/>
    <mergeCell ref="KYD26:KYE26"/>
    <mergeCell ref="KYT26:KYU26"/>
    <mergeCell ref="KZJ26:KZK26"/>
    <mergeCell ref="KSP26:KSQ26"/>
    <mergeCell ref="KTF26:KTG26"/>
    <mergeCell ref="KTV26:KTW26"/>
    <mergeCell ref="KUL26:KUM26"/>
    <mergeCell ref="KVB26:KVC26"/>
    <mergeCell ref="KVR26:KVS26"/>
    <mergeCell ref="KOX26:KOY26"/>
    <mergeCell ref="KPN26:KPO26"/>
    <mergeCell ref="KQD26:KQE26"/>
    <mergeCell ref="KQT26:KQU26"/>
    <mergeCell ref="KRJ26:KRK26"/>
    <mergeCell ref="KRZ26:KSA26"/>
    <mergeCell ref="LHJ26:LHK26"/>
    <mergeCell ref="LHZ26:LIA26"/>
    <mergeCell ref="LIP26:LIQ26"/>
    <mergeCell ref="LJF26:LJG26"/>
    <mergeCell ref="LJV26:LJW26"/>
    <mergeCell ref="LKL26:LKM26"/>
    <mergeCell ref="LDR26:LDS26"/>
    <mergeCell ref="LEH26:LEI26"/>
    <mergeCell ref="LEX26:LEY26"/>
    <mergeCell ref="LFN26:LFO26"/>
    <mergeCell ref="LGD26:LGE26"/>
    <mergeCell ref="LGT26:LGU26"/>
    <mergeCell ref="KZZ26:LAA26"/>
    <mergeCell ref="LAP26:LAQ26"/>
    <mergeCell ref="LBF26:LBG26"/>
    <mergeCell ref="LBV26:LBW26"/>
    <mergeCell ref="LCL26:LCM26"/>
    <mergeCell ref="LDB26:LDC26"/>
    <mergeCell ref="LSL26:LSM26"/>
    <mergeCell ref="LTB26:LTC26"/>
    <mergeCell ref="LTR26:LTS26"/>
    <mergeCell ref="LUH26:LUI26"/>
    <mergeCell ref="LUX26:LUY26"/>
    <mergeCell ref="LVN26:LVO26"/>
    <mergeCell ref="LOT26:LOU26"/>
    <mergeCell ref="LPJ26:LPK26"/>
    <mergeCell ref="LPZ26:LQA26"/>
    <mergeCell ref="LQP26:LQQ26"/>
    <mergeCell ref="LRF26:LRG26"/>
    <mergeCell ref="LRV26:LRW26"/>
    <mergeCell ref="LLB26:LLC26"/>
    <mergeCell ref="LLR26:LLS26"/>
    <mergeCell ref="LMH26:LMI26"/>
    <mergeCell ref="LMX26:LMY26"/>
    <mergeCell ref="LNN26:LNO26"/>
    <mergeCell ref="LOD26:LOE26"/>
    <mergeCell ref="MDN26:MDO26"/>
    <mergeCell ref="MED26:MEE26"/>
    <mergeCell ref="MET26:MEU26"/>
    <mergeCell ref="MFJ26:MFK26"/>
    <mergeCell ref="MFZ26:MGA26"/>
    <mergeCell ref="MGP26:MGQ26"/>
    <mergeCell ref="LZV26:LZW26"/>
    <mergeCell ref="MAL26:MAM26"/>
    <mergeCell ref="MBB26:MBC26"/>
    <mergeCell ref="MBR26:MBS26"/>
    <mergeCell ref="MCH26:MCI26"/>
    <mergeCell ref="MCX26:MCY26"/>
    <mergeCell ref="LWD26:LWE26"/>
    <mergeCell ref="LWT26:LWU26"/>
    <mergeCell ref="LXJ26:LXK26"/>
    <mergeCell ref="LXZ26:LYA26"/>
    <mergeCell ref="LYP26:LYQ26"/>
    <mergeCell ref="LZF26:LZG26"/>
    <mergeCell ref="MOP26:MOQ26"/>
    <mergeCell ref="MPF26:MPG26"/>
    <mergeCell ref="MPV26:MPW26"/>
    <mergeCell ref="MQL26:MQM26"/>
    <mergeCell ref="MRB26:MRC26"/>
    <mergeCell ref="MRR26:MRS26"/>
    <mergeCell ref="MKX26:MKY26"/>
    <mergeCell ref="MLN26:MLO26"/>
    <mergeCell ref="MMD26:MME26"/>
    <mergeCell ref="MMT26:MMU26"/>
    <mergeCell ref="MNJ26:MNK26"/>
    <mergeCell ref="MNZ26:MOA26"/>
    <mergeCell ref="MHF26:MHG26"/>
    <mergeCell ref="MHV26:MHW26"/>
    <mergeCell ref="MIL26:MIM26"/>
    <mergeCell ref="MJB26:MJC26"/>
    <mergeCell ref="MJR26:MJS26"/>
    <mergeCell ref="MKH26:MKI26"/>
    <mergeCell ref="MZR26:MZS26"/>
    <mergeCell ref="NAH26:NAI26"/>
    <mergeCell ref="NAX26:NAY26"/>
    <mergeCell ref="NBN26:NBO26"/>
    <mergeCell ref="NCD26:NCE26"/>
    <mergeCell ref="NCT26:NCU26"/>
    <mergeCell ref="MVZ26:MWA26"/>
    <mergeCell ref="MWP26:MWQ26"/>
    <mergeCell ref="MXF26:MXG26"/>
    <mergeCell ref="MXV26:MXW26"/>
    <mergeCell ref="MYL26:MYM26"/>
    <mergeCell ref="MZB26:MZC26"/>
    <mergeCell ref="MSH26:MSI26"/>
    <mergeCell ref="MSX26:MSY26"/>
    <mergeCell ref="MTN26:MTO26"/>
    <mergeCell ref="MUD26:MUE26"/>
    <mergeCell ref="MUT26:MUU26"/>
    <mergeCell ref="MVJ26:MVK26"/>
    <mergeCell ref="NKT26:NKU26"/>
    <mergeCell ref="NLJ26:NLK26"/>
    <mergeCell ref="NLZ26:NMA26"/>
    <mergeCell ref="NMP26:NMQ26"/>
    <mergeCell ref="NNF26:NNG26"/>
    <mergeCell ref="NNV26:NNW26"/>
    <mergeCell ref="NHB26:NHC26"/>
    <mergeCell ref="NHR26:NHS26"/>
    <mergeCell ref="NIH26:NII26"/>
    <mergeCell ref="NIX26:NIY26"/>
    <mergeCell ref="NJN26:NJO26"/>
    <mergeCell ref="NKD26:NKE26"/>
    <mergeCell ref="NDJ26:NDK26"/>
    <mergeCell ref="NDZ26:NEA26"/>
    <mergeCell ref="NEP26:NEQ26"/>
    <mergeCell ref="NFF26:NFG26"/>
    <mergeCell ref="NFV26:NFW26"/>
    <mergeCell ref="NGL26:NGM26"/>
    <mergeCell ref="NVV26:NVW26"/>
    <mergeCell ref="NWL26:NWM26"/>
    <mergeCell ref="NXB26:NXC26"/>
    <mergeCell ref="NXR26:NXS26"/>
    <mergeCell ref="NYH26:NYI26"/>
    <mergeCell ref="NYX26:NYY26"/>
    <mergeCell ref="NSD26:NSE26"/>
    <mergeCell ref="NST26:NSU26"/>
    <mergeCell ref="NTJ26:NTK26"/>
    <mergeCell ref="NTZ26:NUA26"/>
    <mergeCell ref="NUP26:NUQ26"/>
    <mergeCell ref="NVF26:NVG26"/>
    <mergeCell ref="NOL26:NOM26"/>
    <mergeCell ref="NPB26:NPC26"/>
    <mergeCell ref="NPR26:NPS26"/>
    <mergeCell ref="NQH26:NQI26"/>
    <mergeCell ref="NQX26:NQY26"/>
    <mergeCell ref="NRN26:NRO26"/>
    <mergeCell ref="OGX26:OGY26"/>
    <mergeCell ref="OHN26:OHO26"/>
    <mergeCell ref="OID26:OIE26"/>
    <mergeCell ref="OIT26:OIU26"/>
    <mergeCell ref="OJJ26:OJK26"/>
    <mergeCell ref="OJZ26:OKA26"/>
    <mergeCell ref="ODF26:ODG26"/>
    <mergeCell ref="ODV26:ODW26"/>
    <mergeCell ref="OEL26:OEM26"/>
    <mergeCell ref="OFB26:OFC26"/>
    <mergeCell ref="OFR26:OFS26"/>
    <mergeCell ref="OGH26:OGI26"/>
    <mergeCell ref="NZN26:NZO26"/>
    <mergeCell ref="OAD26:OAE26"/>
    <mergeCell ref="OAT26:OAU26"/>
    <mergeCell ref="OBJ26:OBK26"/>
    <mergeCell ref="OBZ26:OCA26"/>
    <mergeCell ref="OCP26:OCQ26"/>
    <mergeCell ref="ORZ26:OSA26"/>
    <mergeCell ref="OSP26:OSQ26"/>
    <mergeCell ref="OTF26:OTG26"/>
    <mergeCell ref="OTV26:OTW26"/>
    <mergeCell ref="OUL26:OUM26"/>
    <mergeCell ref="OVB26:OVC26"/>
    <mergeCell ref="OOH26:OOI26"/>
    <mergeCell ref="OOX26:OOY26"/>
    <mergeCell ref="OPN26:OPO26"/>
    <mergeCell ref="OQD26:OQE26"/>
    <mergeCell ref="OQT26:OQU26"/>
    <mergeCell ref="ORJ26:ORK26"/>
    <mergeCell ref="OKP26:OKQ26"/>
    <mergeCell ref="OLF26:OLG26"/>
    <mergeCell ref="OLV26:OLW26"/>
    <mergeCell ref="OML26:OMM26"/>
    <mergeCell ref="ONB26:ONC26"/>
    <mergeCell ref="ONR26:ONS26"/>
    <mergeCell ref="PDB26:PDC26"/>
    <mergeCell ref="PDR26:PDS26"/>
    <mergeCell ref="PEH26:PEI26"/>
    <mergeCell ref="PEX26:PEY26"/>
    <mergeCell ref="PFN26:PFO26"/>
    <mergeCell ref="PGD26:PGE26"/>
    <mergeCell ref="OZJ26:OZK26"/>
    <mergeCell ref="OZZ26:PAA26"/>
    <mergeCell ref="PAP26:PAQ26"/>
    <mergeCell ref="PBF26:PBG26"/>
    <mergeCell ref="PBV26:PBW26"/>
    <mergeCell ref="PCL26:PCM26"/>
    <mergeCell ref="OVR26:OVS26"/>
    <mergeCell ref="OWH26:OWI26"/>
    <mergeCell ref="OWX26:OWY26"/>
    <mergeCell ref="OXN26:OXO26"/>
    <mergeCell ref="OYD26:OYE26"/>
    <mergeCell ref="OYT26:OYU26"/>
    <mergeCell ref="POD26:POE26"/>
    <mergeCell ref="POT26:POU26"/>
    <mergeCell ref="PPJ26:PPK26"/>
    <mergeCell ref="PPZ26:PQA26"/>
    <mergeCell ref="PQP26:PQQ26"/>
    <mergeCell ref="PRF26:PRG26"/>
    <mergeCell ref="PKL26:PKM26"/>
    <mergeCell ref="PLB26:PLC26"/>
    <mergeCell ref="PLR26:PLS26"/>
    <mergeCell ref="PMH26:PMI26"/>
    <mergeCell ref="PMX26:PMY26"/>
    <mergeCell ref="PNN26:PNO26"/>
    <mergeCell ref="PGT26:PGU26"/>
    <mergeCell ref="PHJ26:PHK26"/>
    <mergeCell ref="PHZ26:PIA26"/>
    <mergeCell ref="PIP26:PIQ26"/>
    <mergeCell ref="PJF26:PJG26"/>
    <mergeCell ref="PJV26:PJW26"/>
    <mergeCell ref="PZF26:PZG26"/>
    <mergeCell ref="PZV26:PZW26"/>
    <mergeCell ref="QAL26:QAM26"/>
    <mergeCell ref="QBB26:QBC26"/>
    <mergeCell ref="QBR26:QBS26"/>
    <mergeCell ref="QCH26:QCI26"/>
    <mergeCell ref="PVN26:PVO26"/>
    <mergeCell ref="PWD26:PWE26"/>
    <mergeCell ref="PWT26:PWU26"/>
    <mergeCell ref="PXJ26:PXK26"/>
    <mergeCell ref="PXZ26:PYA26"/>
    <mergeCell ref="PYP26:PYQ26"/>
    <mergeCell ref="PRV26:PRW26"/>
    <mergeCell ref="PSL26:PSM26"/>
    <mergeCell ref="PTB26:PTC26"/>
    <mergeCell ref="PTR26:PTS26"/>
    <mergeCell ref="PUH26:PUI26"/>
    <mergeCell ref="PUX26:PUY26"/>
    <mergeCell ref="QKH26:QKI26"/>
    <mergeCell ref="QKX26:QKY26"/>
    <mergeCell ref="QLN26:QLO26"/>
    <mergeCell ref="QMD26:QME26"/>
    <mergeCell ref="QMT26:QMU26"/>
    <mergeCell ref="QNJ26:QNK26"/>
    <mergeCell ref="QGP26:QGQ26"/>
    <mergeCell ref="QHF26:QHG26"/>
    <mergeCell ref="QHV26:QHW26"/>
    <mergeCell ref="QIL26:QIM26"/>
    <mergeCell ref="QJB26:QJC26"/>
    <mergeCell ref="QJR26:QJS26"/>
    <mergeCell ref="QCX26:QCY26"/>
    <mergeCell ref="QDN26:QDO26"/>
    <mergeCell ref="QED26:QEE26"/>
    <mergeCell ref="QET26:QEU26"/>
    <mergeCell ref="QFJ26:QFK26"/>
    <mergeCell ref="QFZ26:QGA26"/>
    <mergeCell ref="QVJ26:QVK26"/>
    <mergeCell ref="QVZ26:QWA26"/>
    <mergeCell ref="QWP26:QWQ26"/>
    <mergeCell ref="QXF26:QXG26"/>
    <mergeCell ref="QXV26:QXW26"/>
    <mergeCell ref="QYL26:QYM26"/>
    <mergeCell ref="QRR26:QRS26"/>
    <mergeCell ref="QSH26:QSI26"/>
    <mergeCell ref="QSX26:QSY26"/>
    <mergeCell ref="QTN26:QTO26"/>
    <mergeCell ref="QUD26:QUE26"/>
    <mergeCell ref="QUT26:QUU26"/>
    <mergeCell ref="QNZ26:QOA26"/>
    <mergeCell ref="QOP26:QOQ26"/>
    <mergeCell ref="QPF26:QPG26"/>
    <mergeCell ref="QPV26:QPW26"/>
    <mergeCell ref="QQL26:QQM26"/>
    <mergeCell ref="QRB26:QRC26"/>
    <mergeCell ref="RGL26:RGM26"/>
    <mergeCell ref="RHB26:RHC26"/>
    <mergeCell ref="RHR26:RHS26"/>
    <mergeCell ref="RIH26:RII26"/>
    <mergeCell ref="RIX26:RIY26"/>
    <mergeCell ref="RJN26:RJO26"/>
    <mergeCell ref="RCT26:RCU26"/>
    <mergeCell ref="RDJ26:RDK26"/>
    <mergeCell ref="RDZ26:REA26"/>
    <mergeCell ref="REP26:REQ26"/>
    <mergeCell ref="RFF26:RFG26"/>
    <mergeCell ref="RFV26:RFW26"/>
    <mergeCell ref="QZB26:QZC26"/>
    <mergeCell ref="QZR26:QZS26"/>
    <mergeCell ref="RAH26:RAI26"/>
    <mergeCell ref="RAX26:RAY26"/>
    <mergeCell ref="RBN26:RBO26"/>
    <mergeCell ref="RCD26:RCE26"/>
    <mergeCell ref="RRN26:RRO26"/>
    <mergeCell ref="RSD26:RSE26"/>
    <mergeCell ref="RST26:RSU26"/>
    <mergeCell ref="RTJ26:RTK26"/>
    <mergeCell ref="RTZ26:RUA26"/>
    <mergeCell ref="RUP26:RUQ26"/>
    <mergeCell ref="RNV26:RNW26"/>
    <mergeCell ref="ROL26:ROM26"/>
    <mergeCell ref="RPB26:RPC26"/>
    <mergeCell ref="RPR26:RPS26"/>
    <mergeCell ref="RQH26:RQI26"/>
    <mergeCell ref="RQX26:RQY26"/>
    <mergeCell ref="RKD26:RKE26"/>
    <mergeCell ref="RKT26:RKU26"/>
    <mergeCell ref="RLJ26:RLK26"/>
    <mergeCell ref="RLZ26:RMA26"/>
    <mergeCell ref="RMP26:RMQ26"/>
    <mergeCell ref="RNF26:RNG26"/>
    <mergeCell ref="SCP26:SCQ26"/>
    <mergeCell ref="SDF26:SDG26"/>
    <mergeCell ref="SDV26:SDW26"/>
    <mergeCell ref="SEL26:SEM26"/>
    <mergeCell ref="SFB26:SFC26"/>
    <mergeCell ref="SFR26:SFS26"/>
    <mergeCell ref="RYX26:RYY26"/>
    <mergeCell ref="RZN26:RZO26"/>
    <mergeCell ref="SAD26:SAE26"/>
    <mergeCell ref="SAT26:SAU26"/>
    <mergeCell ref="SBJ26:SBK26"/>
    <mergeCell ref="SBZ26:SCA26"/>
    <mergeCell ref="RVF26:RVG26"/>
    <mergeCell ref="RVV26:RVW26"/>
    <mergeCell ref="RWL26:RWM26"/>
    <mergeCell ref="RXB26:RXC26"/>
    <mergeCell ref="RXR26:RXS26"/>
    <mergeCell ref="RYH26:RYI26"/>
    <mergeCell ref="SNR26:SNS26"/>
    <mergeCell ref="SOH26:SOI26"/>
    <mergeCell ref="SOX26:SOY26"/>
    <mergeCell ref="SPN26:SPO26"/>
    <mergeCell ref="SQD26:SQE26"/>
    <mergeCell ref="SQT26:SQU26"/>
    <mergeCell ref="SJZ26:SKA26"/>
    <mergeCell ref="SKP26:SKQ26"/>
    <mergeCell ref="SLF26:SLG26"/>
    <mergeCell ref="SLV26:SLW26"/>
    <mergeCell ref="SML26:SMM26"/>
    <mergeCell ref="SNB26:SNC26"/>
    <mergeCell ref="SGH26:SGI26"/>
    <mergeCell ref="SGX26:SGY26"/>
    <mergeCell ref="SHN26:SHO26"/>
    <mergeCell ref="SID26:SIE26"/>
    <mergeCell ref="SIT26:SIU26"/>
    <mergeCell ref="SJJ26:SJK26"/>
    <mergeCell ref="SYT26:SYU26"/>
    <mergeCell ref="SZJ26:SZK26"/>
    <mergeCell ref="SZZ26:TAA26"/>
    <mergeCell ref="TAP26:TAQ26"/>
    <mergeCell ref="TBF26:TBG26"/>
    <mergeCell ref="TBV26:TBW26"/>
    <mergeCell ref="SVB26:SVC26"/>
    <mergeCell ref="SVR26:SVS26"/>
    <mergeCell ref="SWH26:SWI26"/>
    <mergeCell ref="SWX26:SWY26"/>
    <mergeCell ref="SXN26:SXO26"/>
    <mergeCell ref="SYD26:SYE26"/>
    <mergeCell ref="SRJ26:SRK26"/>
    <mergeCell ref="SRZ26:SSA26"/>
    <mergeCell ref="SSP26:SSQ26"/>
    <mergeCell ref="STF26:STG26"/>
    <mergeCell ref="STV26:STW26"/>
    <mergeCell ref="SUL26:SUM26"/>
    <mergeCell ref="TJV26:TJW26"/>
    <mergeCell ref="TKL26:TKM26"/>
    <mergeCell ref="TLB26:TLC26"/>
    <mergeCell ref="TLR26:TLS26"/>
    <mergeCell ref="TMH26:TMI26"/>
    <mergeCell ref="TMX26:TMY26"/>
    <mergeCell ref="TGD26:TGE26"/>
    <mergeCell ref="TGT26:TGU26"/>
    <mergeCell ref="THJ26:THK26"/>
    <mergeCell ref="THZ26:TIA26"/>
    <mergeCell ref="TIP26:TIQ26"/>
    <mergeCell ref="TJF26:TJG26"/>
    <mergeCell ref="TCL26:TCM26"/>
    <mergeCell ref="TDB26:TDC26"/>
    <mergeCell ref="TDR26:TDS26"/>
    <mergeCell ref="TEH26:TEI26"/>
    <mergeCell ref="TEX26:TEY26"/>
    <mergeCell ref="TFN26:TFO26"/>
    <mergeCell ref="TUX26:TUY26"/>
    <mergeCell ref="TVN26:TVO26"/>
    <mergeCell ref="TWD26:TWE26"/>
    <mergeCell ref="TWT26:TWU26"/>
    <mergeCell ref="TXJ26:TXK26"/>
    <mergeCell ref="TXZ26:TYA26"/>
    <mergeCell ref="TRF26:TRG26"/>
    <mergeCell ref="TRV26:TRW26"/>
    <mergeCell ref="TSL26:TSM26"/>
    <mergeCell ref="TTB26:TTC26"/>
    <mergeCell ref="TTR26:TTS26"/>
    <mergeCell ref="TUH26:TUI26"/>
    <mergeCell ref="TNN26:TNO26"/>
    <mergeCell ref="TOD26:TOE26"/>
    <mergeCell ref="TOT26:TOU26"/>
    <mergeCell ref="TPJ26:TPK26"/>
    <mergeCell ref="TPZ26:TQA26"/>
    <mergeCell ref="TQP26:TQQ26"/>
    <mergeCell ref="UFZ26:UGA26"/>
    <mergeCell ref="UGP26:UGQ26"/>
    <mergeCell ref="UHF26:UHG26"/>
    <mergeCell ref="UHV26:UHW26"/>
    <mergeCell ref="UIL26:UIM26"/>
    <mergeCell ref="UJB26:UJC26"/>
    <mergeCell ref="UCH26:UCI26"/>
    <mergeCell ref="UCX26:UCY26"/>
    <mergeCell ref="UDN26:UDO26"/>
    <mergeCell ref="UED26:UEE26"/>
    <mergeCell ref="UET26:UEU26"/>
    <mergeCell ref="UFJ26:UFK26"/>
    <mergeCell ref="TYP26:TYQ26"/>
    <mergeCell ref="TZF26:TZG26"/>
    <mergeCell ref="TZV26:TZW26"/>
    <mergeCell ref="UAL26:UAM26"/>
    <mergeCell ref="UBB26:UBC26"/>
    <mergeCell ref="UBR26:UBS26"/>
    <mergeCell ref="URB26:URC26"/>
    <mergeCell ref="URR26:URS26"/>
    <mergeCell ref="USH26:USI26"/>
    <mergeCell ref="USX26:USY26"/>
    <mergeCell ref="UTN26:UTO26"/>
    <mergeCell ref="UUD26:UUE26"/>
    <mergeCell ref="UNJ26:UNK26"/>
    <mergeCell ref="UNZ26:UOA26"/>
    <mergeCell ref="UOP26:UOQ26"/>
    <mergeCell ref="UPF26:UPG26"/>
    <mergeCell ref="UPV26:UPW26"/>
    <mergeCell ref="UQL26:UQM26"/>
    <mergeCell ref="UJR26:UJS26"/>
    <mergeCell ref="UKH26:UKI26"/>
    <mergeCell ref="UKX26:UKY26"/>
    <mergeCell ref="ULN26:ULO26"/>
    <mergeCell ref="UMD26:UME26"/>
    <mergeCell ref="UMT26:UMU26"/>
    <mergeCell ref="VCD26:VCE26"/>
    <mergeCell ref="VCT26:VCU26"/>
    <mergeCell ref="VDJ26:VDK26"/>
    <mergeCell ref="VDZ26:VEA26"/>
    <mergeCell ref="VEP26:VEQ26"/>
    <mergeCell ref="VFF26:VFG26"/>
    <mergeCell ref="UYL26:UYM26"/>
    <mergeCell ref="UZB26:UZC26"/>
    <mergeCell ref="UZR26:UZS26"/>
    <mergeCell ref="VAH26:VAI26"/>
    <mergeCell ref="VAX26:VAY26"/>
    <mergeCell ref="VBN26:VBO26"/>
    <mergeCell ref="UUT26:UUU26"/>
    <mergeCell ref="UVJ26:UVK26"/>
    <mergeCell ref="UVZ26:UWA26"/>
    <mergeCell ref="UWP26:UWQ26"/>
    <mergeCell ref="UXF26:UXG26"/>
    <mergeCell ref="UXV26:UXW26"/>
    <mergeCell ref="VNF26:VNG26"/>
    <mergeCell ref="VNV26:VNW26"/>
    <mergeCell ref="VOL26:VOM26"/>
    <mergeCell ref="VPB26:VPC26"/>
    <mergeCell ref="VPR26:VPS26"/>
    <mergeCell ref="VQH26:VQI26"/>
    <mergeCell ref="VJN26:VJO26"/>
    <mergeCell ref="VKD26:VKE26"/>
    <mergeCell ref="VKT26:VKU26"/>
    <mergeCell ref="VLJ26:VLK26"/>
    <mergeCell ref="VLZ26:VMA26"/>
    <mergeCell ref="VMP26:VMQ26"/>
    <mergeCell ref="VFV26:VFW26"/>
    <mergeCell ref="VGL26:VGM26"/>
    <mergeCell ref="VHB26:VHC26"/>
    <mergeCell ref="VHR26:VHS26"/>
    <mergeCell ref="VIH26:VII26"/>
    <mergeCell ref="VIX26:VIY26"/>
    <mergeCell ref="VYH26:VYI26"/>
    <mergeCell ref="VYX26:VYY26"/>
    <mergeCell ref="VZN26:VZO26"/>
    <mergeCell ref="WAD26:WAE26"/>
    <mergeCell ref="WAT26:WAU26"/>
    <mergeCell ref="WBJ26:WBK26"/>
    <mergeCell ref="VUP26:VUQ26"/>
    <mergeCell ref="VVF26:VVG26"/>
    <mergeCell ref="VVV26:VVW26"/>
    <mergeCell ref="VWL26:VWM26"/>
    <mergeCell ref="VXB26:VXC26"/>
    <mergeCell ref="VXR26:VXS26"/>
    <mergeCell ref="VQX26:VQY26"/>
    <mergeCell ref="VRN26:VRO26"/>
    <mergeCell ref="VSD26:VSE26"/>
    <mergeCell ref="VST26:VSU26"/>
    <mergeCell ref="VTJ26:VTK26"/>
    <mergeCell ref="VTZ26:VUA26"/>
    <mergeCell ref="WOH26:WOI26"/>
    <mergeCell ref="WOX26:WOY26"/>
    <mergeCell ref="WPN26:WPO26"/>
    <mergeCell ref="WQD26:WQE26"/>
    <mergeCell ref="WJJ26:WJK26"/>
    <mergeCell ref="WJZ26:WKA26"/>
    <mergeCell ref="WKP26:WKQ26"/>
    <mergeCell ref="WLF26:WLG26"/>
    <mergeCell ref="WLV26:WLW26"/>
    <mergeCell ref="WML26:WMM26"/>
    <mergeCell ref="WFR26:WFS26"/>
    <mergeCell ref="WGH26:WGI26"/>
    <mergeCell ref="WGX26:WGY26"/>
    <mergeCell ref="WHN26:WHO26"/>
    <mergeCell ref="WID26:WIE26"/>
    <mergeCell ref="WIT26:WIU26"/>
    <mergeCell ref="WBZ26:WCA26"/>
    <mergeCell ref="WCP26:WCQ26"/>
    <mergeCell ref="WDF26:WDG26"/>
    <mergeCell ref="WDV26:WDW26"/>
    <mergeCell ref="WEL26:WEM26"/>
    <mergeCell ref="WFB26:WFC26"/>
    <mergeCell ref="J4:J5"/>
    <mergeCell ref="J6:J7"/>
    <mergeCell ref="J8:J9"/>
    <mergeCell ref="J10:J11"/>
    <mergeCell ref="J12:J13"/>
    <mergeCell ref="J14:J15"/>
    <mergeCell ref="XBV26:XBW26"/>
    <mergeCell ref="XCL26:XCM26"/>
    <mergeCell ref="XDB26:XDC26"/>
    <mergeCell ref="XDR26:XDS26"/>
    <mergeCell ref="XEH26:XEI26"/>
    <mergeCell ref="XEX26:XEY26"/>
    <mergeCell ref="WYD26:WYE26"/>
    <mergeCell ref="WYT26:WYU26"/>
    <mergeCell ref="WZJ26:WZK26"/>
    <mergeCell ref="WZZ26:XAA26"/>
    <mergeCell ref="XAP26:XAQ26"/>
    <mergeCell ref="XBF26:XBG26"/>
    <mergeCell ref="WUL26:WUM26"/>
    <mergeCell ref="WVB26:WVC26"/>
    <mergeCell ref="WVR26:WVS26"/>
    <mergeCell ref="WWH26:WWI26"/>
    <mergeCell ref="WWX26:WWY26"/>
    <mergeCell ref="WXN26:WXO26"/>
    <mergeCell ref="WQT26:WQU26"/>
    <mergeCell ref="WRJ26:WRK26"/>
    <mergeCell ref="WRZ26:WSA26"/>
    <mergeCell ref="WSP26:WSQ26"/>
    <mergeCell ref="WTF26:WTG26"/>
    <mergeCell ref="WTV26:WTW26"/>
    <mergeCell ref="WNB26:WNC26"/>
    <mergeCell ref="WNR26:WNS26"/>
  </mergeCells>
  <pageMargins left="0.47244094488188981" right="0.35433070866141736" top="1.2204724409448819" bottom="0.62992125984251968" header="0.31496062992125984" footer="0.35433070866141736"/>
  <pageSetup paperSize="9" scale="79" orientation="landscape" r:id="rId1"/>
  <headerFooter scaleWithDoc="0">
    <oddHeader>&amp;R&amp;G</oddHeader>
    <oddFooter>&amp;L  &amp;G   &amp;"Univers 65,Regular"&amp;6 01.03.2024&amp;K5A5A5A   |  lista precios Fränkische Ibérica &amp;R&amp;6&amp;K5A5A5A
&amp;P</oddFooter>
  </headerFooter>
  <rowBreaks count="2" manualBreakCount="2">
    <brk id="23" max="15" man="1"/>
    <brk id="48" max="15"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B21C-D272-499E-901E-CDB1E671E083}">
  <dimension ref="A1:XEZ203"/>
  <sheetViews>
    <sheetView workbookViewId="0">
      <selection activeCell="M3" sqref="M3"/>
    </sheetView>
  </sheetViews>
  <sheetFormatPr defaultColWidth="6.88671875" defaultRowHeight="15"/>
  <cols>
    <col min="1" max="1" width="7" style="104" customWidth="1"/>
    <col min="2" max="2" width="34.44140625" style="104" customWidth="1"/>
    <col min="3" max="3" width="100.44140625" style="104" hidden="1" customWidth="1"/>
    <col min="4" max="4" width="6.88671875" style="104"/>
    <col min="5" max="8" width="6.21875" style="104" hidden="1" customWidth="1"/>
    <col min="9" max="9" width="2.6640625" style="104" customWidth="1"/>
    <col min="10" max="10" width="2.5546875" style="104" hidden="1" customWidth="1"/>
    <col min="11" max="11" width="4.5546875" style="173" customWidth="1"/>
    <col min="12" max="12" width="4" style="104" customWidth="1"/>
    <col min="13" max="13" width="7.21875" style="104" customWidth="1"/>
    <col min="14" max="14" width="4.44140625" style="173" customWidth="1"/>
    <col min="15" max="15" width="3.5546875" style="104" customWidth="1"/>
    <col min="16" max="16" width="7" style="104" customWidth="1"/>
    <col min="17" max="17" width="4.44140625" style="173" customWidth="1"/>
    <col min="18" max="18" width="3.77734375" style="104" customWidth="1"/>
    <col min="19" max="19" width="7.44140625" style="104" customWidth="1"/>
    <col min="20" max="16384" width="6.88671875" style="104"/>
  </cols>
  <sheetData>
    <row r="1" spans="1:19" ht="18">
      <c r="B1" s="105" t="s">
        <v>1107</v>
      </c>
      <c r="C1" s="105"/>
    </row>
    <row r="3" spans="1:19" s="118" customFormat="1" ht="15.75" customHeight="1">
      <c r="A3" s="23" t="s">
        <v>654</v>
      </c>
      <c r="B3" s="24" t="s">
        <v>458</v>
      </c>
      <c r="C3" s="24" t="s">
        <v>457</v>
      </c>
      <c r="D3" s="42">
        <v>45323</v>
      </c>
      <c r="E3" s="42">
        <v>44743</v>
      </c>
      <c r="F3" s="94">
        <v>44652</v>
      </c>
      <c r="G3" s="42">
        <v>44562</v>
      </c>
      <c r="H3" s="24" t="s">
        <v>55</v>
      </c>
      <c r="I3" s="25" t="s">
        <v>53</v>
      </c>
      <c r="J3" s="25" t="s">
        <v>653</v>
      </c>
      <c r="K3" s="268" t="s">
        <v>1080</v>
      </c>
      <c r="L3" s="269"/>
      <c r="M3" s="159">
        <v>0.6</v>
      </c>
      <c r="N3" s="268" t="s">
        <v>1080</v>
      </c>
      <c r="O3" s="269"/>
      <c r="P3" s="159">
        <v>0.62</v>
      </c>
      <c r="Q3" s="268" t="s">
        <v>1080</v>
      </c>
      <c r="R3" s="269"/>
      <c r="S3" s="159">
        <v>0.64</v>
      </c>
    </row>
    <row r="4" spans="1:19" ht="65.25" hidden="1" customHeight="1">
      <c r="A4" s="119"/>
      <c r="B4" s="120"/>
      <c r="C4" s="121"/>
      <c r="D4" s="122"/>
      <c r="E4" s="122"/>
      <c r="F4" s="122"/>
      <c r="G4" s="122"/>
      <c r="H4" s="122"/>
      <c r="I4" s="123"/>
      <c r="J4" s="264"/>
      <c r="K4" s="174"/>
      <c r="L4" s="123"/>
      <c r="M4" s="122"/>
      <c r="N4" s="185"/>
      <c r="O4" s="123"/>
      <c r="P4" s="122"/>
      <c r="Q4" s="185"/>
      <c r="R4" s="123"/>
      <c r="S4" s="122"/>
    </row>
    <row r="5" spans="1:19" ht="15" hidden="1" customHeight="1">
      <c r="A5" s="125"/>
      <c r="B5" s="126"/>
      <c r="C5" s="127"/>
      <c r="D5" s="128"/>
      <c r="E5" s="128"/>
      <c r="F5" s="128"/>
      <c r="G5" s="128"/>
      <c r="H5" s="128"/>
      <c r="I5" s="129"/>
      <c r="J5" s="265"/>
      <c r="K5" s="175"/>
      <c r="L5" s="129"/>
      <c r="M5" s="122"/>
      <c r="N5" s="185"/>
      <c r="O5" s="129"/>
      <c r="P5" s="122"/>
      <c r="Q5" s="185"/>
      <c r="R5" s="129"/>
      <c r="S5" s="122"/>
    </row>
    <row r="6" spans="1:19" ht="15.75" customHeight="1">
      <c r="A6" s="68">
        <f>+'profitherm suelo radiante'!B18</f>
        <v>75116960</v>
      </c>
      <c r="B6" s="68" t="str">
        <f>+'profitherm suelo radiante'!C18</f>
        <v xml:space="preserve">tubo ff-therm ML5 Difustop PE-RT 16x2 rollo 600 m  
</v>
      </c>
      <c r="C6" s="28" t="s">
        <v>470</v>
      </c>
      <c r="D6" s="91">
        <f>+'profitherm suelo radiante'!E18</f>
        <v>1.39</v>
      </c>
      <c r="E6" s="91">
        <f t="shared" ref="E6:E7" si="0">TRUNC(F6*1.125,2)</f>
        <v>1.56</v>
      </c>
      <c r="F6" s="29">
        <f t="shared" ref="F6:F7" si="1">TRUNC(G6*1.1,2)</f>
        <v>1.39</v>
      </c>
      <c r="G6" s="29">
        <f t="shared" ref="G6:G7" si="2">H6*1.09</f>
        <v>1.2658442500000002</v>
      </c>
      <c r="H6" s="29">
        <v>1.1613250000000002</v>
      </c>
      <c r="I6" s="217" t="s">
        <v>0</v>
      </c>
      <c r="J6" s="215"/>
      <c r="K6" s="174">
        <v>18000</v>
      </c>
      <c r="L6" s="123" t="s">
        <v>0</v>
      </c>
      <c r="M6" s="122">
        <f>+D6-D6*$M$3</f>
        <v>0.55599999999999994</v>
      </c>
      <c r="N6" s="185">
        <v>27000</v>
      </c>
      <c r="O6" s="123" t="s">
        <v>0</v>
      </c>
      <c r="P6" s="122">
        <f>+D6-D6*$P$3</f>
        <v>0.5282</v>
      </c>
      <c r="Q6" s="185">
        <v>45000</v>
      </c>
      <c r="R6" s="123" t="s">
        <v>0</v>
      </c>
      <c r="S6" s="122">
        <f>+D6-D6*$S$3</f>
        <v>0.50039999999999996</v>
      </c>
    </row>
    <row r="7" spans="1:19" ht="15.75" hidden="1" customHeight="1">
      <c r="A7" s="68">
        <v>75016900</v>
      </c>
      <c r="B7" s="32" t="str">
        <f t="shared" ref="B7" si="3">LEFT(C7,53)</f>
        <v xml:space="preserve">tubo ff-therm multi Difustop PE-RT 16x2 rollo 600 m  </v>
      </c>
      <c r="C7" s="28" t="s">
        <v>471</v>
      </c>
      <c r="D7" s="91">
        <f t="shared" ref="D7" si="4">E7</f>
        <v>1.56</v>
      </c>
      <c r="E7" s="91">
        <f t="shared" si="0"/>
        <v>1.56</v>
      </c>
      <c r="F7" s="29">
        <f t="shared" si="1"/>
        <v>1.39</v>
      </c>
      <c r="G7" s="29">
        <f t="shared" si="2"/>
        <v>1.2658442500000002</v>
      </c>
      <c r="H7" s="29">
        <v>1.1613250000000002</v>
      </c>
      <c r="I7" s="217" t="s">
        <v>0</v>
      </c>
      <c r="J7" s="264"/>
      <c r="K7" s="174"/>
      <c r="L7" s="123"/>
      <c r="M7" s="122">
        <f t="shared" ref="M7:M54" si="5">+D7-D7*$M$3</f>
        <v>0.62400000000000011</v>
      </c>
      <c r="N7" s="185"/>
      <c r="O7" s="123"/>
      <c r="P7" s="122">
        <f t="shared" ref="P7:P54" si="6">+D7-D7*$P$3</f>
        <v>0.59279999999999999</v>
      </c>
      <c r="Q7" s="185"/>
      <c r="R7" s="123"/>
      <c r="S7" s="122">
        <f t="shared" ref="S7:S54" si="7">+D7-D7*$S$3</f>
        <v>0.56159999999999999</v>
      </c>
    </row>
    <row r="8" spans="1:19" ht="15.75" customHeight="1">
      <c r="A8" s="68">
        <f>+'profitherm suelo radiante'!B70</f>
        <v>90020980</v>
      </c>
      <c r="B8" s="68" t="str">
        <f>+'profitherm suelo radiante'!C70</f>
        <v>rodapié azul film antihumedad  8x150mm rollo 50m</v>
      </c>
      <c r="C8" s="28" t="s">
        <v>1065</v>
      </c>
      <c r="D8" s="91">
        <f>+'profitherm suelo radiante'!E70</f>
        <v>60</v>
      </c>
      <c r="E8" s="63"/>
      <c r="F8" s="64"/>
      <c r="G8" s="64"/>
      <c r="H8" s="64"/>
      <c r="I8" s="218" t="s">
        <v>1</v>
      </c>
      <c r="J8" s="265"/>
      <c r="K8" s="174">
        <v>80</v>
      </c>
      <c r="L8" s="123" t="s">
        <v>1105</v>
      </c>
      <c r="M8" s="122">
        <f t="shared" si="5"/>
        <v>24</v>
      </c>
      <c r="N8" s="185">
        <v>120</v>
      </c>
      <c r="O8" s="123" t="s">
        <v>1105</v>
      </c>
      <c r="P8" s="122">
        <f t="shared" si="6"/>
        <v>22.799999999999997</v>
      </c>
      <c r="Q8" s="185">
        <v>200</v>
      </c>
      <c r="R8" s="123" t="s">
        <v>1105</v>
      </c>
      <c r="S8" s="122">
        <f t="shared" si="7"/>
        <v>21.6</v>
      </c>
    </row>
    <row r="9" spans="1:19" ht="15.75" customHeight="1">
      <c r="A9" s="68">
        <f>+'profitherm suelo radiante'!B71</f>
        <v>71900111</v>
      </c>
      <c r="B9" s="68" t="str">
        <f>+'profitherm suelo radiante'!C71</f>
        <v xml:space="preserve">rodapié con lámina antihumedad  8x150mm rollo 25m </v>
      </c>
      <c r="C9" s="28" t="s">
        <v>1065</v>
      </c>
      <c r="D9" s="91">
        <f>+'profitherm suelo radiante'!E71</f>
        <v>38.65</v>
      </c>
      <c r="E9" s="91">
        <f t="shared" ref="E9" si="8">TRUNC(F9*1.125,2)</f>
        <v>38.65</v>
      </c>
      <c r="F9" s="29">
        <f t="shared" ref="F9" si="9">TRUNC(G9*1.1,2)</f>
        <v>34.36</v>
      </c>
      <c r="G9" s="29">
        <f t="shared" ref="G9" si="10">H9</f>
        <v>31.24</v>
      </c>
      <c r="H9" s="29">
        <v>31.24</v>
      </c>
      <c r="I9" s="217" t="s">
        <v>1</v>
      </c>
      <c r="J9" s="264"/>
      <c r="K9" s="174">
        <v>80</v>
      </c>
      <c r="L9" s="123" t="s">
        <v>1105</v>
      </c>
      <c r="M9" s="122">
        <f t="shared" si="5"/>
        <v>15.46</v>
      </c>
      <c r="N9" s="185">
        <v>120</v>
      </c>
      <c r="O9" s="123" t="s">
        <v>1105</v>
      </c>
      <c r="P9" s="122">
        <f t="shared" si="6"/>
        <v>14.687000000000001</v>
      </c>
      <c r="Q9" s="185">
        <v>200</v>
      </c>
      <c r="R9" s="123" t="s">
        <v>1105</v>
      </c>
      <c r="S9" s="122">
        <f t="shared" si="7"/>
        <v>13.913999999999998</v>
      </c>
    </row>
    <row r="10" spans="1:19" ht="15.75" customHeight="1">
      <c r="A10" s="68">
        <f>+'profitherm suelo radiante'!B82</f>
        <v>90025540</v>
      </c>
      <c r="B10" s="68" t="str">
        <f>+'profitherm suelo radiante'!C82</f>
        <v xml:space="preserve">colector suelo radiante 2 salidas con caudalímetros   </v>
      </c>
      <c r="C10" s="28" t="s">
        <v>500</v>
      </c>
      <c r="D10" s="91">
        <f>+'profitherm suelo radiante'!E82</f>
        <v>122.08</v>
      </c>
      <c r="E10" s="91">
        <f t="shared" ref="E10:E21" si="11">+F10</f>
        <v>122.08</v>
      </c>
      <c r="F10" s="29">
        <f>TRUNC(G10*1.05,2)</f>
        <v>122.08</v>
      </c>
      <c r="G10" s="29">
        <f t="shared" ref="G10:G21" si="12">+H10</f>
        <v>116.27147982738748</v>
      </c>
      <c r="H10" s="29">
        <v>116.27147982738748</v>
      </c>
      <c r="I10" s="30" t="s">
        <v>1</v>
      </c>
      <c r="J10" s="280"/>
      <c r="K10" s="273">
        <v>30</v>
      </c>
      <c r="L10" s="270" t="s">
        <v>1112</v>
      </c>
      <c r="M10" s="122">
        <f t="shared" si="5"/>
        <v>48.832000000000008</v>
      </c>
      <c r="N10" s="273">
        <v>50</v>
      </c>
      <c r="O10" s="270" t="s">
        <v>1112</v>
      </c>
      <c r="P10" s="122">
        <f t="shared" si="6"/>
        <v>46.3904</v>
      </c>
      <c r="Q10" s="273">
        <v>75</v>
      </c>
      <c r="R10" s="270" t="s">
        <v>1112</v>
      </c>
      <c r="S10" s="122">
        <f t="shared" si="7"/>
        <v>43.948799999999991</v>
      </c>
    </row>
    <row r="11" spans="1:19" ht="15.75" customHeight="1">
      <c r="A11" s="68">
        <f>+'profitherm suelo radiante'!B83</f>
        <v>90025541</v>
      </c>
      <c r="B11" s="68" t="str">
        <f>+'profitherm suelo radiante'!C83</f>
        <v xml:space="preserve">colector suelo radiante 3 salidas con caudalímetros   </v>
      </c>
      <c r="C11" s="28" t="s">
        <v>500</v>
      </c>
      <c r="D11" s="91">
        <f>+'profitherm suelo radiante'!E83</f>
        <v>161.32</v>
      </c>
      <c r="E11" s="91">
        <f t="shared" si="11"/>
        <v>161.32</v>
      </c>
      <c r="F11" s="29">
        <f t="shared" ref="F11:F21" si="13">TRUNC(G11*1.05,2)</f>
        <v>161.32</v>
      </c>
      <c r="G11" s="29">
        <f t="shared" si="12"/>
        <v>153.64738188002499</v>
      </c>
      <c r="H11" s="29">
        <v>153.64738188002499</v>
      </c>
      <c r="I11" s="30" t="s">
        <v>1</v>
      </c>
      <c r="J11" s="279"/>
      <c r="K11" s="274"/>
      <c r="L11" s="271"/>
      <c r="M11" s="122">
        <f t="shared" si="5"/>
        <v>64.528000000000006</v>
      </c>
      <c r="N11" s="274"/>
      <c r="O11" s="271"/>
      <c r="P11" s="122">
        <f t="shared" si="6"/>
        <v>61.301599999999993</v>
      </c>
      <c r="Q11" s="274"/>
      <c r="R11" s="271"/>
      <c r="S11" s="122">
        <f t="shared" si="7"/>
        <v>58.075199999999995</v>
      </c>
    </row>
    <row r="12" spans="1:19" ht="15.75" customHeight="1">
      <c r="A12" s="68">
        <f>+'profitherm suelo radiante'!B84</f>
        <v>90025542</v>
      </c>
      <c r="B12" s="68" t="str">
        <f>+'profitherm suelo radiante'!C84</f>
        <v xml:space="preserve">colector suelo radiante 4 salidas con caudalímetros   </v>
      </c>
      <c r="C12" s="28" t="s">
        <v>500</v>
      </c>
      <c r="D12" s="91">
        <f>+'profitherm suelo radiante'!E84</f>
        <v>200.86</v>
      </c>
      <c r="E12" s="91">
        <f t="shared" si="11"/>
        <v>200.86</v>
      </c>
      <c r="F12" s="29">
        <f t="shared" si="13"/>
        <v>200.86</v>
      </c>
      <c r="G12" s="29">
        <f t="shared" si="12"/>
        <v>191.30421774076248</v>
      </c>
      <c r="H12" s="29">
        <v>191.30421774076248</v>
      </c>
      <c r="I12" s="30" t="s">
        <v>1</v>
      </c>
      <c r="J12" s="280"/>
      <c r="K12" s="274"/>
      <c r="L12" s="271"/>
      <c r="M12" s="122">
        <f t="shared" si="5"/>
        <v>80.344000000000008</v>
      </c>
      <c r="N12" s="274"/>
      <c r="O12" s="271"/>
      <c r="P12" s="122">
        <f t="shared" si="6"/>
        <v>76.326800000000006</v>
      </c>
      <c r="Q12" s="274"/>
      <c r="R12" s="271"/>
      <c r="S12" s="122">
        <f t="shared" si="7"/>
        <v>72.309599999999989</v>
      </c>
    </row>
    <row r="13" spans="1:19" ht="15.75" customHeight="1">
      <c r="A13" s="68">
        <f>+'profitherm suelo radiante'!B85</f>
        <v>90025543</v>
      </c>
      <c r="B13" s="68" t="str">
        <f>+'profitherm suelo radiante'!C85</f>
        <v xml:space="preserve">colector suelo radiante 5 salidas con caudalímetros   </v>
      </c>
      <c r="C13" s="28" t="s">
        <v>500</v>
      </c>
      <c r="D13" s="91">
        <f>+'profitherm suelo radiante'!E85</f>
        <v>239.85</v>
      </c>
      <c r="E13" s="91">
        <f t="shared" si="11"/>
        <v>239.85</v>
      </c>
      <c r="F13" s="29">
        <f t="shared" si="13"/>
        <v>239.85</v>
      </c>
      <c r="G13" s="29">
        <f t="shared" si="12"/>
        <v>228.43430271131248</v>
      </c>
      <c r="H13" s="29">
        <v>228.43430271131248</v>
      </c>
      <c r="I13" s="30" t="s">
        <v>1</v>
      </c>
      <c r="J13" s="279"/>
      <c r="K13" s="274"/>
      <c r="L13" s="271"/>
      <c r="M13" s="122">
        <f t="shared" si="5"/>
        <v>95.94</v>
      </c>
      <c r="N13" s="274"/>
      <c r="O13" s="271"/>
      <c r="P13" s="122">
        <f t="shared" si="6"/>
        <v>91.143000000000001</v>
      </c>
      <c r="Q13" s="274"/>
      <c r="R13" s="271"/>
      <c r="S13" s="122">
        <f t="shared" si="7"/>
        <v>86.346000000000004</v>
      </c>
    </row>
    <row r="14" spans="1:19" ht="15.75" customHeight="1">
      <c r="A14" s="68">
        <f>+'profitherm suelo radiante'!B86</f>
        <v>90025544</v>
      </c>
      <c r="B14" s="68" t="str">
        <f>+'profitherm suelo radiante'!C86</f>
        <v xml:space="preserve">colector suelo radiante 6 salidas con caudalímetros   </v>
      </c>
      <c r="C14" s="28" t="s">
        <v>500</v>
      </c>
      <c r="D14" s="91">
        <f>+'profitherm suelo radiante'!E86</f>
        <v>279.10000000000002</v>
      </c>
      <c r="E14" s="91">
        <f t="shared" si="11"/>
        <v>279.10000000000002</v>
      </c>
      <c r="F14" s="29">
        <f t="shared" si="13"/>
        <v>279.10000000000002</v>
      </c>
      <c r="G14" s="29">
        <f t="shared" si="12"/>
        <v>265.81020476394997</v>
      </c>
      <c r="H14" s="29">
        <v>265.81020476394997</v>
      </c>
      <c r="I14" s="30" t="s">
        <v>1</v>
      </c>
      <c r="J14" s="280"/>
      <c r="K14" s="274"/>
      <c r="L14" s="271"/>
      <c r="M14" s="122">
        <f t="shared" si="5"/>
        <v>111.64000000000001</v>
      </c>
      <c r="N14" s="274"/>
      <c r="O14" s="271"/>
      <c r="P14" s="122">
        <f t="shared" si="6"/>
        <v>106.05800000000002</v>
      </c>
      <c r="Q14" s="274"/>
      <c r="R14" s="271"/>
      <c r="S14" s="122">
        <f t="shared" si="7"/>
        <v>100.476</v>
      </c>
    </row>
    <row r="15" spans="1:19" ht="15.75" customHeight="1">
      <c r="A15" s="68">
        <f>+'profitherm suelo radiante'!B87</f>
        <v>90025545</v>
      </c>
      <c r="B15" s="68" t="str">
        <f>+'profitherm suelo radiante'!C87</f>
        <v xml:space="preserve">colector suelo radiante 7 salidas con caudalímetros   </v>
      </c>
      <c r="C15" s="28" t="s">
        <v>500</v>
      </c>
      <c r="D15" s="91">
        <f>+'profitherm suelo radiante'!E87</f>
        <v>318.36</v>
      </c>
      <c r="E15" s="91">
        <f t="shared" si="11"/>
        <v>318.36</v>
      </c>
      <c r="F15" s="29">
        <f t="shared" si="13"/>
        <v>318.36</v>
      </c>
      <c r="G15" s="29">
        <f t="shared" si="12"/>
        <v>303.20951796726246</v>
      </c>
      <c r="H15" s="29">
        <v>303.20951796726246</v>
      </c>
      <c r="I15" s="30" t="s">
        <v>1</v>
      </c>
      <c r="J15" s="279"/>
      <c r="K15" s="274"/>
      <c r="L15" s="271"/>
      <c r="M15" s="122">
        <f t="shared" si="5"/>
        <v>127.34400000000002</v>
      </c>
      <c r="N15" s="274"/>
      <c r="O15" s="271"/>
      <c r="P15" s="122">
        <f t="shared" si="6"/>
        <v>120.9768</v>
      </c>
      <c r="Q15" s="274"/>
      <c r="R15" s="271"/>
      <c r="S15" s="122">
        <f t="shared" si="7"/>
        <v>114.6096</v>
      </c>
    </row>
    <row r="16" spans="1:19" ht="15.75" customHeight="1">
      <c r="A16" s="68">
        <f>+'profitherm suelo radiante'!B88</f>
        <v>90025546</v>
      </c>
      <c r="B16" s="68" t="str">
        <f>+'profitherm suelo radiante'!C88</f>
        <v xml:space="preserve">colector suelo radiante 8 salidas con caudalímetros   </v>
      </c>
      <c r="C16" s="28" t="s">
        <v>500</v>
      </c>
      <c r="D16" s="91">
        <f>+'profitherm suelo radiante'!E88</f>
        <v>357.6</v>
      </c>
      <c r="E16" s="91">
        <f t="shared" si="11"/>
        <v>357.6</v>
      </c>
      <c r="F16" s="29">
        <f t="shared" si="13"/>
        <v>357.6</v>
      </c>
      <c r="G16" s="29">
        <f t="shared" si="12"/>
        <v>340.57371444456243</v>
      </c>
      <c r="H16" s="29">
        <v>340.57371444456243</v>
      </c>
      <c r="I16" s="30" t="s">
        <v>1</v>
      </c>
      <c r="J16" s="280"/>
      <c r="K16" s="274"/>
      <c r="L16" s="271"/>
      <c r="M16" s="122">
        <f t="shared" si="5"/>
        <v>143.04000000000002</v>
      </c>
      <c r="N16" s="274"/>
      <c r="O16" s="271"/>
      <c r="P16" s="122">
        <f t="shared" si="6"/>
        <v>135.88800000000001</v>
      </c>
      <c r="Q16" s="274"/>
      <c r="R16" s="271"/>
      <c r="S16" s="122">
        <f t="shared" si="7"/>
        <v>128.73599999999999</v>
      </c>
    </row>
    <row r="17" spans="1:16380" ht="15.75" customHeight="1">
      <c r="A17" s="68">
        <f>+'profitherm suelo radiante'!B89</f>
        <v>90025547</v>
      </c>
      <c r="B17" s="68" t="str">
        <f>+'profitherm suelo radiante'!C89</f>
        <v xml:space="preserve">colector suelo radiante 9 salidas con caudalímetros   </v>
      </c>
      <c r="C17" s="28" t="s">
        <v>500</v>
      </c>
      <c r="D17" s="91">
        <f>+'profitherm suelo radiante'!E89</f>
        <v>396.88</v>
      </c>
      <c r="E17" s="91">
        <f t="shared" si="11"/>
        <v>396.88</v>
      </c>
      <c r="F17" s="29">
        <f t="shared" si="13"/>
        <v>396.88</v>
      </c>
      <c r="G17" s="29">
        <f t="shared" si="12"/>
        <v>377.98473322321246</v>
      </c>
      <c r="H17" s="29">
        <v>377.98473322321246</v>
      </c>
      <c r="I17" s="30" t="s">
        <v>1</v>
      </c>
      <c r="J17" s="163"/>
      <c r="K17" s="274"/>
      <c r="L17" s="271"/>
      <c r="M17" s="122">
        <f t="shared" si="5"/>
        <v>158.75200000000001</v>
      </c>
      <c r="N17" s="274"/>
      <c r="O17" s="271"/>
      <c r="P17" s="122">
        <f t="shared" si="6"/>
        <v>150.81440000000001</v>
      </c>
      <c r="Q17" s="274"/>
      <c r="R17" s="271"/>
      <c r="S17" s="122">
        <f t="shared" si="7"/>
        <v>142.8768</v>
      </c>
    </row>
    <row r="18" spans="1:16380" ht="15.75" customHeight="1">
      <c r="A18" s="68">
        <f>+'profitherm suelo radiante'!B90</f>
        <v>90025548</v>
      </c>
      <c r="B18" s="68" t="str">
        <f>+'profitherm suelo radiante'!C90</f>
        <v xml:space="preserve">colector suelo radiante 10 salidas con caudalímetros  </v>
      </c>
      <c r="C18" s="28" t="s">
        <v>500</v>
      </c>
      <c r="D18" s="91">
        <f>+'profitherm suelo radiante'!E90</f>
        <v>436.12</v>
      </c>
      <c r="E18" s="91">
        <f t="shared" si="11"/>
        <v>436.12</v>
      </c>
      <c r="F18" s="29">
        <f t="shared" si="13"/>
        <v>436.12</v>
      </c>
      <c r="G18" s="29">
        <f t="shared" si="12"/>
        <v>415.36063527584997</v>
      </c>
      <c r="H18" s="29">
        <v>415.36063527584997</v>
      </c>
      <c r="I18" s="30" t="s">
        <v>1</v>
      </c>
      <c r="J18" s="163"/>
      <c r="K18" s="274"/>
      <c r="L18" s="271"/>
      <c r="M18" s="122">
        <f t="shared" si="5"/>
        <v>174.44800000000004</v>
      </c>
      <c r="N18" s="274"/>
      <c r="O18" s="271"/>
      <c r="P18" s="122">
        <f t="shared" si="6"/>
        <v>165.72559999999999</v>
      </c>
      <c r="Q18" s="274"/>
      <c r="R18" s="271"/>
      <c r="S18" s="122">
        <f t="shared" si="7"/>
        <v>157.00319999999999</v>
      </c>
    </row>
    <row r="19" spans="1:16380" ht="15.75" customHeight="1">
      <c r="A19" s="68">
        <f>+'profitherm suelo radiante'!B91</f>
        <v>90025549</v>
      </c>
      <c r="B19" s="68" t="str">
        <f>+'profitherm suelo radiante'!C91</f>
        <v xml:space="preserve">colector suelo radiante 11 salidas con caudalímetros  </v>
      </c>
      <c r="C19" s="28" t="s">
        <v>500</v>
      </c>
      <c r="D19" s="91">
        <f>+'profitherm suelo radiante'!E91</f>
        <v>475.37</v>
      </c>
      <c r="E19" s="91">
        <f t="shared" si="11"/>
        <v>475.37</v>
      </c>
      <c r="F19" s="29">
        <f t="shared" si="13"/>
        <v>475.37</v>
      </c>
      <c r="G19" s="29">
        <f t="shared" si="12"/>
        <v>452.73653732848743</v>
      </c>
      <c r="H19" s="29">
        <v>452.73653732848743</v>
      </c>
      <c r="I19" s="30" t="s">
        <v>1</v>
      </c>
      <c r="J19" s="163"/>
      <c r="K19" s="274"/>
      <c r="L19" s="271"/>
      <c r="M19" s="122">
        <f t="shared" si="5"/>
        <v>190.14800000000002</v>
      </c>
      <c r="N19" s="274"/>
      <c r="O19" s="271"/>
      <c r="P19" s="122">
        <f t="shared" si="6"/>
        <v>180.64060000000001</v>
      </c>
      <c r="Q19" s="274"/>
      <c r="R19" s="271"/>
      <c r="S19" s="122">
        <f t="shared" si="7"/>
        <v>171.13319999999999</v>
      </c>
    </row>
    <row r="20" spans="1:16380" ht="15.75" customHeight="1">
      <c r="A20" s="68">
        <f>+'profitherm suelo radiante'!B92</f>
        <v>90025550</v>
      </c>
      <c r="B20" s="68" t="str">
        <f>+'profitherm suelo radiante'!C92</f>
        <v xml:space="preserve">colector suelo radiante 12 salidas con caudalímetros  </v>
      </c>
      <c r="C20" s="28" t="s">
        <v>500</v>
      </c>
      <c r="D20" s="91">
        <f>+'profitherm suelo radiante'!E92</f>
        <v>516.64</v>
      </c>
      <c r="E20" s="91">
        <f t="shared" si="11"/>
        <v>516.64</v>
      </c>
      <c r="F20" s="29">
        <f t="shared" si="13"/>
        <v>516.64</v>
      </c>
      <c r="G20" s="29">
        <f t="shared" si="12"/>
        <v>492.04385931181241</v>
      </c>
      <c r="H20" s="29">
        <v>492.04385931181241</v>
      </c>
      <c r="I20" s="30" t="s">
        <v>1</v>
      </c>
      <c r="J20" s="163"/>
      <c r="K20" s="274"/>
      <c r="L20" s="271"/>
      <c r="M20" s="122">
        <f t="shared" si="5"/>
        <v>206.65600000000001</v>
      </c>
      <c r="N20" s="274"/>
      <c r="O20" s="271"/>
      <c r="P20" s="122">
        <f t="shared" si="6"/>
        <v>196.32319999999999</v>
      </c>
      <c r="Q20" s="274"/>
      <c r="R20" s="271"/>
      <c r="S20" s="122">
        <f t="shared" si="7"/>
        <v>185.99039999999997</v>
      </c>
    </row>
    <row r="21" spans="1:16380" ht="15.75" customHeight="1">
      <c r="A21" s="68">
        <f>+'profitherm suelo radiante'!B93</f>
        <v>90025591</v>
      </c>
      <c r="B21" s="68" t="str">
        <f>+'profitherm suelo radiante'!C93</f>
        <v xml:space="preserve">colector de ampliación de 2 circuitos                 </v>
      </c>
      <c r="C21" s="28" t="s">
        <v>500</v>
      </c>
      <c r="D21" s="91">
        <f>+'profitherm suelo radiante'!E93</f>
        <v>114.18</v>
      </c>
      <c r="E21" s="91">
        <f t="shared" si="11"/>
        <v>85.15</v>
      </c>
      <c r="F21" s="29">
        <f t="shared" si="13"/>
        <v>85.15</v>
      </c>
      <c r="G21" s="29">
        <f t="shared" si="12"/>
        <v>81.104696749999988</v>
      </c>
      <c r="H21" s="29">
        <v>81.104696749999988</v>
      </c>
      <c r="I21" s="30" t="s">
        <v>1</v>
      </c>
      <c r="J21" s="164"/>
      <c r="K21" s="275"/>
      <c r="L21" s="272"/>
      <c r="M21" s="122">
        <f t="shared" si="5"/>
        <v>45.672000000000011</v>
      </c>
      <c r="N21" s="275"/>
      <c r="O21" s="272"/>
      <c r="P21" s="122">
        <f t="shared" si="6"/>
        <v>43.388400000000004</v>
      </c>
      <c r="Q21" s="275"/>
      <c r="R21" s="272"/>
      <c r="S21" s="122">
        <f t="shared" si="7"/>
        <v>41.104799999999997</v>
      </c>
      <c r="T21" s="164"/>
    </row>
    <row r="22" spans="1:16380" ht="15.75" customHeight="1">
      <c r="A22" s="68">
        <f>+'profitherm suelo radiante'!B111</f>
        <v>90025650</v>
      </c>
      <c r="B22" s="68" t="str">
        <f>+'profitherm suelo radiante'!C111</f>
        <v xml:space="preserve">profitherm armario fondo 110 mm galvanizado 2 circ.  </v>
      </c>
      <c r="C22" s="28" t="s">
        <v>517</v>
      </c>
      <c r="D22" s="91">
        <f>+'profitherm suelo radiante'!E111</f>
        <v>134.82</v>
      </c>
      <c r="E22" s="91">
        <f>TRUNC(F22*1.045,2)</f>
        <v>127.35</v>
      </c>
      <c r="F22" s="29">
        <f t="shared" ref="F22:F54" si="14">TRUNC(G22*1.1,2)</f>
        <v>121.87</v>
      </c>
      <c r="G22" s="29">
        <f t="shared" ref="G22:G54" si="15">H22</f>
        <v>110.79918356124999</v>
      </c>
      <c r="H22" s="29">
        <v>110.79918356124999</v>
      </c>
      <c r="I22" s="30" t="s">
        <v>1</v>
      </c>
      <c r="J22" s="164"/>
      <c r="K22" s="273">
        <v>30</v>
      </c>
      <c r="L22" s="270" t="s">
        <v>1111</v>
      </c>
      <c r="M22" s="122">
        <f t="shared" si="5"/>
        <v>53.927999999999997</v>
      </c>
      <c r="N22" s="273">
        <v>50</v>
      </c>
      <c r="O22" s="270" t="s">
        <v>1111</v>
      </c>
      <c r="P22" s="122">
        <f t="shared" si="6"/>
        <v>51.2316</v>
      </c>
      <c r="Q22" s="273">
        <v>75</v>
      </c>
      <c r="R22" s="270" t="s">
        <v>1111</v>
      </c>
      <c r="S22" s="122">
        <f t="shared" si="7"/>
        <v>48.535199999999989</v>
      </c>
      <c r="T22" s="164"/>
    </row>
    <row r="23" spans="1:16380" ht="15.75" customHeight="1">
      <c r="A23" s="68">
        <f>+'profitherm suelo radiante'!B112</f>
        <v>90025651</v>
      </c>
      <c r="B23" s="68" t="str">
        <f>+'profitherm suelo radiante'!C112</f>
        <v xml:space="preserve">profitherm armario fondo 110 mm galvanizado 3 circ.  </v>
      </c>
      <c r="C23" s="28" t="s">
        <v>517</v>
      </c>
      <c r="D23" s="91">
        <f>+'profitherm suelo radiante'!E112</f>
        <v>135.75</v>
      </c>
      <c r="E23" s="91">
        <f t="shared" ref="E23:E54" si="16">TRUNC(F23*1.045,2)</f>
        <v>131.74</v>
      </c>
      <c r="F23" s="29">
        <f t="shared" si="14"/>
        <v>126.07</v>
      </c>
      <c r="G23" s="29">
        <f t="shared" si="15"/>
        <v>114.61720314000002</v>
      </c>
      <c r="H23" s="29">
        <v>114.61720314000002</v>
      </c>
      <c r="I23" s="30" t="s">
        <v>1</v>
      </c>
      <c r="J23" s="164"/>
      <c r="K23" s="274"/>
      <c r="L23" s="271"/>
      <c r="M23" s="122">
        <f t="shared" si="5"/>
        <v>54.3</v>
      </c>
      <c r="N23" s="274"/>
      <c r="O23" s="271"/>
      <c r="P23" s="122">
        <f t="shared" si="6"/>
        <v>51.584999999999994</v>
      </c>
      <c r="Q23" s="274"/>
      <c r="R23" s="271"/>
      <c r="S23" s="122">
        <f t="shared" si="7"/>
        <v>48.870000000000005</v>
      </c>
      <c r="T23" s="164"/>
      <c r="AE23" s="105"/>
      <c r="AU23" s="105"/>
      <c r="BK23" s="105"/>
      <c r="CA23" s="105"/>
      <c r="CQ23" s="105"/>
      <c r="DG23" s="105"/>
      <c r="DW23" s="105"/>
      <c r="EM23" s="105"/>
      <c r="FC23" s="105"/>
      <c r="FS23" s="105"/>
      <c r="GI23" s="105"/>
      <c r="GY23" s="105"/>
      <c r="HO23" s="105"/>
      <c r="IE23" s="105"/>
      <c r="IU23" s="105"/>
      <c r="JK23" s="105"/>
      <c r="KA23" s="105"/>
      <c r="KQ23" s="105"/>
      <c r="LG23" s="105"/>
      <c r="LW23" s="105"/>
      <c r="MM23" s="105"/>
      <c r="NC23" s="105"/>
      <c r="NS23" s="105"/>
      <c r="OI23" s="105"/>
      <c r="OY23" s="105"/>
      <c r="PO23" s="105"/>
      <c r="QE23" s="105"/>
      <c r="QU23" s="105"/>
      <c r="RK23" s="105"/>
      <c r="SA23" s="105"/>
      <c r="SQ23" s="105"/>
      <c r="TG23" s="105"/>
      <c r="TW23" s="105"/>
      <c r="UM23" s="105"/>
      <c r="VC23" s="105"/>
      <c r="VS23" s="105"/>
      <c r="WI23" s="105"/>
      <c r="WY23" s="105"/>
      <c r="XO23" s="105"/>
      <c r="YE23" s="105"/>
      <c r="YU23" s="105"/>
      <c r="ZK23" s="105"/>
      <c r="AAA23" s="105"/>
      <c r="AAQ23" s="105"/>
      <c r="ABG23" s="105"/>
      <c r="ABW23" s="105"/>
      <c r="ACM23" s="105"/>
      <c r="ADC23" s="105"/>
      <c r="ADS23" s="105"/>
      <c r="AEI23" s="105"/>
      <c r="AEY23" s="105"/>
      <c r="AFO23" s="105"/>
      <c r="AGE23" s="105"/>
      <c r="AGU23" s="105"/>
      <c r="AHK23" s="105"/>
      <c r="AIA23" s="105"/>
      <c r="AIQ23" s="105"/>
      <c r="AJG23" s="105"/>
      <c r="AJW23" s="105"/>
      <c r="AKM23" s="105"/>
      <c r="ALC23" s="105"/>
      <c r="ALS23" s="105"/>
      <c r="AMI23" s="105"/>
      <c r="AMY23" s="105"/>
      <c r="ANO23" s="105"/>
      <c r="AOE23" s="105"/>
      <c r="AOU23" s="105"/>
      <c r="APK23" s="105"/>
      <c r="AQA23" s="105"/>
      <c r="AQQ23" s="105"/>
      <c r="ARG23" s="105"/>
      <c r="ARW23" s="105"/>
      <c r="ASM23" s="105"/>
      <c r="ATC23" s="105"/>
      <c r="ATS23" s="105"/>
      <c r="AUI23" s="105"/>
      <c r="AUY23" s="105"/>
      <c r="AVO23" s="105"/>
      <c r="AWE23" s="105"/>
      <c r="AWU23" s="105"/>
      <c r="AXK23" s="105"/>
      <c r="AYA23" s="105"/>
      <c r="AYQ23" s="105"/>
      <c r="AZG23" s="105"/>
      <c r="AZW23" s="105"/>
      <c r="BAM23" s="105"/>
      <c r="BBC23" s="105"/>
      <c r="BBS23" s="105"/>
      <c r="BCI23" s="105"/>
      <c r="BCY23" s="105"/>
      <c r="BDO23" s="105"/>
      <c r="BEE23" s="105"/>
      <c r="BEU23" s="105"/>
      <c r="BFK23" s="105"/>
      <c r="BGA23" s="105"/>
      <c r="BGQ23" s="105"/>
      <c r="BHG23" s="105"/>
      <c r="BHW23" s="105"/>
      <c r="BIM23" s="105"/>
      <c r="BJC23" s="105"/>
      <c r="BJS23" s="105"/>
      <c r="BKI23" s="105"/>
      <c r="BKY23" s="105"/>
      <c r="BLO23" s="105"/>
      <c r="BME23" s="105"/>
      <c r="BMU23" s="105"/>
      <c r="BNK23" s="105"/>
      <c r="BOA23" s="105"/>
      <c r="BOQ23" s="105"/>
      <c r="BPG23" s="105"/>
      <c r="BPW23" s="105"/>
      <c r="BQM23" s="105"/>
      <c r="BRC23" s="105"/>
      <c r="BRS23" s="105"/>
      <c r="BSI23" s="105"/>
      <c r="BSY23" s="105"/>
      <c r="BTO23" s="105"/>
      <c r="BUE23" s="105"/>
      <c r="BUU23" s="105"/>
      <c r="BVK23" s="105"/>
      <c r="BWA23" s="105"/>
      <c r="BWQ23" s="105"/>
      <c r="BXG23" s="105"/>
      <c r="BXW23" s="105"/>
      <c r="BYM23" s="105"/>
      <c r="BZC23" s="105"/>
      <c r="BZS23" s="105"/>
      <c r="CAI23" s="105"/>
      <c r="CAY23" s="105"/>
      <c r="CBO23" s="105"/>
      <c r="CCE23" s="105"/>
      <c r="CCU23" s="105"/>
      <c r="CDK23" s="105"/>
      <c r="CEA23" s="105"/>
      <c r="CEQ23" s="105"/>
      <c r="CFG23" s="105"/>
      <c r="CFW23" s="105"/>
      <c r="CGM23" s="105"/>
      <c r="CHC23" s="105"/>
      <c r="CHS23" s="105"/>
      <c r="CII23" s="105"/>
      <c r="CIY23" s="105"/>
      <c r="CJO23" s="105"/>
      <c r="CKE23" s="105"/>
      <c r="CKU23" s="105"/>
      <c r="CLK23" s="105"/>
      <c r="CMA23" s="105"/>
      <c r="CMQ23" s="105"/>
      <c r="CNG23" s="105"/>
      <c r="CNW23" s="105"/>
      <c r="COM23" s="105"/>
      <c r="CPC23" s="105"/>
      <c r="CPS23" s="105"/>
      <c r="CQI23" s="105"/>
      <c r="CQY23" s="105"/>
      <c r="CRO23" s="105"/>
      <c r="CSE23" s="105"/>
      <c r="CSU23" s="105"/>
      <c r="CTK23" s="105"/>
      <c r="CUA23" s="105"/>
      <c r="CUQ23" s="105"/>
      <c r="CVG23" s="105"/>
      <c r="CVW23" s="105"/>
      <c r="CWM23" s="105"/>
      <c r="CXC23" s="105"/>
      <c r="CXS23" s="105"/>
      <c r="CYI23" s="105"/>
      <c r="CYY23" s="105"/>
      <c r="CZO23" s="105"/>
      <c r="DAE23" s="105"/>
      <c r="DAU23" s="105"/>
      <c r="DBK23" s="105"/>
      <c r="DCA23" s="105"/>
      <c r="DCQ23" s="105"/>
      <c r="DDG23" s="105"/>
      <c r="DDW23" s="105"/>
      <c r="DEM23" s="105"/>
      <c r="DFC23" s="105"/>
      <c r="DFS23" s="105"/>
      <c r="DGI23" s="105"/>
      <c r="DGY23" s="105"/>
      <c r="DHO23" s="105"/>
      <c r="DIE23" s="105"/>
      <c r="DIU23" s="105"/>
      <c r="DJK23" s="105"/>
      <c r="DKA23" s="105"/>
      <c r="DKQ23" s="105"/>
      <c r="DLG23" s="105"/>
      <c r="DLW23" s="105"/>
      <c r="DMM23" s="105"/>
      <c r="DNC23" s="105"/>
      <c r="DNS23" s="105"/>
      <c r="DOI23" s="105"/>
      <c r="DOY23" s="105"/>
      <c r="DPO23" s="105"/>
      <c r="DQE23" s="105"/>
      <c r="DQU23" s="105"/>
      <c r="DRK23" s="105"/>
      <c r="DSA23" s="105"/>
      <c r="DSQ23" s="105"/>
      <c r="DTG23" s="105"/>
      <c r="DTW23" s="105"/>
      <c r="DUM23" s="105"/>
      <c r="DVC23" s="105"/>
      <c r="DVS23" s="105"/>
      <c r="DWI23" s="105"/>
      <c r="DWY23" s="105"/>
      <c r="DXO23" s="105"/>
      <c r="DYE23" s="105"/>
      <c r="DYU23" s="105"/>
      <c r="DZK23" s="105"/>
      <c r="EAA23" s="105"/>
      <c r="EAQ23" s="105"/>
      <c r="EBG23" s="105"/>
      <c r="EBW23" s="105"/>
      <c r="ECM23" s="105"/>
      <c r="EDC23" s="105"/>
      <c r="EDS23" s="105"/>
      <c r="EEI23" s="105"/>
      <c r="EEY23" s="105"/>
      <c r="EFO23" s="105"/>
      <c r="EGE23" s="105"/>
      <c r="EGU23" s="105"/>
      <c r="EHK23" s="105"/>
      <c r="EIA23" s="105"/>
      <c r="EIQ23" s="105"/>
      <c r="EJG23" s="105"/>
      <c r="EJW23" s="105"/>
      <c r="EKM23" s="105"/>
      <c r="ELC23" s="105"/>
      <c r="ELS23" s="105"/>
      <c r="EMI23" s="105"/>
      <c r="EMY23" s="105"/>
      <c r="ENO23" s="105"/>
      <c r="EOE23" s="105"/>
      <c r="EOU23" s="105"/>
      <c r="EPK23" s="105"/>
      <c r="EQA23" s="105"/>
      <c r="EQQ23" s="105"/>
      <c r="ERG23" s="105"/>
      <c r="ERW23" s="105"/>
      <c r="ESM23" s="105"/>
      <c r="ETC23" s="105"/>
      <c r="ETS23" s="105"/>
      <c r="EUI23" s="105"/>
      <c r="EUY23" s="105"/>
      <c r="EVO23" s="105"/>
      <c r="EWE23" s="105"/>
      <c r="EWU23" s="105"/>
      <c r="EXK23" s="105"/>
      <c r="EYA23" s="105"/>
      <c r="EYQ23" s="105"/>
      <c r="EZG23" s="105"/>
      <c r="EZW23" s="105"/>
      <c r="FAM23" s="105"/>
      <c r="FBC23" s="105"/>
      <c r="FBS23" s="105"/>
      <c r="FCI23" s="105"/>
      <c r="FCY23" s="105"/>
      <c r="FDO23" s="105"/>
      <c r="FEE23" s="105"/>
      <c r="FEU23" s="105"/>
      <c r="FFK23" s="105"/>
      <c r="FGA23" s="105"/>
      <c r="FGQ23" s="105"/>
      <c r="FHG23" s="105"/>
      <c r="FHW23" s="105"/>
      <c r="FIM23" s="105"/>
      <c r="FJC23" s="105"/>
      <c r="FJS23" s="105"/>
      <c r="FKI23" s="105"/>
      <c r="FKY23" s="105"/>
      <c r="FLO23" s="105"/>
      <c r="FME23" s="105"/>
      <c r="FMU23" s="105"/>
      <c r="FNK23" s="105"/>
      <c r="FOA23" s="105"/>
      <c r="FOQ23" s="105"/>
      <c r="FPG23" s="105"/>
      <c r="FPW23" s="105"/>
      <c r="FQM23" s="105"/>
      <c r="FRC23" s="105"/>
      <c r="FRS23" s="105"/>
      <c r="FSI23" s="105"/>
      <c r="FSY23" s="105"/>
      <c r="FTO23" s="105"/>
      <c r="FUE23" s="105"/>
      <c r="FUU23" s="105"/>
      <c r="FVK23" s="105"/>
      <c r="FWA23" s="105"/>
      <c r="FWQ23" s="105"/>
      <c r="FXG23" s="105"/>
      <c r="FXW23" s="105"/>
      <c r="FYM23" s="105"/>
      <c r="FZC23" s="105"/>
      <c r="FZS23" s="105"/>
      <c r="GAI23" s="105"/>
      <c r="GAY23" s="105"/>
      <c r="GBO23" s="105"/>
      <c r="GCE23" s="105"/>
      <c r="GCU23" s="105"/>
      <c r="GDK23" s="105"/>
      <c r="GEA23" s="105"/>
      <c r="GEQ23" s="105"/>
      <c r="GFG23" s="105"/>
      <c r="GFW23" s="105"/>
      <c r="GGM23" s="105"/>
      <c r="GHC23" s="105"/>
      <c r="GHS23" s="105"/>
      <c r="GII23" s="105"/>
      <c r="GIY23" s="105"/>
      <c r="GJO23" s="105"/>
      <c r="GKE23" s="105"/>
      <c r="GKU23" s="105"/>
      <c r="GLK23" s="105"/>
      <c r="GMA23" s="105"/>
      <c r="GMQ23" s="105"/>
      <c r="GNG23" s="105"/>
      <c r="GNW23" s="105"/>
      <c r="GOM23" s="105"/>
      <c r="GPC23" s="105"/>
      <c r="GPS23" s="105"/>
      <c r="GQI23" s="105"/>
      <c r="GQY23" s="105"/>
      <c r="GRO23" s="105"/>
      <c r="GSE23" s="105"/>
      <c r="GSU23" s="105"/>
      <c r="GTK23" s="105"/>
      <c r="GUA23" s="105"/>
      <c r="GUQ23" s="105"/>
      <c r="GVG23" s="105"/>
      <c r="GVW23" s="105"/>
      <c r="GWM23" s="105"/>
      <c r="GXC23" s="105"/>
      <c r="GXS23" s="105"/>
      <c r="GYI23" s="105"/>
      <c r="GYY23" s="105"/>
      <c r="GZO23" s="105"/>
      <c r="HAE23" s="105"/>
      <c r="HAU23" s="105"/>
      <c r="HBK23" s="105"/>
      <c r="HCA23" s="105"/>
      <c r="HCQ23" s="105"/>
      <c r="HDG23" s="105"/>
      <c r="HDW23" s="105"/>
      <c r="HEM23" s="105"/>
      <c r="HFC23" s="105"/>
      <c r="HFS23" s="105"/>
      <c r="HGI23" s="105"/>
      <c r="HGY23" s="105"/>
      <c r="HHO23" s="105"/>
      <c r="HIE23" s="105"/>
      <c r="HIU23" s="105"/>
      <c r="HJK23" s="105"/>
      <c r="HKA23" s="105"/>
      <c r="HKQ23" s="105"/>
      <c r="HLG23" s="105"/>
      <c r="HLW23" s="105"/>
      <c r="HMM23" s="105"/>
      <c r="HNC23" s="105"/>
      <c r="HNS23" s="105"/>
      <c r="HOI23" s="105"/>
      <c r="HOY23" s="105"/>
      <c r="HPO23" s="105"/>
      <c r="HQE23" s="105"/>
      <c r="HQU23" s="105"/>
      <c r="HRK23" s="105"/>
      <c r="HSA23" s="105"/>
      <c r="HSQ23" s="105"/>
      <c r="HTG23" s="105"/>
      <c r="HTW23" s="105"/>
      <c r="HUM23" s="105"/>
      <c r="HVC23" s="105"/>
      <c r="HVS23" s="105"/>
      <c r="HWI23" s="105"/>
      <c r="HWY23" s="105"/>
      <c r="HXO23" s="105"/>
      <c r="HYE23" s="105"/>
      <c r="HYU23" s="105"/>
      <c r="HZK23" s="105"/>
      <c r="IAA23" s="105"/>
      <c r="IAQ23" s="105"/>
      <c r="IBG23" s="105"/>
      <c r="IBW23" s="105"/>
      <c r="ICM23" s="105"/>
      <c r="IDC23" s="105"/>
      <c r="IDS23" s="105"/>
      <c r="IEI23" s="105"/>
      <c r="IEY23" s="105"/>
      <c r="IFO23" s="105"/>
      <c r="IGE23" s="105"/>
      <c r="IGU23" s="105"/>
      <c r="IHK23" s="105"/>
      <c r="IIA23" s="105"/>
      <c r="IIQ23" s="105"/>
      <c r="IJG23" s="105"/>
      <c r="IJW23" s="105"/>
      <c r="IKM23" s="105"/>
      <c r="ILC23" s="105"/>
      <c r="ILS23" s="105"/>
      <c r="IMI23" s="105"/>
      <c r="IMY23" s="105"/>
      <c r="INO23" s="105"/>
      <c r="IOE23" s="105"/>
      <c r="IOU23" s="105"/>
      <c r="IPK23" s="105"/>
      <c r="IQA23" s="105"/>
      <c r="IQQ23" s="105"/>
      <c r="IRG23" s="105"/>
      <c r="IRW23" s="105"/>
      <c r="ISM23" s="105"/>
      <c r="ITC23" s="105"/>
      <c r="ITS23" s="105"/>
      <c r="IUI23" s="105"/>
      <c r="IUY23" s="105"/>
      <c r="IVO23" s="105"/>
      <c r="IWE23" s="105"/>
      <c r="IWU23" s="105"/>
      <c r="IXK23" s="105"/>
      <c r="IYA23" s="105"/>
      <c r="IYQ23" s="105"/>
      <c r="IZG23" s="105"/>
      <c r="IZW23" s="105"/>
      <c r="JAM23" s="105"/>
      <c r="JBC23" s="105"/>
      <c r="JBS23" s="105"/>
      <c r="JCI23" s="105"/>
      <c r="JCY23" s="105"/>
      <c r="JDO23" s="105"/>
      <c r="JEE23" s="105"/>
      <c r="JEU23" s="105"/>
      <c r="JFK23" s="105"/>
      <c r="JGA23" s="105"/>
      <c r="JGQ23" s="105"/>
      <c r="JHG23" s="105"/>
      <c r="JHW23" s="105"/>
      <c r="JIM23" s="105"/>
      <c r="JJC23" s="105"/>
      <c r="JJS23" s="105"/>
      <c r="JKI23" s="105"/>
      <c r="JKY23" s="105"/>
      <c r="JLO23" s="105"/>
      <c r="JME23" s="105"/>
      <c r="JMU23" s="105"/>
      <c r="JNK23" s="105"/>
      <c r="JOA23" s="105"/>
      <c r="JOQ23" s="105"/>
      <c r="JPG23" s="105"/>
      <c r="JPW23" s="105"/>
      <c r="JQM23" s="105"/>
      <c r="JRC23" s="105"/>
      <c r="JRS23" s="105"/>
      <c r="JSI23" s="105"/>
      <c r="JSY23" s="105"/>
      <c r="JTO23" s="105"/>
      <c r="JUE23" s="105"/>
      <c r="JUU23" s="105"/>
      <c r="JVK23" s="105"/>
      <c r="JWA23" s="105"/>
      <c r="JWQ23" s="105"/>
      <c r="JXG23" s="105"/>
      <c r="JXW23" s="105"/>
      <c r="JYM23" s="105"/>
      <c r="JZC23" s="105"/>
      <c r="JZS23" s="105"/>
      <c r="KAI23" s="105"/>
      <c r="KAY23" s="105"/>
      <c r="KBO23" s="105"/>
      <c r="KCE23" s="105"/>
      <c r="KCU23" s="105"/>
      <c r="KDK23" s="105"/>
      <c r="KEA23" s="105"/>
      <c r="KEQ23" s="105"/>
      <c r="KFG23" s="105"/>
      <c r="KFW23" s="105"/>
      <c r="KGM23" s="105"/>
      <c r="KHC23" s="105"/>
      <c r="KHS23" s="105"/>
      <c r="KII23" s="105"/>
      <c r="KIY23" s="105"/>
      <c r="KJO23" s="105"/>
      <c r="KKE23" s="105"/>
      <c r="KKU23" s="105"/>
      <c r="KLK23" s="105"/>
      <c r="KMA23" s="105"/>
      <c r="KMQ23" s="105"/>
      <c r="KNG23" s="105"/>
      <c r="KNW23" s="105"/>
      <c r="KOM23" s="105"/>
      <c r="KPC23" s="105"/>
      <c r="KPS23" s="105"/>
      <c r="KQI23" s="105"/>
      <c r="KQY23" s="105"/>
      <c r="KRO23" s="105"/>
      <c r="KSE23" s="105"/>
      <c r="KSU23" s="105"/>
      <c r="KTK23" s="105"/>
      <c r="KUA23" s="105"/>
      <c r="KUQ23" s="105"/>
      <c r="KVG23" s="105"/>
      <c r="KVW23" s="105"/>
      <c r="KWM23" s="105"/>
      <c r="KXC23" s="105"/>
      <c r="KXS23" s="105"/>
      <c r="KYI23" s="105"/>
      <c r="KYY23" s="105"/>
      <c r="KZO23" s="105"/>
      <c r="LAE23" s="105"/>
      <c r="LAU23" s="105"/>
      <c r="LBK23" s="105"/>
      <c r="LCA23" s="105"/>
      <c r="LCQ23" s="105"/>
      <c r="LDG23" s="105"/>
      <c r="LDW23" s="105"/>
      <c r="LEM23" s="105"/>
      <c r="LFC23" s="105"/>
      <c r="LFS23" s="105"/>
      <c r="LGI23" s="105"/>
      <c r="LGY23" s="105"/>
      <c r="LHO23" s="105"/>
      <c r="LIE23" s="105"/>
      <c r="LIU23" s="105"/>
      <c r="LJK23" s="105"/>
      <c r="LKA23" s="105"/>
      <c r="LKQ23" s="105"/>
      <c r="LLG23" s="105"/>
      <c r="LLW23" s="105"/>
      <c r="LMM23" s="105"/>
      <c r="LNC23" s="105"/>
      <c r="LNS23" s="105"/>
      <c r="LOI23" s="105"/>
      <c r="LOY23" s="105"/>
      <c r="LPO23" s="105"/>
      <c r="LQE23" s="105"/>
      <c r="LQU23" s="105"/>
      <c r="LRK23" s="105"/>
      <c r="LSA23" s="105"/>
      <c r="LSQ23" s="105"/>
      <c r="LTG23" s="105"/>
      <c r="LTW23" s="105"/>
      <c r="LUM23" s="105"/>
      <c r="LVC23" s="105"/>
      <c r="LVS23" s="105"/>
      <c r="LWI23" s="105"/>
      <c r="LWY23" s="105"/>
      <c r="LXO23" s="105"/>
      <c r="LYE23" s="105"/>
      <c r="LYU23" s="105"/>
      <c r="LZK23" s="105"/>
      <c r="MAA23" s="105"/>
      <c r="MAQ23" s="105"/>
      <c r="MBG23" s="105"/>
      <c r="MBW23" s="105"/>
      <c r="MCM23" s="105"/>
      <c r="MDC23" s="105"/>
      <c r="MDS23" s="105"/>
      <c r="MEI23" s="105"/>
      <c r="MEY23" s="105"/>
      <c r="MFO23" s="105"/>
      <c r="MGE23" s="105"/>
      <c r="MGU23" s="105"/>
      <c r="MHK23" s="105"/>
      <c r="MIA23" s="105"/>
      <c r="MIQ23" s="105"/>
      <c r="MJG23" s="105"/>
      <c r="MJW23" s="105"/>
      <c r="MKM23" s="105"/>
      <c r="MLC23" s="105"/>
      <c r="MLS23" s="105"/>
      <c r="MMI23" s="105"/>
      <c r="MMY23" s="105"/>
      <c r="MNO23" s="105"/>
      <c r="MOE23" s="105"/>
      <c r="MOU23" s="105"/>
      <c r="MPK23" s="105"/>
      <c r="MQA23" s="105"/>
      <c r="MQQ23" s="105"/>
      <c r="MRG23" s="105"/>
      <c r="MRW23" s="105"/>
      <c r="MSM23" s="105"/>
      <c r="MTC23" s="105"/>
      <c r="MTS23" s="105"/>
      <c r="MUI23" s="105"/>
      <c r="MUY23" s="105"/>
      <c r="MVO23" s="105"/>
      <c r="MWE23" s="105"/>
      <c r="MWU23" s="105"/>
      <c r="MXK23" s="105"/>
      <c r="MYA23" s="105"/>
      <c r="MYQ23" s="105"/>
      <c r="MZG23" s="105"/>
      <c r="MZW23" s="105"/>
      <c r="NAM23" s="105"/>
      <c r="NBC23" s="105"/>
      <c r="NBS23" s="105"/>
      <c r="NCI23" s="105"/>
      <c r="NCY23" s="105"/>
      <c r="NDO23" s="105"/>
      <c r="NEE23" s="105"/>
      <c r="NEU23" s="105"/>
      <c r="NFK23" s="105"/>
      <c r="NGA23" s="105"/>
      <c r="NGQ23" s="105"/>
      <c r="NHG23" s="105"/>
      <c r="NHW23" s="105"/>
      <c r="NIM23" s="105"/>
      <c r="NJC23" s="105"/>
      <c r="NJS23" s="105"/>
      <c r="NKI23" s="105"/>
      <c r="NKY23" s="105"/>
      <c r="NLO23" s="105"/>
      <c r="NME23" s="105"/>
      <c r="NMU23" s="105"/>
      <c r="NNK23" s="105"/>
      <c r="NOA23" s="105"/>
      <c r="NOQ23" s="105"/>
      <c r="NPG23" s="105"/>
      <c r="NPW23" s="105"/>
      <c r="NQM23" s="105"/>
      <c r="NRC23" s="105"/>
      <c r="NRS23" s="105"/>
      <c r="NSI23" s="105"/>
      <c r="NSY23" s="105"/>
      <c r="NTO23" s="105"/>
      <c r="NUE23" s="105"/>
      <c r="NUU23" s="105"/>
      <c r="NVK23" s="105"/>
      <c r="NWA23" s="105"/>
      <c r="NWQ23" s="105"/>
      <c r="NXG23" s="105"/>
      <c r="NXW23" s="105"/>
      <c r="NYM23" s="105"/>
      <c r="NZC23" s="105"/>
      <c r="NZS23" s="105"/>
      <c r="OAI23" s="105"/>
      <c r="OAY23" s="105"/>
      <c r="OBO23" s="105"/>
      <c r="OCE23" s="105"/>
      <c r="OCU23" s="105"/>
      <c r="ODK23" s="105"/>
      <c r="OEA23" s="105"/>
      <c r="OEQ23" s="105"/>
      <c r="OFG23" s="105"/>
      <c r="OFW23" s="105"/>
      <c r="OGM23" s="105"/>
      <c r="OHC23" s="105"/>
      <c r="OHS23" s="105"/>
      <c r="OII23" s="105"/>
      <c r="OIY23" s="105"/>
      <c r="OJO23" s="105"/>
      <c r="OKE23" s="105"/>
      <c r="OKU23" s="105"/>
      <c r="OLK23" s="105"/>
      <c r="OMA23" s="105"/>
      <c r="OMQ23" s="105"/>
      <c r="ONG23" s="105"/>
      <c r="ONW23" s="105"/>
      <c r="OOM23" s="105"/>
      <c r="OPC23" s="105"/>
      <c r="OPS23" s="105"/>
      <c r="OQI23" s="105"/>
      <c r="OQY23" s="105"/>
      <c r="ORO23" s="105"/>
      <c r="OSE23" s="105"/>
      <c r="OSU23" s="105"/>
      <c r="OTK23" s="105"/>
      <c r="OUA23" s="105"/>
      <c r="OUQ23" s="105"/>
      <c r="OVG23" s="105"/>
      <c r="OVW23" s="105"/>
      <c r="OWM23" s="105"/>
      <c r="OXC23" s="105"/>
      <c r="OXS23" s="105"/>
      <c r="OYI23" s="105"/>
      <c r="OYY23" s="105"/>
      <c r="OZO23" s="105"/>
      <c r="PAE23" s="105"/>
      <c r="PAU23" s="105"/>
      <c r="PBK23" s="105"/>
      <c r="PCA23" s="105"/>
      <c r="PCQ23" s="105"/>
      <c r="PDG23" s="105"/>
      <c r="PDW23" s="105"/>
      <c r="PEM23" s="105"/>
      <c r="PFC23" s="105"/>
      <c r="PFS23" s="105"/>
      <c r="PGI23" s="105"/>
      <c r="PGY23" s="105"/>
      <c r="PHO23" s="105"/>
      <c r="PIE23" s="105"/>
      <c r="PIU23" s="105"/>
      <c r="PJK23" s="105"/>
      <c r="PKA23" s="105"/>
      <c r="PKQ23" s="105"/>
      <c r="PLG23" s="105"/>
      <c r="PLW23" s="105"/>
      <c r="PMM23" s="105"/>
      <c r="PNC23" s="105"/>
      <c r="PNS23" s="105"/>
      <c r="POI23" s="105"/>
      <c r="POY23" s="105"/>
      <c r="PPO23" s="105"/>
      <c r="PQE23" s="105"/>
      <c r="PQU23" s="105"/>
      <c r="PRK23" s="105"/>
      <c r="PSA23" s="105"/>
      <c r="PSQ23" s="105"/>
      <c r="PTG23" s="105"/>
      <c r="PTW23" s="105"/>
      <c r="PUM23" s="105"/>
      <c r="PVC23" s="105"/>
      <c r="PVS23" s="105"/>
      <c r="PWI23" s="105"/>
      <c r="PWY23" s="105"/>
      <c r="PXO23" s="105"/>
      <c r="PYE23" s="105"/>
      <c r="PYU23" s="105"/>
      <c r="PZK23" s="105"/>
      <c r="QAA23" s="105"/>
      <c r="QAQ23" s="105"/>
      <c r="QBG23" s="105"/>
      <c r="QBW23" s="105"/>
      <c r="QCM23" s="105"/>
      <c r="QDC23" s="105"/>
      <c r="QDS23" s="105"/>
      <c r="QEI23" s="105"/>
      <c r="QEY23" s="105"/>
      <c r="QFO23" s="105"/>
      <c r="QGE23" s="105"/>
      <c r="QGU23" s="105"/>
      <c r="QHK23" s="105"/>
      <c r="QIA23" s="105"/>
      <c r="QIQ23" s="105"/>
      <c r="QJG23" s="105"/>
      <c r="QJW23" s="105"/>
      <c r="QKM23" s="105"/>
      <c r="QLC23" s="105"/>
      <c r="QLS23" s="105"/>
      <c r="QMI23" s="105"/>
      <c r="QMY23" s="105"/>
      <c r="QNO23" s="105"/>
      <c r="QOE23" s="105"/>
      <c r="QOU23" s="105"/>
      <c r="QPK23" s="105"/>
      <c r="QQA23" s="105"/>
      <c r="QQQ23" s="105"/>
      <c r="QRG23" s="105"/>
      <c r="QRW23" s="105"/>
      <c r="QSM23" s="105"/>
      <c r="QTC23" s="105"/>
      <c r="QTS23" s="105"/>
      <c r="QUI23" s="105"/>
      <c r="QUY23" s="105"/>
      <c r="QVO23" s="105"/>
      <c r="QWE23" s="105"/>
      <c r="QWU23" s="105"/>
      <c r="QXK23" s="105"/>
      <c r="QYA23" s="105"/>
      <c r="QYQ23" s="105"/>
      <c r="QZG23" s="105"/>
      <c r="QZW23" s="105"/>
      <c r="RAM23" s="105"/>
      <c r="RBC23" s="105"/>
      <c r="RBS23" s="105"/>
      <c r="RCI23" s="105"/>
      <c r="RCY23" s="105"/>
      <c r="RDO23" s="105"/>
      <c r="REE23" s="105"/>
      <c r="REU23" s="105"/>
      <c r="RFK23" s="105"/>
      <c r="RGA23" s="105"/>
      <c r="RGQ23" s="105"/>
      <c r="RHG23" s="105"/>
      <c r="RHW23" s="105"/>
      <c r="RIM23" s="105"/>
      <c r="RJC23" s="105"/>
      <c r="RJS23" s="105"/>
      <c r="RKI23" s="105"/>
      <c r="RKY23" s="105"/>
      <c r="RLO23" s="105"/>
      <c r="RME23" s="105"/>
      <c r="RMU23" s="105"/>
      <c r="RNK23" s="105"/>
      <c r="ROA23" s="105"/>
      <c r="ROQ23" s="105"/>
      <c r="RPG23" s="105"/>
      <c r="RPW23" s="105"/>
      <c r="RQM23" s="105"/>
      <c r="RRC23" s="105"/>
      <c r="RRS23" s="105"/>
      <c r="RSI23" s="105"/>
      <c r="RSY23" s="105"/>
      <c r="RTO23" s="105"/>
      <c r="RUE23" s="105"/>
      <c r="RUU23" s="105"/>
      <c r="RVK23" s="105"/>
      <c r="RWA23" s="105"/>
      <c r="RWQ23" s="105"/>
      <c r="RXG23" s="105"/>
      <c r="RXW23" s="105"/>
      <c r="RYM23" s="105"/>
      <c r="RZC23" s="105"/>
      <c r="RZS23" s="105"/>
      <c r="SAI23" s="105"/>
      <c r="SAY23" s="105"/>
      <c r="SBO23" s="105"/>
      <c r="SCE23" s="105"/>
      <c r="SCU23" s="105"/>
      <c r="SDK23" s="105"/>
      <c r="SEA23" s="105"/>
      <c r="SEQ23" s="105"/>
      <c r="SFG23" s="105"/>
      <c r="SFW23" s="105"/>
      <c r="SGM23" s="105"/>
      <c r="SHC23" s="105"/>
      <c r="SHS23" s="105"/>
      <c r="SII23" s="105"/>
      <c r="SIY23" s="105"/>
      <c r="SJO23" s="105"/>
      <c r="SKE23" s="105"/>
      <c r="SKU23" s="105"/>
      <c r="SLK23" s="105"/>
      <c r="SMA23" s="105"/>
      <c r="SMQ23" s="105"/>
      <c r="SNG23" s="105"/>
      <c r="SNW23" s="105"/>
      <c r="SOM23" s="105"/>
      <c r="SPC23" s="105"/>
      <c r="SPS23" s="105"/>
      <c r="SQI23" s="105"/>
      <c r="SQY23" s="105"/>
      <c r="SRO23" s="105"/>
      <c r="SSE23" s="105"/>
      <c r="SSU23" s="105"/>
      <c r="STK23" s="105"/>
      <c r="SUA23" s="105"/>
      <c r="SUQ23" s="105"/>
      <c r="SVG23" s="105"/>
      <c r="SVW23" s="105"/>
      <c r="SWM23" s="105"/>
      <c r="SXC23" s="105"/>
      <c r="SXS23" s="105"/>
      <c r="SYI23" s="105"/>
      <c r="SYY23" s="105"/>
      <c r="SZO23" s="105"/>
      <c r="TAE23" s="105"/>
      <c r="TAU23" s="105"/>
      <c r="TBK23" s="105"/>
      <c r="TCA23" s="105"/>
      <c r="TCQ23" s="105"/>
      <c r="TDG23" s="105"/>
      <c r="TDW23" s="105"/>
      <c r="TEM23" s="105"/>
      <c r="TFC23" s="105"/>
      <c r="TFS23" s="105"/>
      <c r="TGI23" s="105"/>
      <c r="TGY23" s="105"/>
      <c r="THO23" s="105"/>
      <c r="TIE23" s="105"/>
      <c r="TIU23" s="105"/>
      <c r="TJK23" s="105"/>
      <c r="TKA23" s="105"/>
      <c r="TKQ23" s="105"/>
      <c r="TLG23" s="105"/>
      <c r="TLW23" s="105"/>
      <c r="TMM23" s="105"/>
      <c r="TNC23" s="105"/>
      <c r="TNS23" s="105"/>
      <c r="TOI23" s="105"/>
      <c r="TOY23" s="105"/>
      <c r="TPO23" s="105"/>
      <c r="TQE23" s="105"/>
      <c r="TQU23" s="105"/>
      <c r="TRK23" s="105"/>
      <c r="TSA23" s="105"/>
      <c r="TSQ23" s="105"/>
      <c r="TTG23" s="105"/>
      <c r="TTW23" s="105"/>
      <c r="TUM23" s="105"/>
      <c r="TVC23" s="105"/>
      <c r="TVS23" s="105"/>
      <c r="TWI23" s="105"/>
      <c r="TWY23" s="105"/>
      <c r="TXO23" s="105"/>
      <c r="TYE23" s="105"/>
      <c r="TYU23" s="105"/>
      <c r="TZK23" s="105"/>
      <c r="UAA23" s="105"/>
      <c r="UAQ23" s="105"/>
      <c r="UBG23" s="105"/>
      <c r="UBW23" s="105"/>
      <c r="UCM23" s="105"/>
      <c r="UDC23" s="105"/>
      <c r="UDS23" s="105"/>
      <c r="UEI23" s="105"/>
      <c r="UEY23" s="105"/>
      <c r="UFO23" s="105"/>
      <c r="UGE23" s="105"/>
      <c r="UGU23" s="105"/>
      <c r="UHK23" s="105"/>
      <c r="UIA23" s="105"/>
      <c r="UIQ23" s="105"/>
      <c r="UJG23" s="105"/>
      <c r="UJW23" s="105"/>
      <c r="UKM23" s="105"/>
      <c r="ULC23" s="105"/>
      <c r="ULS23" s="105"/>
      <c r="UMI23" s="105"/>
      <c r="UMY23" s="105"/>
      <c r="UNO23" s="105"/>
      <c r="UOE23" s="105"/>
      <c r="UOU23" s="105"/>
      <c r="UPK23" s="105"/>
      <c r="UQA23" s="105"/>
      <c r="UQQ23" s="105"/>
      <c r="URG23" s="105"/>
      <c r="URW23" s="105"/>
      <c r="USM23" s="105"/>
      <c r="UTC23" s="105"/>
      <c r="UTS23" s="105"/>
      <c r="UUI23" s="105"/>
      <c r="UUY23" s="105"/>
      <c r="UVO23" s="105"/>
      <c r="UWE23" s="105"/>
      <c r="UWU23" s="105"/>
      <c r="UXK23" s="105"/>
      <c r="UYA23" s="105"/>
      <c r="UYQ23" s="105"/>
      <c r="UZG23" s="105"/>
      <c r="UZW23" s="105"/>
      <c r="VAM23" s="105"/>
      <c r="VBC23" s="105"/>
      <c r="VBS23" s="105"/>
      <c r="VCI23" s="105"/>
      <c r="VCY23" s="105"/>
      <c r="VDO23" s="105"/>
      <c r="VEE23" s="105"/>
      <c r="VEU23" s="105"/>
      <c r="VFK23" s="105"/>
      <c r="VGA23" s="105"/>
      <c r="VGQ23" s="105"/>
      <c r="VHG23" s="105"/>
      <c r="VHW23" s="105"/>
      <c r="VIM23" s="105"/>
      <c r="VJC23" s="105"/>
      <c r="VJS23" s="105"/>
      <c r="VKI23" s="105"/>
      <c r="VKY23" s="105"/>
      <c r="VLO23" s="105"/>
      <c r="VME23" s="105"/>
      <c r="VMU23" s="105"/>
      <c r="VNK23" s="105"/>
      <c r="VOA23" s="105"/>
      <c r="VOQ23" s="105"/>
      <c r="VPG23" s="105"/>
      <c r="VPW23" s="105"/>
      <c r="VQM23" s="105"/>
      <c r="VRC23" s="105"/>
      <c r="VRS23" s="105"/>
      <c r="VSI23" s="105"/>
      <c r="VSY23" s="105"/>
      <c r="VTO23" s="105"/>
      <c r="VUE23" s="105"/>
      <c r="VUU23" s="105"/>
      <c r="VVK23" s="105"/>
      <c r="VWA23" s="105"/>
      <c r="VWQ23" s="105"/>
      <c r="VXG23" s="105"/>
      <c r="VXW23" s="105"/>
      <c r="VYM23" s="105"/>
      <c r="VZC23" s="105"/>
      <c r="VZS23" s="105"/>
      <c r="WAI23" s="105"/>
      <c r="WAY23" s="105"/>
      <c r="WBO23" s="105"/>
      <c r="WCE23" s="105"/>
      <c r="WCU23" s="105"/>
      <c r="WDK23" s="105"/>
      <c r="WEA23" s="105"/>
      <c r="WEQ23" s="105"/>
      <c r="WFG23" s="105"/>
      <c r="WFW23" s="105"/>
      <c r="WGM23" s="105"/>
      <c r="WHC23" s="105"/>
      <c r="WHS23" s="105"/>
      <c r="WII23" s="105"/>
      <c r="WIY23" s="105"/>
      <c r="WJO23" s="105"/>
      <c r="WKE23" s="105"/>
      <c r="WKU23" s="105"/>
      <c r="WLK23" s="105"/>
      <c r="WMA23" s="105"/>
      <c r="WMQ23" s="105"/>
      <c r="WNG23" s="105"/>
      <c r="WNW23" s="105"/>
      <c r="WOM23" s="105"/>
      <c r="WPC23" s="105"/>
      <c r="WPS23" s="105"/>
      <c r="WQI23" s="105"/>
      <c r="WQY23" s="105"/>
      <c r="WRO23" s="105"/>
      <c r="WSE23" s="105"/>
      <c r="WSU23" s="105"/>
      <c r="WTK23" s="105"/>
      <c r="WUA23" s="105"/>
      <c r="WUQ23" s="105"/>
      <c r="WVG23" s="105"/>
      <c r="WVW23" s="105"/>
      <c r="WWM23" s="105"/>
      <c r="WXC23" s="105"/>
      <c r="WXS23" s="105"/>
      <c r="WYI23" s="105"/>
      <c r="WYY23" s="105"/>
      <c r="WZO23" s="105"/>
      <c r="XAE23" s="105"/>
      <c r="XAU23" s="105"/>
      <c r="XBK23" s="105"/>
      <c r="XCA23" s="105"/>
      <c r="XCQ23" s="105"/>
      <c r="XDG23" s="105"/>
      <c r="XDW23" s="105"/>
      <c r="XEM23" s="105"/>
    </row>
    <row r="24" spans="1:16380" ht="15.75" customHeight="1">
      <c r="A24" s="68">
        <f>+'profitherm suelo radiante'!B113</f>
        <v>90025652</v>
      </c>
      <c r="B24" s="68" t="str">
        <f>+'profitherm suelo radiante'!C113</f>
        <v xml:space="preserve">profitherm armario fondo 110 mm galvanizado 4 circ.  </v>
      </c>
      <c r="C24" s="28" t="s">
        <v>517</v>
      </c>
      <c r="D24" s="91">
        <f>+'profitherm suelo radiante'!E113</f>
        <v>133.07</v>
      </c>
      <c r="E24" s="91">
        <f t="shared" si="16"/>
        <v>143.11000000000001</v>
      </c>
      <c r="F24" s="29">
        <f t="shared" si="14"/>
        <v>136.94999999999999</v>
      </c>
      <c r="G24" s="29">
        <f t="shared" si="15"/>
        <v>124.5006384375</v>
      </c>
      <c r="H24" s="29">
        <v>124.5006384375</v>
      </c>
      <c r="I24" s="30" t="s">
        <v>1</v>
      </c>
      <c r="J24" s="164"/>
      <c r="K24" s="274"/>
      <c r="L24" s="271"/>
      <c r="M24" s="122">
        <f t="shared" si="5"/>
        <v>53.227999999999994</v>
      </c>
      <c r="N24" s="274"/>
      <c r="O24" s="271"/>
      <c r="P24" s="122">
        <f t="shared" si="6"/>
        <v>50.566599999999994</v>
      </c>
      <c r="Q24" s="274"/>
      <c r="R24" s="271"/>
      <c r="S24" s="122">
        <f t="shared" si="7"/>
        <v>47.905199999999994</v>
      </c>
      <c r="T24" s="164"/>
      <c r="Y24" s="106"/>
      <c r="Z24" s="106"/>
      <c r="AA24" s="106"/>
      <c r="AB24" s="106"/>
      <c r="AM24" s="106"/>
      <c r="AN24" s="106"/>
      <c r="AO24" s="106"/>
      <c r="AP24" s="106"/>
      <c r="AQ24" s="106"/>
      <c r="AR24" s="106"/>
      <c r="BC24" s="106"/>
      <c r="BD24" s="106"/>
      <c r="BE24" s="106"/>
      <c r="BF24" s="106"/>
      <c r="BG24" s="106"/>
      <c r="BH24" s="106"/>
      <c r="BS24" s="106"/>
      <c r="BT24" s="106"/>
      <c r="BU24" s="106"/>
      <c r="BV24" s="106"/>
      <c r="BW24" s="106"/>
      <c r="BX24" s="106"/>
      <c r="CI24" s="106"/>
      <c r="CJ24" s="106"/>
      <c r="CK24" s="106"/>
      <c r="CL24" s="106"/>
      <c r="CM24" s="106"/>
      <c r="CN24" s="106"/>
      <c r="CY24" s="106"/>
      <c r="CZ24" s="106"/>
      <c r="DA24" s="106"/>
      <c r="DB24" s="106"/>
      <c r="DC24" s="106"/>
      <c r="DD24" s="106"/>
      <c r="DO24" s="106"/>
      <c r="DP24" s="106"/>
      <c r="DQ24" s="106"/>
      <c r="DR24" s="106"/>
      <c r="DS24" s="106"/>
      <c r="DT24" s="106"/>
      <c r="EE24" s="106"/>
      <c r="EF24" s="106"/>
      <c r="EG24" s="106"/>
      <c r="EH24" s="106"/>
      <c r="EI24" s="106"/>
      <c r="EJ24" s="106"/>
      <c r="EU24" s="106"/>
      <c r="EV24" s="106"/>
      <c r="EW24" s="106"/>
      <c r="EX24" s="106"/>
      <c r="EY24" s="106"/>
      <c r="EZ24" s="106"/>
      <c r="FK24" s="106"/>
      <c r="FL24" s="106"/>
      <c r="FM24" s="106"/>
      <c r="FN24" s="106"/>
      <c r="FO24" s="106"/>
      <c r="FP24" s="106"/>
      <c r="GA24" s="106"/>
      <c r="GB24" s="106"/>
      <c r="GC24" s="106"/>
      <c r="GD24" s="106"/>
      <c r="GE24" s="106"/>
      <c r="GF24" s="106"/>
      <c r="GQ24" s="106"/>
      <c r="GR24" s="106"/>
      <c r="GS24" s="106"/>
      <c r="GT24" s="106"/>
      <c r="GU24" s="106"/>
      <c r="GV24" s="106"/>
      <c r="HG24" s="106"/>
      <c r="HH24" s="106"/>
      <c r="HI24" s="106"/>
      <c r="HJ24" s="106"/>
      <c r="HK24" s="106"/>
      <c r="HL24" s="106"/>
      <c r="HW24" s="106"/>
      <c r="HX24" s="106"/>
      <c r="HY24" s="106"/>
      <c r="HZ24" s="106"/>
      <c r="IA24" s="106"/>
      <c r="IB24" s="106"/>
      <c r="IM24" s="106"/>
      <c r="IN24" s="106"/>
      <c r="IO24" s="106"/>
      <c r="IP24" s="106"/>
      <c r="IQ24" s="106"/>
      <c r="IR24" s="106"/>
      <c r="JC24" s="106"/>
      <c r="JD24" s="106"/>
      <c r="JE24" s="106"/>
      <c r="JF24" s="106"/>
      <c r="JG24" s="106"/>
      <c r="JH24" s="106"/>
      <c r="JS24" s="106"/>
      <c r="JT24" s="106"/>
      <c r="JU24" s="106"/>
      <c r="JV24" s="106"/>
      <c r="JW24" s="106"/>
      <c r="JX24" s="106"/>
      <c r="KI24" s="106"/>
      <c r="KJ24" s="106"/>
      <c r="KK24" s="106"/>
      <c r="KL24" s="106"/>
      <c r="KM24" s="106"/>
      <c r="KN24" s="106"/>
      <c r="KY24" s="106"/>
      <c r="KZ24" s="106"/>
      <c r="LA24" s="106"/>
      <c r="LB24" s="106"/>
      <c r="LC24" s="106"/>
      <c r="LD24" s="106"/>
      <c r="LO24" s="106"/>
      <c r="LP24" s="106"/>
      <c r="LQ24" s="106"/>
      <c r="LR24" s="106"/>
      <c r="LS24" s="106"/>
      <c r="LT24" s="106"/>
      <c r="ME24" s="106"/>
      <c r="MF24" s="106"/>
      <c r="MG24" s="106"/>
      <c r="MH24" s="106"/>
      <c r="MI24" s="106"/>
      <c r="MJ24" s="106"/>
      <c r="MU24" s="106"/>
      <c r="MV24" s="106"/>
      <c r="MW24" s="106"/>
      <c r="MX24" s="106"/>
      <c r="MY24" s="106"/>
      <c r="MZ24" s="106"/>
      <c r="NK24" s="106"/>
      <c r="NL24" s="106"/>
      <c r="NM24" s="106"/>
      <c r="NN24" s="106"/>
      <c r="NO24" s="106"/>
      <c r="NP24" s="106"/>
      <c r="OA24" s="106"/>
      <c r="OB24" s="106"/>
      <c r="OC24" s="106"/>
      <c r="OD24" s="106"/>
      <c r="OE24" s="106"/>
      <c r="OF24" s="106"/>
      <c r="OQ24" s="106"/>
      <c r="OR24" s="106"/>
      <c r="OS24" s="106"/>
      <c r="OT24" s="106"/>
      <c r="OU24" s="106"/>
      <c r="OV24" s="106"/>
      <c r="PG24" s="106"/>
      <c r="PH24" s="106"/>
      <c r="PI24" s="106"/>
      <c r="PJ24" s="106"/>
      <c r="PK24" s="106"/>
      <c r="PL24" s="106"/>
      <c r="PW24" s="106"/>
      <c r="PX24" s="106"/>
      <c r="PY24" s="106"/>
      <c r="PZ24" s="106"/>
      <c r="QA24" s="106"/>
      <c r="QB24" s="106"/>
      <c r="QM24" s="106"/>
      <c r="QN24" s="106"/>
      <c r="QO24" s="106"/>
      <c r="QP24" s="106"/>
      <c r="QQ24" s="106"/>
      <c r="QR24" s="106"/>
      <c r="RC24" s="106"/>
      <c r="RD24" s="106"/>
      <c r="RE24" s="106"/>
      <c r="RF24" s="106"/>
      <c r="RG24" s="106"/>
      <c r="RH24" s="106"/>
      <c r="RS24" s="106"/>
      <c r="RT24" s="106"/>
      <c r="RU24" s="106"/>
      <c r="RV24" s="106"/>
      <c r="RW24" s="106"/>
      <c r="RX24" s="106"/>
      <c r="SI24" s="106"/>
      <c r="SJ24" s="106"/>
      <c r="SK24" s="106"/>
      <c r="SL24" s="106"/>
      <c r="SM24" s="106"/>
      <c r="SN24" s="106"/>
      <c r="SY24" s="106"/>
      <c r="SZ24" s="106"/>
      <c r="TA24" s="106"/>
      <c r="TB24" s="106"/>
      <c r="TC24" s="106"/>
      <c r="TD24" s="106"/>
      <c r="TO24" s="106"/>
      <c r="TP24" s="106"/>
      <c r="TQ24" s="106"/>
      <c r="TR24" s="106"/>
      <c r="TS24" s="106"/>
      <c r="TT24" s="106"/>
      <c r="UE24" s="106"/>
      <c r="UF24" s="106"/>
      <c r="UG24" s="106"/>
      <c r="UH24" s="106"/>
      <c r="UI24" s="106"/>
      <c r="UJ24" s="106"/>
      <c r="UU24" s="106"/>
      <c r="UV24" s="106"/>
      <c r="UW24" s="106"/>
      <c r="UX24" s="106"/>
      <c r="UY24" s="106"/>
      <c r="UZ24" s="106"/>
      <c r="VK24" s="106"/>
      <c r="VL24" s="106"/>
      <c r="VM24" s="106"/>
      <c r="VN24" s="106"/>
      <c r="VO24" s="106"/>
      <c r="VP24" s="106"/>
      <c r="WA24" s="106"/>
      <c r="WB24" s="106"/>
      <c r="WC24" s="106"/>
      <c r="WD24" s="106"/>
      <c r="WE24" s="106"/>
      <c r="WF24" s="106"/>
      <c r="WQ24" s="106"/>
      <c r="WR24" s="106"/>
      <c r="WS24" s="106"/>
      <c r="WT24" s="106"/>
      <c r="WU24" s="106"/>
      <c r="WV24" s="106"/>
      <c r="XG24" s="106"/>
      <c r="XH24" s="106"/>
      <c r="XI24" s="106"/>
      <c r="XJ24" s="106"/>
      <c r="XK24" s="106"/>
      <c r="XL24" s="106"/>
      <c r="XW24" s="106"/>
      <c r="XX24" s="106"/>
      <c r="XY24" s="106"/>
      <c r="XZ24" s="106"/>
      <c r="YA24" s="106"/>
      <c r="YB24" s="106"/>
      <c r="YM24" s="106"/>
      <c r="YN24" s="106"/>
      <c r="YO24" s="106"/>
      <c r="YP24" s="106"/>
      <c r="YQ24" s="106"/>
      <c r="YR24" s="106"/>
      <c r="ZC24" s="106"/>
      <c r="ZD24" s="106"/>
      <c r="ZE24" s="106"/>
      <c r="ZF24" s="106"/>
      <c r="ZG24" s="106"/>
      <c r="ZH24" s="106"/>
      <c r="ZS24" s="106"/>
      <c r="ZT24" s="106"/>
      <c r="ZU24" s="106"/>
      <c r="ZV24" s="106"/>
      <c r="ZW24" s="106"/>
      <c r="ZX24" s="106"/>
      <c r="AAI24" s="106"/>
      <c r="AAJ24" s="106"/>
      <c r="AAK24" s="106"/>
      <c r="AAL24" s="106"/>
      <c r="AAM24" s="106"/>
      <c r="AAN24" s="106"/>
      <c r="AAY24" s="106"/>
      <c r="AAZ24" s="106"/>
      <c r="ABA24" s="106"/>
      <c r="ABB24" s="106"/>
      <c r="ABC24" s="106"/>
      <c r="ABD24" s="106"/>
      <c r="ABO24" s="106"/>
      <c r="ABP24" s="106"/>
      <c r="ABQ24" s="106"/>
      <c r="ABR24" s="106"/>
      <c r="ABS24" s="106"/>
      <c r="ABT24" s="106"/>
      <c r="ACE24" s="106"/>
      <c r="ACF24" s="106"/>
      <c r="ACG24" s="106"/>
      <c r="ACH24" s="106"/>
      <c r="ACI24" s="106"/>
      <c r="ACJ24" s="106"/>
      <c r="ACU24" s="106"/>
      <c r="ACV24" s="106"/>
      <c r="ACW24" s="106"/>
      <c r="ACX24" s="106"/>
      <c r="ACY24" s="106"/>
      <c r="ACZ24" s="106"/>
      <c r="ADK24" s="106"/>
      <c r="ADL24" s="106"/>
      <c r="ADM24" s="106"/>
      <c r="ADN24" s="106"/>
      <c r="ADO24" s="106"/>
      <c r="ADP24" s="106"/>
      <c r="AEA24" s="106"/>
      <c r="AEB24" s="106"/>
      <c r="AEC24" s="106"/>
      <c r="AED24" s="106"/>
      <c r="AEE24" s="106"/>
      <c r="AEF24" s="106"/>
      <c r="AEQ24" s="106"/>
      <c r="AER24" s="106"/>
      <c r="AES24" s="106"/>
      <c r="AET24" s="106"/>
      <c r="AEU24" s="106"/>
      <c r="AEV24" s="106"/>
      <c r="AFG24" s="106"/>
      <c r="AFH24" s="106"/>
      <c r="AFI24" s="106"/>
      <c r="AFJ24" s="106"/>
      <c r="AFK24" s="106"/>
      <c r="AFL24" s="106"/>
      <c r="AFW24" s="106"/>
      <c r="AFX24" s="106"/>
      <c r="AFY24" s="106"/>
      <c r="AFZ24" s="106"/>
      <c r="AGA24" s="106"/>
      <c r="AGB24" s="106"/>
      <c r="AGM24" s="106"/>
      <c r="AGN24" s="106"/>
      <c r="AGO24" s="106"/>
      <c r="AGP24" s="106"/>
      <c r="AGQ24" s="106"/>
      <c r="AGR24" s="106"/>
      <c r="AHC24" s="106"/>
      <c r="AHD24" s="106"/>
      <c r="AHE24" s="106"/>
      <c r="AHF24" s="106"/>
      <c r="AHG24" s="106"/>
      <c r="AHH24" s="106"/>
      <c r="AHS24" s="106"/>
      <c r="AHT24" s="106"/>
      <c r="AHU24" s="106"/>
      <c r="AHV24" s="106"/>
      <c r="AHW24" s="106"/>
      <c r="AHX24" s="106"/>
      <c r="AII24" s="106"/>
      <c r="AIJ24" s="106"/>
      <c r="AIK24" s="106"/>
      <c r="AIL24" s="106"/>
      <c r="AIM24" s="106"/>
      <c r="AIN24" s="106"/>
      <c r="AIY24" s="106"/>
      <c r="AIZ24" s="106"/>
      <c r="AJA24" s="106"/>
      <c r="AJB24" s="106"/>
      <c r="AJC24" s="106"/>
      <c r="AJD24" s="106"/>
      <c r="AJO24" s="106"/>
      <c r="AJP24" s="106"/>
      <c r="AJQ24" s="106"/>
      <c r="AJR24" s="106"/>
      <c r="AJS24" s="106"/>
      <c r="AJT24" s="106"/>
      <c r="AKE24" s="106"/>
      <c r="AKF24" s="106"/>
      <c r="AKG24" s="106"/>
      <c r="AKH24" s="106"/>
      <c r="AKI24" s="106"/>
      <c r="AKJ24" s="106"/>
      <c r="AKU24" s="106"/>
      <c r="AKV24" s="106"/>
      <c r="AKW24" s="106"/>
      <c r="AKX24" s="106"/>
      <c r="AKY24" s="106"/>
      <c r="AKZ24" s="106"/>
      <c r="ALK24" s="106"/>
      <c r="ALL24" s="106"/>
      <c r="ALM24" s="106"/>
      <c r="ALN24" s="106"/>
      <c r="ALO24" s="106"/>
      <c r="ALP24" s="106"/>
      <c r="AMA24" s="106"/>
      <c r="AMB24" s="106"/>
      <c r="AMC24" s="106"/>
      <c r="AMD24" s="106"/>
      <c r="AME24" s="106"/>
      <c r="AMF24" s="106"/>
      <c r="AMQ24" s="106"/>
      <c r="AMR24" s="106"/>
      <c r="AMS24" s="106"/>
      <c r="AMT24" s="106"/>
      <c r="AMU24" s="106"/>
      <c r="AMV24" s="106"/>
      <c r="ANG24" s="106"/>
      <c r="ANH24" s="106"/>
      <c r="ANI24" s="106"/>
      <c r="ANJ24" s="106"/>
      <c r="ANK24" s="106"/>
      <c r="ANL24" s="106"/>
      <c r="ANW24" s="106"/>
      <c r="ANX24" s="106"/>
      <c r="ANY24" s="106"/>
      <c r="ANZ24" s="106"/>
      <c r="AOA24" s="106"/>
      <c r="AOB24" s="106"/>
      <c r="AOM24" s="106"/>
      <c r="AON24" s="106"/>
      <c r="AOO24" s="106"/>
      <c r="AOP24" s="106"/>
      <c r="AOQ24" s="106"/>
      <c r="AOR24" s="106"/>
      <c r="APC24" s="106"/>
      <c r="APD24" s="106"/>
      <c r="APE24" s="106"/>
      <c r="APF24" s="106"/>
      <c r="APG24" s="106"/>
      <c r="APH24" s="106"/>
      <c r="APS24" s="106"/>
      <c r="APT24" s="106"/>
      <c r="APU24" s="106"/>
      <c r="APV24" s="106"/>
      <c r="APW24" s="106"/>
      <c r="APX24" s="106"/>
      <c r="AQI24" s="106"/>
      <c r="AQJ24" s="106"/>
      <c r="AQK24" s="106"/>
      <c r="AQL24" s="106"/>
      <c r="AQM24" s="106"/>
      <c r="AQN24" s="106"/>
      <c r="AQY24" s="106"/>
      <c r="AQZ24" s="106"/>
      <c r="ARA24" s="106"/>
      <c r="ARB24" s="106"/>
      <c r="ARC24" s="106"/>
      <c r="ARD24" s="106"/>
      <c r="ARO24" s="106"/>
      <c r="ARP24" s="106"/>
      <c r="ARQ24" s="106"/>
      <c r="ARR24" s="106"/>
      <c r="ARS24" s="106"/>
      <c r="ART24" s="106"/>
      <c r="ASE24" s="106"/>
      <c r="ASF24" s="106"/>
      <c r="ASG24" s="106"/>
      <c r="ASH24" s="106"/>
      <c r="ASI24" s="106"/>
      <c r="ASJ24" s="106"/>
      <c r="ASU24" s="106"/>
      <c r="ASV24" s="106"/>
      <c r="ASW24" s="106"/>
      <c r="ASX24" s="106"/>
      <c r="ASY24" s="106"/>
      <c r="ASZ24" s="106"/>
      <c r="ATK24" s="106"/>
      <c r="ATL24" s="106"/>
      <c r="ATM24" s="106"/>
      <c r="ATN24" s="106"/>
      <c r="ATO24" s="106"/>
      <c r="ATP24" s="106"/>
      <c r="AUA24" s="106"/>
      <c r="AUB24" s="106"/>
      <c r="AUC24" s="106"/>
      <c r="AUD24" s="106"/>
      <c r="AUE24" s="106"/>
      <c r="AUF24" s="106"/>
      <c r="AUQ24" s="106"/>
      <c r="AUR24" s="106"/>
      <c r="AUS24" s="106"/>
      <c r="AUT24" s="106"/>
      <c r="AUU24" s="106"/>
      <c r="AUV24" s="106"/>
      <c r="AVG24" s="106"/>
      <c r="AVH24" s="106"/>
      <c r="AVI24" s="106"/>
      <c r="AVJ24" s="106"/>
      <c r="AVK24" s="106"/>
      <c r="AVL24" s="106"/>
      <c r="AVW24" s="106"/>
      <c r="AVX24" s="106"/>
      <c r="AVY24" s="106"/>
      <c r="AVZ24" s="106"/>
      <c r="AWA24" s="106"/>
      <c r="AWB24" s="106"/>
      <c r="AWM24" s="106"/>
      <c r="AWN24" s="106"/>
      <c r="AWO24" s="106"/>
      <c r="AWP24" s="106"/>
      <c r="AWQ24" s="106"/>
      <c r="AWR24" s="106"/>
      <c r="AXC24" s="106"/>
      <c r="AXD24" s="106"/>
      <c r="AXE24" s="106"/>
      <c r="AXF24" s="106"/>
      <c r="AXG24" s="106"/>
      <c r="AXH24" s="106"/>
      <c r="AXS24" s="106"/>
      <c r="AXT24" s="106"/>
      <c r="AXU24" s="106"/>
      <c r="AXV24" s="106"/>
      <c r="AXW24" s="106"/>
      <c r="AXX24" s="106"/>
      <c r="AYI24" s="106"/>
      <c r="AYJ24" s="106"/>
      <c r="AYK24" s="106"/>
      <c r="AYL24" s="106"/>
      <c r="AYM24" s="106"/>
      <c r="AYN24" s="106"/>
      <c r="AYY24" s="106"/>
      <c r="AYZ24" s="106"/>
      <c r="AZA24" s="106"/>
      <c r="AZB24" s="106"/>
      <c r="AZC24" s="106"/>
      <c r="AZD24" s="106"/>
      <c r="AZO24" s="106"/>
      <c r="AZP24" s="106"/>
      <c r="AZQ24" s="106"/>
      <c r="AZR24" s="106"/>
      <c r="AZS24" s="106"/>
      <c r="AZT24" s="106"/>
      <c r="BAE24" s="106"/>
      <c r="BAF24" s="106"/>
      <c r="BAG24" s="106"/>
      <c r="BAH24" s="106"/>
      <c r="BAI24" s="106"/>
      <c r="BAJ24" s="106"/>
      <c r="BAU24" s="106"/>
      <c r="BAV24" s="106"/>
      <c r="BAW24" s="106"/>
      <c r="BAX24" s="106"/>
      <c r="BAY24" s="106"/>
      <c r="BAZ24" s="106"/>
      <c r="BBK24" s="106"/>
      <c r="BBL24" s="106"/>
      <c r="BBM24" s="106"/>
      <c r="BBN24" s="106"/>
      <c r="BBO24" s="106"/>
      <c r="BBP24" s="106"/>
      <c r="BCA24" s="106"/>
      <c r="BCB24" s="106"/>
      <c r="BCC24" s="106"/>
      <c r="BCD24" s="106"/>
      <c r="BCE24" s="106"/>
      <c r="BCF24" s="106"/>
      <c r="BCQ24" s="106"/>
      <c r="BCR24" s="106"/>
      <c r="BCS24" s="106"/>
      <c r="BCT24" s="106"/>
      <c r="BCU24" s="106"/>
      <c r="BCV24" s="106"/>
      <c r="BDG24" s="106"/>
      <c r="BDH24" s="106"/>
      <c r="BDI24" s="106"/>
      <c r="BDJ24" s="106"/>
      <c r="BDK24" s="106"/>
      <c r="BDL24" s="106"/>
      <c r="BDW24" s="106"/>
      <c r="BDX24" s="106"/>
      <c r="BDY24" s="106"/>
      <c r="BDZ24" s="106"/>
      <c r="BEA24" s="106"/>
      <c r="BEB24" s="106"/>
      <c r="BEM24" s="106"/>
      <c r="BEN24" s="106"/>
      <c r="BEO24" s="106"/>
      <c r="BEP24" s="106"/>
      <c r="BEQ24" s="106"/>
      <c r="BER24" s="106"/>
      <c r="BFC24" s="106"/>
      <c r="BFD24" s="106"/>
      <c r="BFE24" s="106"/>
      <c r="BFF24" s="106"/>
      <c r="BFG24" s="106"/>
      <c r="BFH24" s="106"/>
      <c r="BFS24" s="106"/>
      <c r="BFT24" s="106"/>
      <c r="BFU24" s="106"/>
      <c r="BFV24" s="106"/>
      <c r="BFW24" s="106"/>
      <c r="BFX24" s="106"/>
      <c r="BGI24" s="106"/>
      <c r="BGJ24" s="106"/>
      <c r="BGK24" s="106"/>
      <c r="BGL24" s="106"/>
      <c r="BGM24" s="106"/>
      <c r="BGN24" s="106"/>
      <c r="BGY24" s="106"/>
      <c r="BGZ24" s="106"/>
      <c r="BHA24" s="106"/>
      <c r="BHB24" s="106"/>
      <c r="BHC24" s="106"/>
      <c r="BHD24" s="106"/>
      <c r="BHO24" s="106"/>
      <c r="BHP24" s="106"/>
      <c r="BHQ24" s="106"/>
      <c r="BHR24" s="106"/>
      <c r="BHS24" s="106"/>
      <c r="BHT24" s="106"/>
      <c r="BIE24" s="106"/>
      <c r="BIF24" s="106"/>
      <c r="BIG24" s="106"/>
      <c r="BIH24" s="106"/>
      <c r="BII24" s="106"/>
      <c r="BIJ24" s="106"/>
      <c r="BIU24" s="106"/>
      <c r="BIV24" s="106"/>
      <c r="BIW24" s="106"/>
      <c r="BIX24" s="106"/>
      <c r="BIY24" s="106"/>
      <c r="BIZ24" s="106"/>
      <c r="BJK24" s="106"/>
      <c r="BJL24" s="106"/>
      <c r="BJM24" s="106"/>
      <c r="BJN24" s="106"/>
      <c r="BJO24" s="106"/>
      <c r="BJP24" s="106"/>
      <c r="BKA24" s="106"/>
      <c r="BKB24" s="106"/>
      <c r="BKC24" s="106"/>
      <c r="BKD24" s="106"/>
      <c r="BKE24" s="106"/>
      <c r="BKF24" s="106"/>
      <c r="BKQ24" s="106"/>
      <c r="BKR24" s="106"/>
      <c r="BKS24" s="106"/>
      <c r="BKT24" s="106"/>
      <c r="BKU24" s="106"/>
      <c r="BKV24" s="106"/>
      <c r="BLG24" s="106"/>
      <c r="BLH24" s="106"/>
      <c r="BLI24" s="106"/>
      <c r="BLJ24" s="106"/>
      <c r="BLK24" s="106"/>
      <c r="BLL24" s="106"/>
      <c r="BLW24" s="106"/>
      <c r="BLX24" s="106"/>
      <c r="BLY24" s="106"/>
      <c r="BLZ24" s="106"/>
      <c r="BMA24" s="106"/>
      <c r="BMB24" s="106"/>
      <c r="BMM24" s="106"/>
      <c r="BMN24" s="106"/>
      <c r="BMO24" s="106"/>
      <c r="BMP24" s="106"/>
      <c r="BMQ24" s="106"/>
      <c r="BMR24" s="106"/>
      <c r="BNC24" s="106"/>
      <c r="BND24" s="106"/>
      <c r="BNE24" s="106"/>
      <c r="BNF24" s="106"/>
      <c r="BNG24" s="106"/>
      <c r="BNH24" s="106"/>
      <c r="BNS24" s="106"/>
      <c r="BNT24" s="106"/>
      <c r="BNU24" s="106"/>
      <c r="BNV24" s="106"/>
      <c r="BNW24" s="106"/>
      <c r="BNX24" s="106"/>
      <c r="BOI24" s="106"/>
      <c r="BOJ24" s="106"/>
      <c r="BOK24" s="106"/>
      <c r="BOL24" s="106"/>
      <c r="BOM24" s="106"/>
      <c r="BON24" s="106"/>
      <c r="BOY24" s="106"/>
      <c r="BOZ24" s="106"/>
      <c r="BPA24" s="106"/>
      <c r="BPB24" s="106"/>
      <c r="BPC24" s="106"/>
      <c r="BPD24" s="106"/>
      <c r="BPO24" s="106"/>
      <c r="BPP24" s="106"/>
      <c r="BPQ24" s="106"/>
      <c r="BPR24" s="106"/>
      <c r="BPS24" s="106"/>
      <c r="BPT24" s="106"/>
      <c r="BQE24" s="106"/>
      <c r="BQF24" s="106"/>
      <c r="BQG24" s="106"/>
      <c r="BQH24" s="106"/>
      <c r="BQI24" s="106"/>
      <c r="BQJ24" s="106"/>
      <c r="BQU24" s="106"/>
      <c r="BQV24" s="106"/>
      <c r="BQW24" s="106"/>
      <c r="BQX24" s="106"/>
      <c r="BQY24" s="106"/>
      <c r="BQZ24" s="106"/>
      <c r="BRK24" s="106"/>
      <c r="BRL24" s="106"/>
      <c r="BRM24" s="106"/>
      <c r="BRN24" s="106"/>
      <c r="BRO24" s="106"/>
      <c r="BRP24" s="106"/>
      <c r="BSA24" s="106"/>
      <c r="BSB24" s="106"/>
      <c r="BSC24" s="106"/>
      <c r="BSD24" s="106"/>
      <c r="BSE24" s="106"/>
      <c r="BSF24" s="106"/>
      <c r="BSQ24" s="106"/>
      <c r="BSR24" s="106"/>
      <c r="BSS24" s="106"/>
      <c r="BST24" s="106"/>
      <c r="BSU24" s="106"/>
      <c r="BSV24" s="106"/>
      <c r="BTG24" s="106"/>
      <c r="BTH24" s="106"/>
      <c r="BTI24" s="106"/>
      <c r="BTJ24" s="106"/>
      <c r="BTK24" s="106"/>
      <c r="BTL24" s="106"/>
      <c r="BTW24" s="106"/>
      <c r="BTX24" s="106"/>
      <c r="BTY24" s="106"/>
      <c r="BTZ24" s="106"/>
      <c r="BUA24" s="106"/>
      <c r="BUB24" s="106"/>
      <c r="BUM24" s="106"/>
      <c r="BUN24" s="106"/>
      <c r="BUO24" s="106"/>
      <c r="BUP24" s="106"/>
      <c r="BUQ24" s="106"/>
      <c r="BUR24" s="106"/>
      <c r="BVC24" s="106"/>
      <c r="BVD24" s="106"/>
      <c r="BVE24" s="106"/>
      <c r="BVF24" s="106"/>
      <c r="BVG24" s="106"/>
      <c r="BVH24" s="106"/>
      <c r="BVS24" s="106"/>
      <c r="BVT24" s="106"/>
      <c r="BVU24" s="106"/>
      <c r="BVV24" s="106"/>
      <c r="BVW24" s="106"/>
      <c r="BVX24" s="106"/>
      <c r="BWI24" s="106"/>
      <c r="BWJ24" s="106"/>
      <c r="BWK24" s="106"/>
      <c r="BWL24" s="106"/>
      <c r="BWM24" s="106"/>
      <c r="BWN24" s="106"/>
      <c r="BWY24" s="106"/>
      <c r="BWZ24" s="106"/>
      <c r="BXA24" s="106"/>
      <c r="BXB24" s="106"/>
      <c r="BXC24" s="106"/>
      <c r="BXD24" s="106"/>
      <c r="BXO24" s="106"/>
      <c r="BXP24" s="106"/>
      <c r="BXQ24" s="106"/>
      <c r="BXR24" s="106"/>
      <c r="BXS24" s="106"/>
      <c r="BXT24" s="106"/>
      <c r="BYE24" s="106"/>
      <c r="BYF24" s="106"/>
      <c r="BYG24" s="106"/>
      <c r="BYH24" s="106"/>
      <c r="BYI24" s="106"/>
      <c r="BYJ24" s="106"/>
      <c r="BYU24" s="106"/>
      <c r="BYV24" s="106"/>
      <c r="BYW24" s="106"/>
      <c r="BYX24" s="106"/>
      <c r="BYY24" s="106"/>
      <c r="BYZ24" s="106"/>
      <c r="BZK24" s="106"/>
      <c r="BZL24" s="106"/>
      <c r="BZM24" s="106"/>
      <c r="BZN24" s="106"/>
      <c r="BZO24" s="106"/>
      <c r="BZP24" s="106"/>
      <c r="CAA24" s="106"/>
      <c r="CAB24" s="106"/>
      <c r="CAC24" s="106"/>
      <c r="CAD24" s="106"/>
      <c r="CAE24" s="106"/>
      <c r="CAF24" s="106"/>
      <c r="CAQ24" s="106"/>
      <c r="CAR24" s="106"/>
      <c r="CAS24" s="106"/>
      <c r="CAT24" s="106"/>
      <c r="CAU24" s="106"/>
      <c r="CAV24" s="106"/>
      <c r="CBG24" s="106"/>
      <c r="CBH24" s="106"/>
      <c r="CBI24" s="106"/>
      <c r="CBJ24" s="106"/>
      <c r="CBK24" s="106"/>
      <c r="CBL24" s="106"/>
      <c r="CBW24" s="106"/>
      <c r="CBX24" s="106"/>
      <c r="CBY24" s="106"/>
      <c r="CBZ24" s="106"/>
      <c r="CCA24" s="106"/>
      <c r="CCB24" s="106"/>
      <c r="CCM24" s="106"/>
      <c r="CCN24" s="106"/>
      <c r="CCO24" s="106"/>
      <c r="CCP24" s="106"/>
      <c r="CCQ24" s="106"/>
      <c r="CCR24" s="106"/>
      <c r="CDC24" s="106"/>
      <c r="CDD24" s="106"/>
      <c r="CDE24" s="106"/>
      <c r="CDF24" s="106"/>
      <c r="CDG24" s="106"/>
      <c r="CDH24" s="106"/>
      <c r="CDS24" s="106"/>
      <c r="CDT24" s="106"/>
      <c r="CDU24" s="106"/>
      <c r="CDV24" s="106"/>
      <c r="CDW24" s="106"/>
      <c r="CDX24" s="106"/>
      <c r="CEI24" s="106"/>
      <c r="CEJ24" s="106"/>
      <c r="CEK24" s="106"/>
      <c r="CEL24" s="106"/>
      <c r="CEM24" s="106"/>
      <c r="CEN24" s="106"/>
      <c r="CEY24" s="106"/>
      <c r="CEZ24" s="106"/>
      <c r="CFA24" s="106"/>
      <c r="CFB24" s="106"/>
      <c r="CFC24" s="106"/>
      <c r="CFD24" s="106"/>
      <c r="CFO24" s="106"/>
      <c r="CFP24" s="106"/>
      <c r="CFQ24" s="106"/>
      <c r="CFR24" s="106"/>
      <c r="CFS24" s="106"/>
      <c r="CFT24" s="106"/>
      <c r="CGE24" s="106"/>
      <c r="CGF24" s="106"/>
      <c r="CGG24" s="106"/>
      <c r="CGH24" s="106"/>
      <c r="CGI24" s="106"/>
      <c r="CGJ24" s="106"/>
      <c r="CGU24" s="106"/>
      <c r="CGV24" s="106"/>
      <c r="CGW24" s="106"/>
      <c r="CGX24" s="106"/>
      <c r="CGY24" s="106"/>
      <c r="CGZ24" s="106"/>
      <c r="CHK24" s="106"/>
      <c r="CHL24" s="106"/>
      <c r="CHM24" s="106"/>
      <c r="CHN24" s="106"/>
      <c r="CHO24" s="106"/>
      <c r="CHP24" s="106"/>
      <c r="CIA24" s="106"/>
      <c r="CIB24" s="106"/>
      <c r="CIC24" s="106"/>
      <c r="CID24" s="106"/>
      <c r="CIE24" s="106"/>
      <c r="CIF24" s="106"/>
      <c r="CIQ24" s="106"/>
      <c r="CIR24" s="106"/>
      <c r="CIS24" s="106"/>
      <c r="CIT24" s="106"/>
      <c r="CIU24" s="106"/>
      <c r="CIV24" s="106"/>
      <c r="CJG24" s="106"/>
      <c r="CJH24" s="106"/>
      <c r="CJI24" s="106"/>
      <c r="CJJ24" s="106"/>
      <c r="CJK24" s="106"/>
      <c r="CJL24" s="106"/>
      <c r="CJW24" s="106"/>
      <c r="CJX24" s="106"/>
      <c r="CJY24" s="106"/>
      <c r="CJZ24" s="106"/>
      <c r="CKA24" s="106"/>
      <c r="CKB24" s="106"/>
      <c r="CKM24" s="106"/>
      <c r="CKN24" s="106"/>
      <c r="CKO24" s="106"/>
      <c r="CKP24" s="106"/>
      <c r="CKQ24" s="106"/>
      <c r="CKR24" s="106"/>
      <c r="CLC24" s="106"/>
      <c r="CLD24" s="106"/>
      <c r="CLE24" s="106"/>
      <c r="CLF24" s="106"/>
      <c r="CLG24" s="106"/>
      <c r="CLH24" s="106"/>
      <c r="CLS24" s="106"/>
      <c r="CLT24" s="106"/>
      <c r="CLU24" s="106"/>
      <c r="CLV24" s="106"/>
      <c r="CLW24" s="106"/>
      <c r="CLX24" s="106"/>
      <c r="CMI24" s="106"/>
      <c r="CMJ24" s="106"/>
      <c r="CMK24" s="106"/>
      <c r="CML24" s="106"/>
      <c r="CMM24" s="106"/>
      <c r="CMN24" s="106"/>
      <c r="CMY24" s="106"/>
      <c r="CMZ24" s="106"/>
      <c r="CNA24" s="106"/>
      <c r="CNB24" s="106"/>
      <c r="CNC24" s="106"/>
      <c r="CND24" s="106"/>
      <c r="CNO24" s="106"/>
      <c r="CNP24" s="106"/>
      <c r="CNQ24" s="106"/>
      <c r="CNR24" s="106"/>
      <c r="CNS24" s="106"/>
      <c r="CNT24" s="106"/>
      <c r="COE24" s="106"/>
      <c r="COF24" s="106"/>
      <c r="COG24" s="106"/>
      <c r="COH24" s="106"/>
      <c r="COI24" s="106"/>
      <c r="COJ24" s="106"/>
      <c r="COU24" s="106"/>
      <c r="COV24" s="106"/>
      <c r="COW24" s="106"/>
      <c r="COX24" s="106"/>
      <c r="COY24" s="106"/>
      <c r="COZ24" s="106"/>
      <c r="CPK24" s="106"/>
      <c r="CPL24" s="106"/>
      <c r="CPM24" s="106"/>
      <c r="CPN24" s="106"/>
      <c r="CPO24" s="106"/>
      <c r="CPP24" s="106"/>
      <c r="CQA24" s="106"/>
      <c r="CQB24" s="106"/>
      <c r="CQC24" s="106"/>
      <c r="CQD24" s="106"/>
      <c r="CQE24" s="106"/>
      <c r="CQF24" s="106"/>
      <c r="CQQ24" s="106"/>
      <c r="CQR24" s="106"/>
      <c r="CQS24" s="106"/>
      <c r="CQT24" s="106"/>
      <c r="CQU24" s="106"/>
      <c r="CQV24" s="106"/>
      <c r="CRG24" s="106"/>
      <c r="CRH24" s="106"/>
      <c r="CRI24" s="106"/>
      <c r="CRJ24" s="106"/>
      <c r="CRK24" s="106"/>
      <c r="CRL24" s="106"/>
      <c r="CRW24" s="106"/>
      <c r="CRX24" s="106"/>
      <c r="CRY24" s="106"/>
      <c r="CRZ24" s="106"/>
      <c r="CSA24" s="106"/>
      <c r="CSB24" s="106"/>
      <c r="CSM24" s="106"/>
      <c r="CSN24" s="106"/>
      <c r="CSO24" s="106"/>
      <c r="CSP24" s="106"/>
      <c r="CSQ24" s="106"/>
      <c r="CSR24" s="106"/>
      <c r="CTC24" s="106"/>
      <c r="CTD24" s="106"/>
      <c r="CTE24" s="106"/>
      <c r="CTF24" s="106"/>
      <c r="CTG24" s="106"/>
      <c r="CTH24" s="106"/>
      <c r="CTS24" s="106"/>
      <c r="CTT24" s="106"/>
      <c r="CTU24" s="106"/>
      <c r="CTV24" s="106"/>
      <c r="CTW24" s="106"/>
      <c r="CTX24" s="106"/>
      <c r="CUI24" s="106"/>
      <c r="CUJ24" s="106"/>
      <c r="CUK24" s="106"/>
      <c r="CUL24" s="106"/>
      <c r="CUM24" s="106"/>
      <c r="CUN24" s="106"/>
      <c r="CUY24" s="106"/>
      <c r="CUZ24" s="106"/>
      <c r="CVA24" s="106"/>
      <c r="CVB24" s="106"/>
      <c r="CVC24" s="106"/>
      <c r="CVD24" s="106"/>
      <c r="CVO24" s="106"/>
      <c r="CVP24" s="106"/>
      <c r="CVQ24" s="106"/>
      <c r="CVR24" s="106"/>
      <c r="CVS24" s="106"/>
      <c r="CVT24" s="106"/>
      <c r="CWE24" s="106"/>
      <c r="CWF24" s="106"/>
      <c r="CWG24" s="106"/>
      <c r="CWH24" s="106"/>
      <c r="CWI24" s="106"/>
      <c r="CWJ24" s="106"/>
      <c r="CWU24" s="106"/>
      <c r="CWV24" s="106"/>
      <c r="CWW24" s="106"/>
      <c r="CWX24" s="106"/>
      <c r="CWY24" s="106"/>
      <c r="CWZ24" s="106"/>
      <c r="CXK24" s="106"/>
      <c r="CXL24" s="106"/>
      <c r="CXM24" s="106"/>
      <c r="CXN24" s="106"/>
      <c r="CXO24" s="106"/>
      <c r="CXP24" s="106"/>
      <c r="CYA24" s="106"/>
      <c r="CYB24" s="106"/>
      <c r="CYC24" s="106"/>
      <c r="CYD24" s="106"/>
      <c r="CYE24" s="106"/>
      <c r="CYF24" s="106"/>
      <c r="CYQ24" s="106"/>
      <c r="CYR24" s="106"/>
      <c r="CYS24" s="106"/>
      <c r="CYT24" s="106"/>
      <c r="CYU24" s="106"/>
      <c r="CYV24" s="106"/>
      <c r="CZG24" s="106"/>
      <c r="CZH24" s="106"/>
      <c r="CZI24" s="106"/>
      <c r="CZJ24" s="106"/>
      <c r="CZK24" s="106"/>
      <c r="CZL24" s="106"/>
      <c r="CZW24" s="106"/>
      <c r="CZX24" s="106"/>
      <c r="CZY24" s="106"/>
      <c r="CZZ24" s="106"/>
      <c r="DAA24" s="106"/>
      <c r="DAB24" s="106"/>
      <c r="DAM24" s="106"/>
      <c r="DAN24" s="106"/>
      <c r="DAO24" s="106"/>
      <c r="DAP24" s="106"/>
      <c r="DAQ24" s="106"/>
      <c r="DAR24" s="106"/>
      <c r="DBC24" s="106"/>
      <c r="DBD24" s="106"/>
      <c r="DBE24" s="106"/>
      <c r="DBF24" s="106"/>
      <c r="DBG24" s="106"/>
      <c r="DBH24" s="106"/>
      <c r="DBS24" s="106"/>
      <c r="DBT24" s="106"/>
      <c r="DBU24" s="106"/>
      <c r="DBV24" s="106"/>
      <c r="DBW24" s="106"/>
      <c r="DBX24" s="106"/>
      <c r="DCI24" s="106"/>
      <c r="DCJ24" s="106"/>
      <c r="DCK24" s="106"/>
      <c r="DCL24" s="106"/>
      <c r="DCM24" s="106"/>
      <c r="DCN24" s="106"/>
      <c r="DCY24" s="106"/>
      <c r="DCZ24" s="106"/>
      <c r="DDA24" s="106"/>
      <c r="DDB24" s="106"/>
      <c r="DDC24" s="106"/>
      <c r="DDD24" s="106"/>
      <c r="DDO24" s="106"/>
      <c r="DDP24" s="106"/>
      <c r="DDQ24" s="106"/>
      <c r="DDR24" s="106"/>
      <c r="DDS24" s="106"/>
      <c r="DDT24" s="106"/>
      <c r="DEE24" s="106"/>
      <c r="DEF24" s="106"/>
      <c r="DEG24" s="106"/>
      <c r="DEH24" s="106"/>
      <c r="DEI24" s="106"/>
      <c r="DEJ24" s="106"/>
      <c r="DEU24" s="106"/>
      <c r="DEV24" s="106"/>
      <c r="DEW24" s="106"/>
      <c r="DEX24" s="106"/>
      <c r="DEY24" s="106"/>
      <c r="DEZ24" s="106"/>
      <c r="DFK24" s="106"/>
      <c r="DFL24" s="106"/>
      <c r="DFM24" s="106"/>
      <c r="DFN24" s="106"/>
      <c r="DFO24" s="106"/>
      <c r="DFP24" s="106"/>
      <c r="DGA24" s="106"/>
      <c r="DGB24" s="106"/>
      <c r="DGC24" s="106"/>
      <c r="DGD24" s="106"/>
      <c r="DGE24" s="106"/>
      <c r="DGF24" s="106"/>
      <c r="DGQ24" s="106"/>
      <c r="DGR24" s="106"/>
      <c r="DGS24" s="106"/>
      <c r="DGT24" s="106"/>
      <c r="DGU24" s="106"/>
      <c r="DGV24" s="106"/>
      <c r="DHG24" s="106"/>
      <c r="DHH24" s="106"/>
      <c r="DHI24" s="106"/>
      <c r="DHJ24" s="106"/>
      <c r="DHK24" s="106"/>
      <c r="DHL24" s="106"/>
      <c r="DHW24" s="106"/>
      <c r="DHX24" s="106"/>
      <c r="DHY24" s="106"/>
      <c r="DHZ24" s="106"/>
      <c r="DIA24" s="106"/>
      <c r="DIB24" s="106"/>
      <c r="DIM24" s="106"/>
      <c r="DIN24" s="106"/>
      <c r="DIO24" s="106"/>
      <c r="DIP24" s="106"/>
      <c r="DIQ24" s="106"/>
      <c r="DIR24" s="106"/>
      <c r="DJC24" s="106"/>
      <c r="DJD24" s="106"/>
      <c r="DJE24" s="106"/>
      <c r="DJF24" s="106"/>
      <c r="DJG24" s="106"/>
      <c r="DJH24" s="106"/>
      <c r="DJS24" s="106"/>
      <c r="DJT24" s="106"/>
      <c r="DJU24" s="106"/>
      <c r="DJV24" s="106"/>
      <c r="DJW24" s="106"/>
      <c r="DJX24" s="106"/>
      <c r="DKI24" s="106"/>
      <c r="DKJ24" s="106"/>
      <c r="DKK24" s="106"/>
      <c r="DKL24" s="106"/>
      <c r="DKM24" s="106"/>
      <c r="DKN24" s="106"/>
      <c r="DKY24" s="106"/>
      <c r="DKZ24" s="106"/>
      <c r="DLA24" s="106"/>
      <c r="DLB24" s="106"/>
      <c r="DLC24" s="106"/>
      <c r="DLD24" s="106"/>
      <c r="DLO24" s="106"/>
      <c r="DLP24" s="106"/>
      <c r="DLQ24" s="106"/>
      <c r="DLR24" s="106"/>
      <c r="DLS24" s="106"/>
      <c r="DLT24" s="106"/>
      <c r="DME24" s="106"/>
      <c r="DMF24" s="106"/>
      <c r="DMG24" s="106"/>
      <c r="DMH24" s="106"/>
      <c r="DMI24" s="106"/>
      <c r="DMJ24" s="106"/>
      <c r="DMU24" s="106"/>
      <c r="DMV24" s="106"/>
      <c r="DMW24" s="106"/>
      <c r="DMX24" s="106"/>
      <c r="DMY24" s="106"/>
      <c r="DMZ24" s="106"/>
      <c r="DNK24" s="106"/>
      <c r="DNL24" s="106"/>
      <c r="DNM24" s="106"/>
      <c r="DNN24" s="106"/>
      <c r="DNO24" s="106"/>
      <c r="DNP24" s="106"/>
      <c r="DOA24" s="106"/>
      <c r="DOB24" s="106"/>
      <c r="DOC24" s="106"/>
      <c r="DOD24" s="106"/>
      <c r="DOE24" s="106"/>
      <c r="DOF24" s="106"/>
      <c r="DOQ24" s="106"/>
      <c r="DOR24" s="106"/>
      <c r="DOS24" s="106"/>
      <c r="DOT24" s="106"/>
      <c r="DOU24" s="106"/>
      <c r="DOV24" s="106"/>
      <c r="DPG24" s="106"/>
      <c r="DPH24" s="106"/>
      <c r="DPI24" s="106"/>
      <c r="DPJ24" s="106"/>
      <c r="DPK24" s="106"/>
      <c r="DPL24" s="106"/>
      <c r="DPW24" s="106"/>
      <c r="DPX24" s="106"/>
      <c r="DPY24" s="106"/>
      <c r="DPZ24" s="106"/>
      <c r="DQA24" s="106"/>
      <c r="DQB24" s="106"/>
      <c r="DQM24" s="106"/>
      <c r="DQN24" s="106"/>
      <c r="DQO24" s="106"/>
      <c r="DQP24" s="106"/>
      <c r="DQQ24" s="106"/>
      <c r="DQR24" s="106"/>
      <c r="DRC24" s="106"/>
      <c r="DRD24" s="106"/>
      <c r="DRE24" s="106"/>
      <c r="DRF24" s="106"/>
      <c r="DRG24" s="106"/>
      <c r="DRH24" s="106"/>
      <c r="DRS24" s="106"/>
      <c r="DRT24" s="106"/>
      <c r="DRU24" s="106"/>
      <c r="DRV24" s="106"/>
      <c r="DRW24" s="106"/>
      <c r="DRX24" s="106"/>
      <c r="DSI24" s="106"/>
      <c r="DSJ24" s="106"/>
      <c r="DSK24" s="106"/>
      <c r="DSL24" s="106"/>
      <c r="DSM24" s="106"/>
      <c r="DSN24" s="106"/>
      <c r="DSY24" s="106"/>
      <c r="DSZ24" s="106"/>
      <c r="DTA24" s="106"/>
      <c r="DTB24" s="106"/>
      <c r="DTC24" s="106"/>
      <c r="DTD24" s="106"/>
      <c r="DTO24" s="106"/>
      <c r="DTP24" s="106"/>
      <c r="DTQ24" s="106"/>
      <c r="DTR24" s="106"/>
      <c r="DTS24" s="106"/>
      <c r="DTT24" s="106"/>
      <c r="DUE24" s="106"/>
      <c r="DUF24" s="106"/>
      <c r="DUG24" s="106"/>
      <c r="DUH24" s="106"/>
      <c r="DUI24" s="106"/>
      <c r="DUJ24" s="106"/>
      <c r="DUU24" s="106"/>
      <c r="DUV24" s="106"/>
      <c r="DUW24" s="106"/>
      <c r="DUX24" s="106"/>
      <c r="DUY24" s="106"/>
      <c r="DUZ24" s="106"/>
      <c r="DVK24" s="106"/>
      <c r="DVL24" s="106"/>
      <c r="DVM24" s="106"/>
      <c r="DVN24" s="106"/>
      <c r="DVO24" s="106"/>
      <c r="DVP24" s="106"/>
      <c r="DWA24" s="106"/>
      <c r="DWB24" s="106"/>
      <c r="DWC24" s="106"/>
      <c r="DWD24" s="106"/>
      <c r="DWE24" s="106"/>
      <c r="DWF24" s="106"/>
      <c r="DWQ24" s="106"/>
      <c r="DWR24" s="106"/>
      <c r="DWS24" s="106"/>
      <c r="DWT24" s="106"/>
      <c r="DWU24" s="106"/>
      <c r="DWV24" s="106"/>
      <c r="DXG24" s="106"/>
      <c r="DXH24" s="106"/>
      <c r="DXI24" s="106"/>
      <c r="DXJ24" s="106"/>
      <c r="DXK24" s="106"/>
      <c r="DXL24" s="106"/>
      <c r="DXW24" s="106"/>
      <c r="DXX24" s="106"/>
      <c r="DXY24" s="106"/>
      <c r="DXZ24" s="106"/>
      <c r="DYA24" s="106"/>
      <c r="DYB24" s="106"/>
      <c r="DYM24" s="106"/>
      <c r="DYN24" s="106"/>
      <c r="DYO24" s="106"/>
      <c r="DYP24" s="106"/>
      <c r="DYQ24" s="106"/>
      <c r="DYR24" s="106"/>
      <c r="DZC24" s="106"/>
      <c r="DZD24" s="106"/>
      <c r="DZE24" s="106"/>
      <c r="DZF24" s="106"/>
      <c r="DZG24" s="106"/>
      <c r="DZH24" s="106"/>
      <c r="DZS24" s="106"/>
      <c r="DZT24" s="106"/>
      <c r="DZU24" s="106"/>
      <c r="DZV24" s="106"/>
      <c r="DZW24" s="106"/>
      <c r="DZX24" s="106"/>
      <c r="EAI24" s="106"/>
      <c r="EAJ24" s="106"/>
      <c r="EAK24" s="106"/>
      <c r="EAL24" s="106"/>
      <c r="EAM24" s="106"/>
      <c r="EAN24" s="106"/>
      <c r="EAY24" s="106"/>
      <c r="EAZ24" s="106"/>
      <c r="EBA24" s="106"/>
      <c r="EBB24" s="106"/>
      <c r="EBC24" s="106"/>
      <c r="EBD24" s="106"/>
      <c r="EBO24" s="106"/>
      <c r="EBP24" s="106"/>
      <c r="EBQ24" s="106"/>
      <c r="EBR24" s="106"/>
      <c r="EBS24" s="106"/>
      <c r="EBT24" s="106"/>
      <c r="ECE24" s="106"/>
      <c r="ECF24" s="106"/>
      <c r="ECG24" s="106"/>
      <c r="ECH24" s="106"/>
      <c r="ECI24" s="106"/>
      <c r="ECJ24" s="106"/>
      <c r="ECU24" s="106"/>
      <c r="ECV24" s="106"/>
      <c r="ECW24" s="106"/>
      <c r="ECX24" s="106"/>
      <c r="ECY24" s="106"/>
      <c r="ECZ24" s="106"/>
      <c r="EDK24" s="106"/>
      <c r="EDL24" s="106"/>
      <c r="EDM24" s="106"/>
      <c r="EDN24" s="106"/>
      <c r="EDO24" s="106"/>
      <c r="EDP24" s="106"/>
      <c r="EEA24" s="106"/>
      <c r="EEB24" s="106"/>
      <c r="EEC24" s="106"/>
      <c r="EED24" s="106"/>
      <c r="EEE24" s="106"/>
      <c r="EEF24" s="106"/>
      <c r="EEQ24" s="106"/>
      <c r="EER24" s="106"/>
      <c r="EES24" s="106"/>
      <c r="EET24" s="106"/>
      <c r="EEU24" s="106"/>
      <c r="EEV24" s="106"/>
      <c r="EFG24" s="106"/>
      <c r="EFH24" s="106"/>
      <c r="EFI24" s="106"/>
      <c r="EFJ24" s="106"/>
      <c r="EFK24" s="106"/>
      <c r="EFL24" s="106"/>
      <c r="EFW24" s="106"/>
      <c r="EFX24" s="106"/>
      <c r="EFY24" s="106"/>
      <c r="EFZ24" s="106"/>
      <c r="EGA24" s="106"/>
      <c r="EGB24" s="106"/>
      <c r="EGM24" s="106"/>
      <c r="EGN24" s="106"/>
      <c r="EGO24" s="106"/>
      <c r="EGP24" s="106"/>
      <c r="EGQ24" s="106"/>
      <c r="EGR24" s="106"/>
      <c r="EHC24" s="106"/>
      <c r="EHD24" s="106"/>
      <c r="EHE24" s="106"/>
      <c r="EHF24" s="106"/>
      <c r="EHG24" s="106"/>
      <c r="EHH24" s="106"/>
      <c r="EHS24" s="106"/>
      <c r="EHT24" s="106"/>
      <c r="EHU24" s="106"/>
      <c r="EHV24" s="106"/>
      <c r="EHW24" s="106"/>
      <c r="EHX24" s="106"/>
      <c r="EII24" s="106"/>
      <c r="EIJ24" s="106"/>
      <c r="EIK24" s="106"/>
      <c r="EIL24" s="106"/>
      <c r="EIM24" s="106"/>
      <c r="EIN24" s="106"/>
      <c r="EIY24" s="106"/>
      <c r="EIZ24" s="106"/>
      <c r="EJA24" s="106"/>
      <c r="EJB24" s="106"/>
      <c r="EJC24" s="106"/>
      <c r="EJD24" s="106"/>
      <c r="EJO24" s="106"/>
      <c r="EJP24" s="106"/>
      <c r="EJQ24" s="106"/>
      <c r="EJR24" s="106"/>
      <c r="EJS24" s="106"/>
      <c r="EJT24" s="106"/>
      <c r="EKE24" s="106"/>
      <c r="EKF24" s="106"/>
      <c r="EKG24" s="106"/>
      <c r="EKH24" s="106"/>
      <c r="EKI24" s="106"/>
      <c r="EKJ24" s="106"/>
      <c r="EKU24" s="106"/>
      <c r="EKV24" s="106"/>
      <c r="EKW24" s="106"/>
      <c r="EKX24" s="106"/>
      <c r="EKY24" s="106"/>
      <c r="EKZ24" s="106"/>
      <c r="ELK24" s="106"/>
      <c r="ELL24" s="106"/>
      <c r="ELM24" s="106"/>
      <c r="ELN24" s="106"/>
      <c r="ELO24" s="106"/>
      <c r="ELP24" s="106"/>
      <c r="EMA24" s="106"/>
      <c r="EMB24" s="106"/>
      <c r="EMC24" s="106"/>
      <c r="EMD24" s="106"/>
      <c r="EME24" s="106"/>
      <c r="EMF24" s="106"/>
      <c r="EMQ24" s="106"/>
      <c r="EMR24" s="106"/>
      <c r="EMS24" s="106"/>
      <c r="EMT24" s="106"/>
      <c r="EMU24" s="106"/>
      <c r="EMV24" s="106"/>
      <c r="ENG24" s="106"/>
      <c r="ENH24" s="106"/>
      <c r="ENI24" s="106"/>
      <c r="ENJ24" s="106"/>
      <c r="ENK24" s="106"/>
      <c r="ENL24" s="106"/>
      <c r="ENW24" s="106"/>
      <c r="ENX24" s="106"/>
      <c r="ENY24" s="106"/>
      <c r="ENZ24" s="106"/>
      <c r="EOA24" s="106"/>
      <c r="EOB24" s="106"/>
      <c r="EOM24" s="106"/>
      <c r="EON24" s="106"/>
      <c r="EOO24" s="106"/>
      <c r="EOP24" s="106"/>
      <c r="EOQ24" s="106"/>
      <c r="EOR24" s="106"/>
      <c r="EPC24" s="106"/>
      <c r="EPD24" s="106"/>
      <c r="EPE24" s="106"/>
      <c r="EPF24" s="106"/>
      <c r="EPG24" s="106"/>
      <c r="EPH24" s="106"/>
      <c r="EPS24" s="106"/>
      <c r="EPT24" s="106"/>
      <c r="EPU24" s="106"/>
      <c r="EPV24" s="106"/>
      <c r="EPW24" s="106"/>
      <c r="EPX24" s="106"/>
      <c r="EQI24" s="106"/>
      <c r="EQJ24" s="106"/>
      <c r="EQK24" s="106"/>
      <c r="EQL24" s="106"/>
      <c r="EQM24" s="106"/>
      <c r="EQN24" s="106"/>
      <c r="EQY24" s="106"/>
      <c r="EQZ24" s="106"/>
      <c r="ERA24" s="106"/>
      <c r="ERB24" s="106"/>
      <c r="ERC24" s="106"/>
      <c r="ERD24" s="106"/>
      <c r="ERO24" s="106"/>
      <c r="ERP24" s="106"/>
      <c r="ERQ24" s="106"/>
      <c r="ERR24" s="106"/>
      <c r="ERS24" s="106"/>
      <c r="ERT24" s="106"/>
      <c r="ESE24" s="106"/>
      <c r="ESF24" s="106"/>
      <c r="ESG24" s="106"/>
      <c r="ESH24" s="106"/>
      <c r="ESI24" s="106"/>
      <c r="ESJ24" s="106"/>
      <c r="ESU24" s="106"/>
      <c r="ESV24" s="106"/>
      <c r="ESW24" s="106"/>
      <c r="ESX24" s="106"/>
      <c r="ESY24" s="106"/>
      <c r="ESZ24" s="106"/>
      <c r="ETK24" s="106"/>
      <c r="ETL24" s="106"/>
      <c r="ETM24" s="106"/>
      <c r="ETN24" s="106"/>
      <c r="ETO24" s="106"/>
      <c r="ETP24" s="106"/>
      <c r="EUA24" s="106"/>
      <c r="EUB24" s="106"/>
      <c r="EUC24" s="106"/>
      <c r="EUD24" s="106"/>
      <c r="EUE24" s="106"/>
      <c r="EUF24" s="106"/>
      <c r="EUQ24" s="106"/>
      <c r="EUR24" s="106"/>
      <c r="EUS24" s="106"/>
      <c r="EUT24" s="106"/>
      <c r="EUU24" s="106"/>
      <c r="EUV24" s="106"/>
      <c r="EVG24" s="106"/>
      <c r="EVH24" s="106"/>
      <c r="EVI24" s="106"/>
      <c r="EVJ24" s="106"/>
      <c r="EVK24" s="106"/>
      <c r="EVL24" s="106"/>
      <c r="EVW24" s="106"/>
      <c r="EVX24" s="106"/>
      <c r="EVY24" s="106"/>
      <c r="EVZ24" s="106"/>
      <c r="EWA24" s="106"/>
      <c r="EWB24" s="106"/>
      <c r="EWM24" s="106"/>
      <c r="EWN24" s="106"/>
      <c r="EWO24" s="106"/>
      <c r="EWP24" s="106"/>
      <c r="EWQ24" s="106"/>
      <c r="EWR24" s="106"/>
      <c r="EXC24" s="106"/>
      <c r="EXD24" s="106"/>
      <c r="EXE24" s="106"/>
      <c r="EXF24" s="106"/>
      <c r="EXG24" s="106"/>
      <c r="EXH24" s="106"/>
      <c r="EXS24" s="106"/>
      <c r="EXT24" s="106"/>
      <c r="EXU24" s="106"/>
      <c r="EXV24" s="106"/>
      <c r="EXW24" s="106"/>
      <c r="EXX24" s="106"/>
      <c r="EYI24" s="106"/>
      <c r="EYJ24" s="106"/>
      <c r="EYK24" s="106"/>
      <c r="EYL24" s="106"/>
      <c r="EYM24" s="106"/>
      <c r="EYN24" s="106"/>
      <c r="EYY24" s="106"/>
      <c r="EYZ24" s="106"/>
      <c r="EZA24" s="106"/>
      <c r="EZB24" s="106"/>
      <c r="EZC24" s="106"/>
      <c r="EZD24" s="106"/>
      <c r="EZO24" s="106"/>
      <c r="EZP24" s="106"/>
      <c r="EZQ24" s="106"/>
      <c r="EZR24" s="106"/>
      <c r="EZS24" s="106"/>
      <c r="EZT24" s="106"/>
      <c r="FAE24" s="106"/>
      <c r="FAF24" s="106"/>
      <c r="FAG24" s="106"/>
      <c r="FAH24" s="106"/>
      <c r="FAI24" s="106"/>
      <c r="FAJ24" s="106"/>
      <c r="FAU24" s="106"/>
      <c r="FAV24" s="106"/>
      <c r="FAW24" s="106"/>
      <c r="FAX24" s="106"/>
      <c r="FAY24" s="106"/>
      <c r="FAZ24" s="106"/>
      <c r="FBK24" s="106"/>
      <c r="FBL24" s="106"/>
      <c r="FBM24" s="106"/>
      <c r="FBN24" s="106"/>
      <c r="FBO24" s="106"/>
      <c r="FBP24" s="106"/>
      <c r="FCA24" s="106"/>
      <c r="FCB24" s="106"/>
      <c r="FCC24" s="106"/>
      <c r="FCD24" s="106"/>
      <c r="FCE24" s="106"/>
      <c r="FCF24" s="106"/>
      <c r="FCQ24" s="106"/>
      <c r="FCR24" s="106"/>
      <c r="FCS24" s="106"/>
      <c r="FCT24" s="106"/>
      <c r="FCU24" s="106"/>
      <c r="FCV24" s="106"/>
      <c r="FDG24" s="106"/>
      <c r="FDH24" s="106"/>
      <c r="FDI24" s="106"/>
      <c r="FDJ24" s="106"/>
      <c r="FDK24" s="106"/>
      <c r="FDL24" s="106"/>
      <c r="FDW24" s="106"/>
      <c r="FDX24" s="106"/>
      <c r="FDY24" s="106"/>
      <c r="FDZ24" s="106"/>
      <c r="FEA24" s="106"/>
      <c r="FEB24" s="106"/>
      <c r="FEM24" s="106"/>
      <c r="FEN24" s="106"/>
      <c r="FEO24" s="106"/>
      <c r="FEP24" s="106"/>
      <c r="FEQ24" s="106"/>
      <c r="FER24" s="106"/>
      <c r="FFC24" s="106"/>
      <c r="FFD24" s="106"/>
      <c r="FFE24" s="106"/>
      <c r="FFF24" s="106"/>
      <c r="FFG24" s="106"/>
      <c r="FFH24" s="106"/>
      <c r="FFS24" s="106"/>
      <c r="FFT24" s="106"/>
      <c r="FFU24" s="106"/>
      <c r="FFV24" s="106"/>
      <c r="FFW24" s="106"/>
      <c r="FFX24" s="106"/>
      <c r="FGI24" s="106"/>
      <c r="FGJ24" s="106"/>
      <c r="FGK24" s="106"/>
      <c r="FGL24" s="106"/>
      <c r="FGM24" s="106"/>
      <c r="FGN24" s="106"/>
      <c r="FGY24" s="106"/>
      <c r="FGZ24" s="106"/>
      <c r="FHA24" s="106"/>
      <c r="FHB24" s="106"/>
      <c r="FHC24" s="106"/>
      <c r="FHD24" s="106"/>
      <c r="FHO24" s="106"/>
      <c r="FHP24" s="106"/>
      <c r="FHQ24" s="106"/>
      <c r="FHR24" s="106"/>
      <c r="FHS24" s="106"/>
      <c r="FHT24" s="106"/>
      <c r="FIE24" s="106"/>
      <c r="FIF24" s="106"/>
      <c r="FIG24" s="106"/>
      <c r="FIH24" s="106"/>
      <c r="FII24" s="106"/>
      <c r="FIJ24" s="106"/>
      <c r="FIU24" s="106"/>
      <c r="FIV24" s="106"/>
      <c r="FIW24" s="106"/>
      <c r="FIX24" s="106"/>
      <c r="FIY24" s="106"/>
      <c r="FIZ24" s="106"/>
      <c r="FJK24" s="106"/>
      <c r="FJL24" s="106"/>
      <c r="FJM24" s="106"/>
      <c r="FJN24" s="106"/>
      <c r="FJO24" s="106"/>
      <c r="FJP24" s="106"/>
      <c r="FKA24" s="106"/>
      <c r="FKB24" s="106"/>
      <c r="FKC24" s="106"/>
      <c r="FKD24" s="106"/>
      <c r="FKE24" s="106"/>
      <c r="FKF24" s="106"/>
      <c r="FKQ24" s="106"/>
      <c r="FKR24" s="106"/>
      <c r="FKS24" s="106"/>
      <c r="FKT24" s="106"/>
      <c r="FKU24" s="106"/>
      <c r="FKV24" s="106"/>
      <c r="FLG24" s="106"/>
      <c r="FLH24" s="106"/>
      <c r="FLI24" s="106"/>
      <c r="FLJ24" s="106"/>
      <c r="FLK24" s="106"/>
      <c r="FLL24" s="106"/>
      <c r="FLW24" s="106"/>
      <c r="FLX24" s="106"/>
      <c r="FLY24" s="106"/>
      <c r="FLZ24" s="106"/>
      <c r="FMA24" s="106"/>
      <c r="FMB24" s="106"/>
      <c r="FMM24" s="106"/>
      <c r="FMN24" s="106"/>
      <c r="FMO24" s="106"/>
      <c r="FMP24" s="106"/>
      <c r="FMQ24" s="106"/>
      <c r="FMR24" s="106"/>
      <c r="FNC24" s="106"/>
      <c r="FND24" s="106"/>
      <c r="FNE24" s="106"/>
      <c r="FNF24" s="106"/>
      <c r="FNG24" s="106"/>
      <c r="FNH24" s="106"/>
      <c r="FNS24" s="106"/>
      <c r="FNT24" s="106"/>
      <c r="FNU24" s="106"/>
      <c r="FNV24" s="106"/>
      <c r="FNW24" s="106"/>
      <c r="FNX24" s="106"/>
      <c r="FOI24" s="106"/>
      <c r="FOJ24" s="106"/>
      <c r="FOK24" s="106"/>
      <c r="FOL24" s="106"/>
      <c r="FOM24" s="106"/>
      <c r="FON24" s="106"/>
      <c r="FOY24" s="106"/>
      <c r="FOZ24" s="106"/>
      <c r="FPA24" s="106"/>
      <c r="FPB24" s="106"/>
      <c r="FPC24" s="106"/>
      <c r="FPD24" s="106"/>
      <c r="FPO24" s="106"/>
      <c r="FPP24" s="106"/>
      <c r="FPQ24" s="106"/>
      <c r="FPR24" s="106"/>
      <c r="FPS24" s="106"/>
      <c r="FPT24" s="106"/>
      <c r="FQE24" s="106"/>
      <c r="FQF24" s="106"/>
      <c r="FQG24" s="106"/>
      <c r="FQH24" s="106"/>
      <c r="FQI24" s="106"/>
      <c r="FQJ24" s="106"/>
      <c r="FQU24" s="106"/>
      <c r="FQV24" s="106"/>
      <c r="FQW24" s="106"/>
      <c r="FQX24" s="106"/>
      <c r="FQY24" s="106"/>
      <c r="FQZ24" s="106"/>
      <c r="FRK24" s="106"/>
      <c r="FRL24" s="106"/>
      <c r="FRM24" s="106"/>
      <c r="FRN24" s="106"/>
      <c r="FRO24" s="106"/>
      <c r="FRP24" s="106"/>
      <c r="FSA24" s="106"/>
      <c r="FSB24" s="106"/>
      <c r="FSC24" s="106"/>
      <c r="FSD24" s="106"/>
      <c r="FSE24" s="106"/>
      <c r="FSF24" s="106"/>
      <c r="FSQ24" s="106"/>
      <c r="FSR24" s="106"/>
      <c r="FSS24" s="106"/>
      <c r="FST24" s="106"/>
      <c r="FSU24" s="106"/>
      <c r="FSV24" s="106"/>
      <c r="FTG24" s="106"/>
      <c r="FTH24" s="106"/>
      <c r="FTI24" s="106"/>
      <c r="FTJ24" s="106"/>
      <c r="FTK24" s="106"/>
      <c r="FTL24" s="106"/>
      <c r="FTW24" s="106"/>
      <c r="FTX24" s="106"/>
      <c r="FTY24" s="106"/>
      <c r="FTZ24" s="106"/>
      <c r="FUA24" s="106"/>
      <c r="FUB24" s="106"/>
      <c r="FUM24" s="106"/>
      <c r="FUN24" s="106"/>
      <c r="FUO24" s="106"/>
      <c r="FUP24" s="106"/>
      <c r="FUQ24" s="106"/>
      <c r="FUR24" s="106"/>
      <c r="FVC24" s="106"/>
      <c r="FVD24" s="106"/>
      <c r="FVE24" s="106"/>
      <c r="FVF24" s="106"/>
      <c r="FVG24" s="106"/>
      <c r="FVH24" s="106"/>
      <c r="FVS24" s="106"/>
      <c r="FVT24" s="106"/>
      <c r="FVU24" s="106"/>
      <c r="FVV24" s="106"/>
      <c r="FVW24" s="106"/>
      <c r="FVX24" s="106"/>
      <c r="FWI24" s="106"/>
      <c r="FWJ24" s="106"/>
      <c r="FWK24" s="106"/>
      <c r="FWL24" s="106"/>
      <c r="FWM24" s="106"/>
      <c r="FWN24" s="106"/>
      <c r="FWY24" s="106"/>
      <c r="FWZ24" s="106"/>
      <c r="FXA24" s="106"/>
      <c r="FXB24" s="106"/>
      <c r="FXC24" s="106"/>
      <c r="FXD24" s="106"/>
      <c r="FXO24" s="106"/>
      <c r="FXP24" s="106"/>
      <c r="FXQ24" s="106"/>
      <c r="FXR24" s="106"/>
      <c r="FXS24" s="106"/>
      <c r="FXT24" s="106"/>
      <c r="FYE24" s="106"/>
      <c r="FYF24" s="106"/>
      <c r="FYG24" s="106"/>
      <c r="FYH24" s="106"/>
      <c r="FYI24" s="106"/>
      <c r="FYJ24" s="106"/>
      <c r="FYU24" s="106"/>
      <c r="FYV24" s="106"/>
      <c r="FYW24" s="106"/>
      <c r="FYX24" s="106"/>
      <c r="FYY24" s="106"/>
      <c r="FYZ24" s="106"/>
      <c r="FZK24" s="106"/>
      <c r="FZL24" s="106"/>
      <c r="FZM24" s="106"/>
      <c r="FZN24" s="106"/>
      <c r="FZO24" s="106"/>
      <c r="FZP24" s="106"/>
      <c r="GAA24" s="106"/>
      <c r="GAB24" s="106"/>
      <c r="GAC24" s="106"/>
      <c r="GAD24" s="106"/>
      <c r="GAE24" s="106"/>
      <c r="GAF24" s="106"/>
      <c r="GAQ24" s="106"/>
      <c r="GAR24" s="106"/>
      <c r="GAS24" s="106"/>
      <c r="GAT24" s="106"/>
      <c r="GAU24" s="106"/>
      <c r="GAV24" s="106"/>
      <c r="GBG24" s="106"/>
      <c r="GBH24" s="106"/>
      <c r="GBI24" s="106"/>
      <c r="GBJ24" s="106"/>
      <c r="GBK24" s="106"/>
      <c r="GBL24" s="106"/>
      <c r="GBW24" s="106"/>
      <c r="GBX24" s="106"/>
      <c r="GBY24" s="106"/>
      <c r="GBZ24" s="106"/>
      <c r="GCA24" s="106"/>
      <c r="GCB24" s="106"/>
      <c r="GCM24" s="106"/>
      <c r="GCN24" s="106"/>
      <c r="GCO24" s="106"/>
      <c r="GCP24" s="106"/>
      <c r="GCQ24" s="106"/>
      <c r="GCR24" s="106"/>
      <c r="GDC24" s="106"/>
      <c r="GDD24" s="106"/>
      <c r="GDE24" s="106"/>
      <c r="GDF24" s="106"/>
      <c r="GDG24" s="106"/>
      <c r="GDH24" s="106"/>
      <c r="GDS24" s="106"/>
      <c r="GDT24" s="106"/>
      <c r="GDU24" s="106"/>
      <c r="GDV24" s="106"/>
      <c r="GDW24" s="106"/>
      <c r="GDX24" s="106"/>
      <c r="GEI24" s="106"/>
      <c r="GEJ24" s="106"/>
      <c r="GEK24" s="106"/>
      <c r="GEL24" s="106"/>
      <c r="GEM24" s="106"/>
      <c r="GEN24" s="106"/>
      <c r="GEY24" s="106"/>
      <c r="GEZ24" s="106"/>
      <c r="GFA24" s="106"/>
      <c r="GFB24" s="106"/>
      <c r="GFC24" s="106"/>
      <c r="GFD24" s="106"/>
      <c r="GFO24" s="106"/>
      <c r="GFP24" s="106"/>
      <c r="GFQ24" s="106"/>
      <c r="GFR24" s="106"/>
      <c r="GFS24" s="106"/>
      <c r="GFT24" s="106"/>
      <c r="GGE24" s="106"/>
      <c r="GGF24" s="106"/>
      <c r="GGG24" s="106"/>
      <c r="GGH24" s="106"/>
      <c r="GGI24" s="106"/>
      <c r="GGJ24" s="106"/>
      <c r="GGU24" s="106"/>
      <c r="GGV24" s="106"/>
      <c r="GGW24" s="106"/>
      <c r="GGX24" s="106"/>
      <c r="GGY24" s="106"/>
      <c r="GGZ24" s="106"/>
      <c r="GHK24" s="106"/>
      <c r="GHL24" s="106"/>
      <c r="GHM24" s="106"/>
      <c r="GHN24" s="106"/>
      <c r="GHO24" s="106"/>
      <c r="GHP24" s="106"/>
      <c r="GIA24" s="106"/>
      <c r="GIB24" s="106"/>
      <c r="GIC24" s="106"/>
      <c r="GID24" s="106"/>
      <c r="GIE24" s="106"/>
      <c r="GIF24" s="106"/>
      <c r="GIQ24" s="106"/>
      <c r="GIR24" s="106"/>
      <c r="GIS24" s="106"/>
      <c r="GIT24" s="106"/>
      <c r="GIU24" s="106"/>
      <c r="GIV24" s="106"/>
      <c r="GJG24" s="106"/>
      <c r="GJH24" s="106"/>
      <c r="GJI24" s="106"/>
      <c r="GJJ24" s="106"/>
      <c r="GJK24" s="106"/>
      <c r="GJL24" s="106"/>
      <c r="GJW24" s="106"/>
      <c r="GJX24" s="106"/>
      <c r="GJY24" s="106"/>
      <c r="GJZ24" s="106"/>
      <c r="GKA24" s="106"/>
      <c r="GKB24" s="106"/>
      <c r="GKM24" s="106"/>
      <c r="GKN24" s="106"/>
      <c r="GKO24" s="106"/>
      <c r="GKP24" s="106"/>
      <c r="GKQ24" s="106"/>
      <c r="GKR24" s="106"/>
      <c r="GLC24" s="106"/>
      <c r="GLD24" s="106"/>
      <c r="GLE24" s="106"/>
      <c r="GLF24" s="106"/>
      <c r="GLG24" s="106"/>
      <c r="GLH24" s="106"/>
      <c r="GLS24" s="106"/>
      <c r="GLT24" s="106"/>
      <c r="GLU24" s="106"/>
      <c r="GLV24" s="106"/>
      <c r="GLW24" s="106"/>
      <c r="GLX24" s="106"/>
      <c r="GMI24" s="106"/>
      <c r="GMJ24" s="106"/>
      <c r="GMK24" s="106"/>
      <c r="GML24" s="106"/>
      <c r="GMM24" s="106"/>
      <c r="GMN24" s="106"/>
      <c r="GMY24" s="106"/>
      <c r="GMZ24" s="106"/>
      <c r="GNA24" s="106"/>
      <c r="GNB24" s="106"/>
      <c r="GNC24" s="106"/>
      <c r="GND24" s="106"/>
      <c r="GNO24" s="106"/>
      <c r="GNP24" s="106"/>
      <c r="GNQ24" s="106"/>
      <c r="GNR24" s="106"/>
      <c r="GNS24" s="106"/>
      <c r="GNT24" s="106"/>
      <c r="GOE24" s="106"/>
      <c r="GOF24" s="106"/>
      <c r="GOG24" s="106"/>
      <c r="GOH24" s="106"/>
      <c r="GOI24" s="106"/>
      <c r="GOJ24" s="106"/>
      <c r="GOU24" s="106"/>
      <c r="GOV24" s="106"/>
      <c r="GOW24" s="106"/>
      <c r="GOX24" s="106"/>
      <c r="GOY24" s="106"/>
      <c r="GOZ24" s="106"/>
      <c r="GPK24" s="106"/>
      <c r="GPL24" s="106"/>
      <c r="GPM24" s="106"/>
      <c r="GPN24" s="106"/>
      <c r="GPO24" s="106"/>
      <c r="GPP24" s="106"/>
      <c r="GQA24" s="106"/>
      <c r="GQB24" s="106"/>
      <c r="GQC24" s="106"/>
      <c r="GQD24" s="106"/>
      <c r="GQE24" s="106"/>
      <c r="GQF24" s="106"/>
      <c r="GQQ24" s="106"/>
      <c r="GQR24" s="106"/>
      <c r="GQS24" s="106"/>
      <c r="GQT24" s="106"/>
      <c r="GQU24" s="106"/>
      <c r="GQV24" s="106"/>
      <c r="GRG24" s="106"/>
      <c r="GRH24" s="106"/>
      <c r="GRI24" s="106"/>
      <c r="GRJ24" s="106"/>
      <c r="GRK24" s="106"/>
      <c r="GRL24" s="106"/>
      <c r="GRW24" s="106"/>
      <c r="GRX24" s="106"/>
      <c r="GRY24" s="106"/>
      <c r="GRZ24" s="106"/>
      <c r="GSA24" s="106"/>
      <c r="GSB24" s="106"/>
      <c r="GSM24" s="106"/>
      <c r="GSN24" s="106"/>
      <c r="GSO24" s="106"/>
      <c r="GSP24" s="106"/>
      <c r="GSQ24" s="106"/>
      <c r="GSR24" s="106"/>
      <c r="GTC24" s="106"/>
      <c r="GTD24" s="106"/>
      <c r="GTE24" s="106"/>
      <c r="GTF24" s="106"/>
      <c r="GTG24" s="106"/>
      <c r="GTH24" s="106"/>
      <c r="GTS24" s="106"/>
      <c r="GTT24" s="106"/>
      <c r="GTU24" s="106"/>
      <c r="GTV24" s="106"/>
      <c r="GTW24" s="106"/>
      <c r="GTX24" s="106"/>
      <c r="GUI24" s="106"/>
      <c r="GUJ24" s="106"/>
      <c r="GUK24" s="106"/>
      <c r="GUL24" s="106"/>
      <c r="GUM24" s="106"/>
      <c r="GUN24" s="106"/>
      <c r="GUY24" s="106"/>
      <c r="GUZ24" s="106"/>
      <c r="GVA24" s="106"/>
      <c r="GVB24" s="106"/>
      <c r="GVC24" s="106"/>
      <c r="GVD24" s="106"/>
      <c r="GVO24" s="106"/>
      <c r="GVP24" s="106"/>
      <c r="GVQ24" s="106"/>
      <c r="GVR24" s="106"/>
      <c r="GVS24" s="106"/>
      <c r="GVT24" s="106"/>
      <c r="GWE24" s="106"/>
      <c r="GWF24" s="106"/>
      <c r="GWG24" s="106"/>
      <c r="GWH24" s="106"/>
      <c r="GWI24" s="106"/>
      <c r="GWJ24" s="106"/>
      <c r="GWU24" s="106"/>
      <c r="GWV24" s="106"/>
      <c r="GWW24" s="106"/>
      <c r="GWX24" s="106"/>
      <c r="GWY24" s="106"/>
      <c r="GWZ24" s="106"/>
      <c r="GXK24" s="106"/>
      <c r="GXL24" s="106"/>
      <c r="GXM24" s="106"/>
      <c r="GXN24" s="106"/>
      <c r="GXO24" s="106"/>
      <c r="GXP24" s="106"/>
      <c r="GYA24" s="106"/>
      <c r="GYB24" s="106"/>
      <c r="GYC24" s="106"/>
      <c r="GYD24" s="106"/>
      <c r="GYE24" s="106"/>
      <c r="GYF24" s="106"/>
      <c r="GYQ24" s="106"/>
      <c r="GYR24" s="106"/>
      <c r="GYS24" s="106"/>
      <c r="GYT24" s="106"/>
      <c r="GYU24" s="106"/>
      <c r="GYV24" s="106"/>
      <c r="GZG24" s="106"/>
      <c r="GZH24" s="106"/>
      <c r="GZI24" s="106"/>
      <c r="GZJ24" s="106"/>
      <c r="GZK24" s="106"/>
      <c r="GZL24" s="106"/>
      <c r="GZW24" s="106"/>
      <c r="GZX24" s="106"/>
      <c r="GZY24" s="106"/>
      <c r="GZZ24" s="106"/>
      <c r="HAA24" s="106"/>
      <c r="HAB24" s="106"/>
      <c r="HAM24" s="106"/>
      <c r="HAN24" s="106"/>
      <c r="HAO24" s="106"/>
      <c r="HAP24" s="106"/>
      <c r="HAQ24" s="106"/>
      <c r="HAR24" s="106"/>
      <c r="HBC24" s="106"/>
      <c r="HBD24" s="106"/>
      <c r="HBE24" s="106"/>
      <c r="HBF24" s="106"/>
      <c r="HBG24" s="106"/>
      <c r="HBH24" s="106"/>
      <c r="HBS24" s="106"/>
      <c r="HBT24" s="106"/>
      <c r="HBU24" s="106"/>
      <c r="HBV24" s="106"/>
      <c r="HBW24" s="106"/>
      <c r="HBX24" s="106"/>
      <c r="HCI24" s="106"/>
      <c r="HCJ24" s="106"/>
      <c r="HCK24" s="106"/>
      <c r="HCL24" s="106"/>
      <c r="HCM24" s="106"/>
      <c r="HCN24" s="106"/>
      <c r="HCY24" s="106"/>
      <c r="HCZ24" s="106"/>
      <c r="HDA24" s="106"/>
      <c r="HDB24" s="106"/>
      <c r="HDC24" s="106"/>
      <c r="HDD24" s="106"/>
      <c r="HDO24" s="106"/>
      <c r="HDP24" s="106"/>
      <c r="HDQ24" s="106"/>
      <c r="HDR24" s="106"/>
      <c r="HDS24" s="106"/>
      <c r="HDT24" s="106"/>
      <c r="HEE24" s="106"/>
      <c r="HEF24" s="106"/>
      <c r="HEG24" s="106"/>
      <c r="HEH24" s="106"/>
      <c r="HEI24" s="106"/>
      <c r="HEJ24" s="106"/>
      <c r="HEU24" s="106"/>
      <c r="HEV24" s="106"/>
      <c r="HEW24" s="106"/>
      <c r="HEX24" s="106"/>
      <c r="HEY24" s="106"/>
      <c r="HEZ24" s="106"/>
      <c r="HFK24" s="106"/>
      <c r="HFL24" s="106"/>
      <c r="HFM24" s="106"/>
      <c r="HFN24" s="106"/>
      <c r="HFO24" s="106"/>
      <c r="HFP24" s="106"/>
      <c r="HGA24" s="106"/>
      <c r="HGB24" s="106"/>
      <c r="HGC24" s="106"/>
      <c r="HGD24" s="106"/>
      <c r="HGE24" s="106"/>
      <c r="HGF24" s="106"/>
      <c r="HGQ24" s="106"/>
      <c r="HGR24" s="106"/>
      <c r="HGS24" s="106"/>
      <c r="HGT24" s="106"/>
      <c r="HGU24" s="106"/>
      <c r="HGV24" s="106"/>
      <c r="HHG24" s="106"/>
      <c r="HHH24" s="106"/>
      <c r="HHI24" s="106"/>
      <c r="HHJ24" s="106"/>
      <c r="HHK24" s="106"/>
      <c r="HHL24" s="106"/>
      <c r="HHW24" s="106"/>
      <c r="HHX24" s="106"/>
      <c r="HHY24" s="106"/>
      <c r="HHZ24" s="106"/>
      <c r="HIA24" s="106"/>
      <c r="HIB24" s="106"/>
      <c r="HIM24" s="106"/>
      <c r="HIN24" s="106"/>
      <c r="HIO24" s="106"/>
      <c r="HIP24" s="106"/>
      <c r="HIQ24" s="106"/>
      <c r="HIR24" s="106"/>
      <c r="HJC24" s="106"/>
      <c r="HJD24" s="106"/>
      <c r="HJE24" s="106"/>
      <c r="HJF24" s="106"/>
      <c r="HJG24" s="106"/>
      <c r="HJH24" s="106"/>
      <c r="HJS24" s="106"/>
      <c r="HJT24" s="106"/>
      <c r="HJU24" s="106"/>
      <c r="HJV24" s="106"/>
      <c r="HJW24" s="106"/>
      <c r="HJX24" s="106"/>
      <c r="HKI24" s="106"/>
      <c r="HKJ24" s="106"/>
      <c r="HKK24" s="106"/>
      <c r="HKL24" s="106"/>
      <c r="HKM24" s="106"/>
      <c r="HKN24" s="106"/>
      <c r="HKY24" s="106"/>
      <c r="HKZ24" s="106"/>
      <c r="HLA24" s="106"/>
      <c r="HLB24" s="106"/>
      <c r="HLC24" s="106"/>
      <c r="HLD24" s="106"/>
      <c r="HLO24" s="106"/>
      <c r="HLP24" s="106"/>
      <c r="HLQ24" s="106"/>
      <c r="HLR24" s="106"/>
      <c r="HLS24" s="106"/>
      <c r="HLT24" s="106"/>
      <c r="HME24" s="106"/>
      <c r="HMF24" s="106"/>
      <c r="HMG24" s="106"/>
      <c r="HMH24" s="106"/>
      <c r="HMI24" s="106"/>
      <c r="HMJ24" s="106"/>
      <c r="HMU24" s="106"/>
      <c r="HMV24" s="106"/>
      <c r="HMW24" s="106"/>
      <c r="HMX24" s="106"/>
      <c r="HMY24" s="106"/>
      <c r="HMZ24" s="106"/>
      <c r="HNK24" s="106"/>
      <c r="HNL24" s="106"/>
      <c r="HNM24" s="106"/>
      <c r="HNN24" s="106"/>
      <c r="HNO24" s="106"/>
      <c r="HNP24" s="106"/>
      <c r="HOA24" s="106"/>
      <c r="HOB24" s="106"/>
      <c r="HOC24" s="106"/>
      <c r="HOD24" s="106"/>
      <c r="HOE24" s="106"/>
      <c r="HOF24" s="106"/>
      <c r="HOQ24" s="106"/>
      <c r="HOR24" s="106"/>
      <c r="HOS24" s="106"/>
      <c r="HOT24" s="106"/>
      <c r="HOU24" s="106"/>
      <c r="HOV24" s="106"/>
      <c r="HPG24" s="106"/>
      <c r="HPH24" s="106"/>
      <c r="HPI24" s="106"/>
      <c r="HPJ24" s="106"/>
      <c r="HPK24" s="106"/>
      <c r="HPL24" s="106"/>
      <c r="HPW24" s="106"/>
      <c r="HPX24" s="106"/>
      <c r="HPY24" s="106"/>
      <c r="HPZ24" s="106"/>
      <c r="HQA24" s="106"/>
      <c r="HQB24" s="106"/>
      <c r="HQM24" s="106"/>
      <c r="HQN24" s="106"/>
      <c r="HQO24" s="106"/>
      <c r="HQP24" s="106"/>
      <c r="HQQ24" s="106"/>
      <c r="HQR24" s="106"/>
      <c r="HRC24" s="106"/>
      <c r="HRD24" s="106"/>
      <c r="HRE24" s="106"/>
      <c r="HRF24" s="106"/>
      <c r="HRG24" s="106"/>
      <c r="HRH24" s="106"/>
      <c r="HRS24" s="106"/>
      <c r="HRT24" s="106"/>
      <c r="HRU24" s="106"/>
      <c r="HRV24" s="106"/>
      <c r="HRW24" s="106"/>
      <c r="HRX24" s="106"/>
      <c r="HSI24" s="106"/>
      <c r="HSJ24" s="106"/>
      <c r="HSK24" s="106"/>
      <c r="HSL24" s="106"/>
      <c r="HSM24" s="106"/>
      <c r="HSN24" s="106"/>
      <c r="HSY24" s="106"/>
      <c r="HSZ24" s="106"/>
      <c r="HTA24" s="106"/>
      <c r="HTB24" s="106"/>
      <c r="HTC24" s="106"/>
      <c r="HTD24" s="106"/>
      <c r="HTO24" s="106"/>
      <c r="HTP24" s="106"/>
      <c r="HTQ24" s="106"/>
      <c r="HTR24" s="106"/>
      <c r="HTS24" s="106"/>
      <c r="HTT24" s="106"/>
      <c r="HUE24" s="106"/>
      <c r="HUF24" s="106"/>
      <c r="HUG24" s="106"/>
      <c r="HUH24" s="106"/>
      <c r="HUI24" s="106"/>
      <c r="HUJ24" s="106"/>
      <c r="HUU24" s="106"/>
      <c r="HUV24" s="106"/>
      <c r="HUW24" s="106"/>
      <c r="HUX24" s="106"/>
      <c r="HUY24" s="106"/>
      <c r="HUZ24" s="106"/>
      <c r="HVK24" s="106"/>
      <c r="HVL24" s="106"/>
      <c r="HVM24" s="106"/>
      <c r="HVN24" s="106"/>
      <c r="HVO24" s="106"/>
      <c r="HVP24" s="106"/>
      <c r="HWA24" s="106"/>
      <c r="HWB24" s="106"/>
      <c r="HWC24" s="106"/>
      <c r="HWD24" s="106"/>
      <c r="HWE24" s="106"/>
      <c r="HWF24" s="106"/>
      <c r="HWQ24" s="106"/>
      <c r="HWR24" s="106"/>
      <c r="HWS24" s="106"/>
      <c r="HWT24" s="106"/>
      <c r="HWU24" s="106"/>
      <c r="HWV24" s="106"/>
      <c r="HXG24" s="106"/>
      <c r="HXH24" s="106"/>
      <c r="HXI24" s="106"/>
      <c r="HXJ24" s="106"/>
      <c r="HXK24" s="106"/>
      <c r="HXL24" s="106"/>
      <c r="HXW24" s="106"/>
      <c r="HXX24" s="106"/>
      <c r="HXY24" s="106"/>
      <c r="HXZ24" s="106"/>
      <c r="HYA24" s="106"/>
      <c r="HYB24" s="106"/>
      <c r="HYM24" s="106"/>
      <c r="HYN24" s="106"/>
      <c r="HYO24" s="106"/>
      <c r="HYP24" s="106"/>
      <c r="HYQ24" s="106"/>
      <c r="HYR24" s="106"/>
      <c r="HZC24" s="106"/>
      <c r="HZD24" s="106"/>
      <c r="HZE24" s="106"/>
      <c r="HZF24" s="106"/>
      <c r="HZG24" s="106"/>
      <c r="HZH24" s="106"/>
      <c r="HZS24" s="106"/>
      <c r="HZT24" s="106"/>
      <c r="HZU24" s="106"/>
      <c r="HZV24" s="106"/>
      <c r="HZW24" s="106"/>
      <c r="HZX24" s="106"/>
      <c r="IAI24" s="106"/>
      <c r="IAJ24" s="106"/>
      <c r="IAK24" s="106"/>
      <c r="IAL24" s="106"/>
      <c r="IAM24" s="106"/>
      <c r="IAN24" s="106"/>
      <c r="IAY24" s="106"/>
      <c r="IAZ24" s="106"/>
      <c r="IBA24" s="106"/>
      <c r="IBB24" s="106"/>
      <c r="IBC24" s="106"/>
      <c r="IBD24" s="106"/>
      <c r="IBO24" s="106"/>
      <c r="IBP24" s="106"/>
      <c r="IBQ24" s="106"/>
      <c r="IBR24" s="106"/>
      <c r="IBS24" s="106"/>
      <c r="IBT24" s="106"/>
      <c r="ICE24" s="106"/>
      <c r="ICF24" s="106"/>
      <c r="ICG24" s="106"/>
      <c r="ICH24" s="106"/>
      <c r="ICI24" s="106"/>
      <c r="ICJ24" s="106"/>
      <c r="ICU24" s="106"/>
      <c r="ICV24" s="106"/>
      <c r="ICW24" s="106"/>
      <c r="ICX24" s="106"/>
      <c r="ICY24" s="106"/>
      <c r="ICZ24" s="106"/>
      <c r="IDK24" s="106"/>
      <c r="IDL24" s="106"/>
      <c r="IDM24" s="106"/>
      <c r="IDN24" s="106"/>
      <c r="IDO24" s="106"/>
      <c r="IDP24" s="106"/>
      <c r="IEA24" s="106"/>
      <c r="IEB24" s="106"/>
      <c r="IEC24" s="106"/>
      <c r="IED24" s="106"/>
      <c r="IEE24" s="106"/>
      <c r="IEF24" s="106"/>
      <c r="IEQ24" s="106"/>
      <c r="IER24" s="106"/>
      <c r="IES24" s="106"/>
      <c r="IET24" s="106"/>
      <c r="IEU24" s="106"/>
      <c r="IEV24" s="106"/>
      <c r="IFG24" s="106"/>
      <c r="IFH24" s="106"/>
      <c r="IFI24" s="106"/>
      <c r="IFJ24" s="106"/>
      <c r="IFK24" s="106"/>
      <c r="IFL24" s="106"/>
      <c r="IFW24" s="106"/>
      <c r="IFX24" s="106"/>
      <c r="IFY24" s="106"/>
      <c r="IFZ24" s="106"/>
      <c r="IGA24" s="106"/>
      <c r="IGB24" s="106"/>
      <c r="IGM24" s="106"/>
      <c r="IGN24" s="106"/>
      <c r="IGO24" s="106"/>
      <c r="IGP24" s="106"/>
      <c r="IGQ24" s="106"/>
      <c r="IGR24" s="106"/>
      <c r="IHC24" s="106"/>
      <c r="IHD24" s="106"/>
      <c r="IHE24" s="106"/>
      <c r="IHF24" s="106"/>
      <c r="IHG24" s="106"/>
      <c r="IHH24" s="106"/>
      <c r="IHS24" s="106"/>
      <c r="IHT24" s="106"/>
      <c r="IHU24" s="106"/>
      <c r="IHV24" s="106"/>
      <c r="IHW24" s="106"/>
      <c r="IHX24" s="106"/>
      <c r="III24" s="106"/>
      <c r="IIJ24" s="106"/>
      <c r="IIK24" s="106"/>
      <c r="IIL24" s="106"/>
      <c r="IIM24" s="106"/>
      <c r="IIN24" s="106"/>
      <c r="IIY24" s="106"/>
      <c r="IIZ24" s="106"/>
      <c r="IJA24" s="106"/>
      <c r="IJB24" s="106"/>
      <c r="IJC24" s="106"/>
      <c r="IJD24" s="106"/>
      <c r="IJO24" s="106"/>
      <c r="IJP24" s="106"/>
      <c r="IJQ24" s="106"/>
      <c r="IJR24" s="106"/>
      <c r="IJS24" s="106"/>
      <c r="IJT24" s="106"/>
      <c r="IKE24" s="106"/>
      <c r="IKF24" s="106"/>
      <c r="IKG24" s="106"/>
      <c r="IKH24" s="106"/>
      <c r="IKI24" s="106"/>
      <c r="IKJ24" s="106"/>
      <c r="IKU24" s="106"/>
      <c r="IKV24" s="106"/>
      <c r="IKW24" s="106"/>
      <c r="IKX24" s="106"/>
      <c r="IKY24" s="106"/>
      <c r="IKZ24" s="106"/>
      <c r="ILK24" s="106"/>
      <c r="ILL24" s="106"/>
      <c r="ILM24" s="106"/>
      <c r="ILN24" s="106"/>
      <c r="ILO24" s="106"/>
      <c r="ILP24" s="106"/>
      <c r="IMA24" s="106"/>
      <c r="IMB24" s="106"/>
      <c r="IMC24" s="106"/>
      <c r="IMD24" s="106"/>
      <c r="IME24" s="106"/>
      <c r="IMF24" s="106"/>
      <c r="IMQ24" s="106"/>
      <c r="IMR24" s="106"/>
      <c r="IMS24" s="106"/>
      <c r="IMT24" s="106"/>
      <c r="IMU24" s="106"/>
      <c r="IMV24" s="106"/>
      <c r="ING24" s="106"/>
      <c r="INH24" s="106"/>
      <c r="INI24" s="106"/>
      <c r="INJ24" s="106"/>
      <c r="INK24" s="106"/>
      <c r="INL24" s="106"/>
      <c r="INW24" s="106"/>
      <c r="INX24" s="106"/>
      <c r="INY24" s="106"/>
      <c r="INZ24" s="106"/>
      <c r="IOA24" s="106"/>
      <c r="IOB24" s="106"/>
      <c r="IOM24" s="106"/>
      <c r="ION24" s="106"/>
      <c r="IOO24" s="106"/>
      <c r="IOP24" s="106"/>
      <c r="IOQ24" s="106"/>
      <c r="IOR24" s="106"/>
      <c r="IPC24" s="106"/>
      <c r="IPD24" s="106"/>
      <c r="IPE24" s="106"/>
      <c r="IPF24" s="106"/>
      <c r="IPG24" s="106"/>
      <c r="IPH24" s="106"/>
      <c r="IPS24" s="106"/>
      <c r="IPT24" s="106"/>
      <c r="IPU24" s="106"/>
      <c r="IPV24" s="106"/>
      <c r="IPW24" s="106"/>
      <c r="IPX24" s="106"/>
      <c r="IQI24" s="106"/>
      <c r="IQJ24" s="106"/>
      <c r="IQK24" s="106"/>
      <c r="IQL24" s="106"/>
      <c r="IQM24" s="106"/>
      <c r="IQN24" s="106"/>
      <c r="IQY24" s="106"/>
      <c r="IQZ24" s="106"/>
      <c r="IRA24" s="106"/>
      <c r="IRB24" s="106"/>
      <c r="IRC24" s="106"/>
      <c r="IRD24" s="106"/>
      <c r="IRO24" s="106"/>
      <c r="IRP24" s="106"/>
      <c r="IRQ24" s="106"/>
      <c r="IRR24" s="106"/>
      <c r="IRS24" s="106"/>
      <c r="IRT24" s="106"/>
      <c r="ISE24" s="106"/>
      <c r="ISF24" s="106"/>
      <c r="ISG24" s="106"/>
      <c r="ISH24" s="106"/>
      <c r="ISI24" s="106"/>
      <c r="ISJ24" s="106"/>
      <c r="ISU24" s="106"/>
      <c r="ISV24" s="106"/>
      <c r="ISW24" s="106"/>
      <c r="ISX24" s="106"/>
      <c r="ISY24" s="106"/>
      <c r="ISZ24" s="106"/>
      <c r="ITK24" s="106"/>
      <c r="ITL24" s="106"/>
      <c r="ITM24" s="106"/>
      <c r="ITN24" s="106"/>
      <c r="ITO24" s="106"/>
      <c r="ITP24" s="106"/>
      <c r="IUA24" s="106"/>
      <c r="IUB24" s="106"/>
      <c r="IUC24" s="106"/>
      <c r="IUD24" s="106"/>
      <c r="IUE24" s="106"/>
      <c r="IUF24" s="106"/>
      <c r="IUQ24" s="106"/>
      <c r="IUR24" s="106"/>
      <c r="IUS24" s="106"/>
      <c r="IUT24" s="106"/>
      <c r="IUU24" s="106"/>
      <c r="IUV24" s="106"/>
      <c r="IVG24" s="106"/>
      <c r="IVH24" s="106"/>
      <c r="IVI24" s="106"/>
      <c r="IVJ24" s="106"/>
      <c r="IVK24" s="106"/>
      <c r="IVL24" s="106"/>
      <c r="IVW24" s="106"/>
      <c r="IVX24" s="106"/>
      <c r="IVY24" s="106"/>
      <c r="IVZ24" s="106"/>
      <c r="IWA24" s="106"/>
      <c r="IWB24" s="106"/>
      <c r="IWM24" s="106"/>
      <c r="IWN24" s="106"/>
      <c r="IWO24" s="106"/>
      <c r="IWP24" s="106"/>
      <c r="IWQ24" s="106"/>
      <c r="IWR24" s="106"/>
      <c r="IXC24" s="106"/>
      <c r="IXD24" s="106"/>
      <c r="IXE24" s="106"/>
      <c r="IXF24" s="106"/>
      <c r="IXG24" s="106"/>
      <c r="IXH24" s="106"/>
      <c r="IXS24" s="106"/>
      <c r="IXT24" s="106"/>
      <c r="IXU24" s="106"/>
      <c r="IXV24" s="106"/>
      <c r="IXW24" s="106"/>
      <c r="IXX24" s="106"/>
      <c r="IYI24" s="106"/>
      <c r="IYJ24" s="106"/>
      <c r="IYK24" s="106"/>
      <c r="IYL24" s="106"/>
      <c r="IYM24" s="106"/>
      <c r="IYN24" s="106"/>
      <c r="IYY24" s="106"/>
      <c r="IYZ24" s="106"/>
      <c r="IZA24" s="106"/>
      <c r="IZB24" s="106"/>
      <c r="IZC24" s="106"/>
      <c r="IZD24" s="106"/>
      <c r="IZO24" s="106"/>
      <c r="IZP24" s="106"/>
      <c r="IZQ24" s="106"/>
      <c r="IZR24" s="106"/>
      <c r="IZS24" s="106"/>
      <c r="IZT24" s="106"/>
      <c r="JAE24" s="106"/>
      <c r="JAF24" s="106"/>
      <c r="JAG24" s="106"/>
      <c r="JAH24" s="106"/>
      <c r="JAI24" s="106"/>
      <c r="JAJ24" s="106"/>
      <c r="JAU24" s="106"/>
      <c r="JAV24" s="106"/>
      <c r="JAW24" s="106"/>
      <c r="JAX24" s="106"/>
      <c r="JAY24" s="106"/>
      <c r="JAZ24" s="106"/>
      <c r="JBK24" s="106"/>
      <c r="JBL24" s="106"/>
      <c r="JBM24" s="106"/>
      <c r="JBN24" s="106"/>
      <c r="JBO24" s="106"/>
      <c r="JBP24" s="106"/>
      <c r="JCA24" s="106"/>
      <c r="JCB24" s="106"/>
      <c r="JCC24" s="106"/>
      <c r="JCD24" s="106"/>
      <c r="JCE24" s="106"/>
      <c r="JCF24" s="106"/>
      <c r="JCQ24" s="106"/>
      <c r="JCR24" s="106"/>
      <c r="JCS24" s="106"/>
      <c r="JCT24" s="106"/>
      <c r="JCU24" s="106"/>
      <c r="JCV24" s="106"/>
      <c r="JDG24" s="106"/>
      <c r="JDH24" s="106"/>
      <c r="JDI24" s="106"/>
      <c r="JDJ24" s="106"/>
      <c r="JDK24" s="106"/>
      <c r="JDL24" s="106"/>
      <c r="JDW24" s="106"/>
      <c r="JDX24" s="106"/>
      <c r="JDY24" s="106"/>
      <c r="JDZ24" s="106"/>
      <c r="JEA24" s="106"/>
      <c r="JEB24" s="106"/>
      <c r="JEM24" s="106"/>
      <c r="JEN24" s="106"/>
      <c r="JEO24" s="106"/>
      <c r="JEP24" s="106"/>
      <c r="JEQ24" s="106"/>
      <c r="JER24" s="106"/>
      <c r="JFC24" s="106"/>
      <c r="JFD24" s="106"/>
      <c r="JFE24" s="106"/>
      <c r="JFF24" s="106"/>
      <c r="JFG24" s="106"/>
      <c r="JFH24" s="106"/>
      <c r="JFS24" s="106"/>
      <c r="JFT24" s="106"/>
      <c r="JFU24" s="106"/>
      <c r="JFV24" s="106"/>
      <c r="JFW24" s="106"/>
      <c r="JFX24" s="106"/>
      <c r="JGI24" s="106"/>
      <c r="JGJ24" s="106"/>
      <c r="JGK24" s="106"/>
      <c r="JGL24" s="106"/>
      <c r="JGM24" s="106"/>
      <c r="JGN24" s="106"/>
      <c r="JGY24" s="106"/>
      <c r="JGZ24" s="106"/>
      <c r="JHA24" s="106"/>
      <c r="JHB24" s="106"/>
      <c r="JHC24" s="106"/>
      <c r="JHD24" s="106"/>
      <c r="JHO24" s="106"/>
      <c r="JHP24" s="106"/>
      <c r="JHQ24" s="106"/>
      <c r="JHR24" s="106"/>
      <c r="JHS24" s="106"/>
      <c r="JHT24" s="106"/>
      <c r="JIE24" s="106"/>
      <c r="JIF24" s="106"/>
      <c r="JIG24" s="106"/>
      <c r="JIH24" s="106"/>
      <c r="JII24" s="106"/>
      <c r="JIJ24" s="106"/>
      <c r="JIU24" s="106"/>
      <c r="JIV24" s="106"/>
      <c r="JIW24" s="106"/>
      <c r="JIX24" s="106"/>
      <c r="JIY24" s="106"/>
      <c r="JIZ24" s="106"/>
      <c r="JJK24" s="106"/>
      <c r="JJL24" s="106"/>
      <c r="JJM24" s="106"/>
      <c r="JJN24" s="106"/>
      <c r="JJO24" s="106"/>
      <c r="JJP24" s="106"/>
      <c r="JKA24" s="106"/>
      <c r="JKB24" s="106"/>
      <c r="JKC24" s="106"/>
      <c r="JKD24" s="106"/>
      <c r="JKE24" s="106"/>
      <c r="JKF24" s="106"/>
      <c r="JKQ24" s="106"/>
      <c r="JKR24" s="106"/>
      <c r="JKS24" s="106"/>
      <c r="JKT24" s="106"/>
      <c r="JKU24" s="106"/>
      <c r="JKV24" s="106"/>
      <c r="JLG24" s="106"/>
      <c r="JLH24" s="106"/>
      <c r="JLI24" s="106"/>
      <c r="JLJ24" s="106"/>
      <c r="JLK24" s="106"/>
      <c r="JLL24" s="106"/>
      <c r="JLW24" s="106"/>
      <c r="JLX24" s="106"/>
      <c r="JLY24" s="106"/>
      <c r="JLZ24" s="106"/>
      <c r="JMA24" s="106"/>
      <c r="JMB24" s="106"/>
      <c r="JMM24" s="106"/>
      <c r="JMN24" s="106"/>
      <c r="JMO24" s="106"/>
      <c r="JMP24" s="106"/>
      <c r="JMQ24" s="106"/>
      <c r="JMR24" s="106"/>
      <c r="JNC24" s="106"/>
      <c r="JND24" s="106"/>
      <c r="JNE24" s="106"/>
      <c r="JNF24" s="106"/>
      <c r="JNG24" s="106"/>
      <c r="JNH24" s="106"/>
      <c r="JNS24" s="106"/>
      <c r="JNT24" s="106"/>
      <c r="JNU24" s="106"/>
      <c r="JNV24" s="106"/>
      <c r="JNW24" s="106"/>
      <c r="JNX24" s="106"/>
      <c r="JOI24" s="106"/>
      <c r="JOJ24" s="106"/>
      <c r="JOK24" s="106"/>
      <c r="JOL24" s="106"/>
      <c r="JOM24" s="106"/>
      <c r="JON24" s="106"/>
      <c r="JOY24" s="106"/>
      <c r="JOZ24" s="106"/>
      <c r="JPA24" s="106"/>
      <c r="JPB24" s="106"/>
      <c r="JPC24" s="106"/>
      <c r="JPD24" s="106"/>
      <c r="JPO24" s="106"/>
      <c r="JPP24" s="106"/>
      <c r="JPQ24" s="106"/>
      <c r="JPR24" s="106"/>
      <c r="JPS24" s="106"/>
      <c r="JPT24" s="106"/>
      <c r="JQE24" s="106"/>
      <c r="JQF24" s="106"/>
      <c r="JQG24" s="106"/>
      <c r="JQH24" s="106"/>
      <c r="JQI24" s="106"/>
      <c r="JQJ24" s="106"/>
      <c r="JQU24" s="106"/>
      <c r="JQV24" s="106"/>
      <c r="JQW24" s="106"/>
      <c r="JQX24" s="106"/>
      <c r="JQY24" s="106"/>
      <c r="JQZ24" s="106"/>
      <c r="JRK24" s="106"/>
      <c r="JRL24" s="106"/>
      <c r="JRM24" s="106"/>
      <c r="JRN24" s="106"/>
      <c r="JRO24" s="106"/>
      <c r="JRP24" s="106"/>
      <c r="JSA24" s="106"/>
      <c r="JSB24" s="106"/>
      <c r="JSC24" s="106"/>
      <c r="JSD24" s="106"/>
      <c r="JSE24" s="106"/>
      <c r="JSF24" s="106"/>
      <c r="JSQ24" s="106"/>
      <c r="JSR24" s="106"/>
      <c r="JSS24" s="106"/>
      <c r="JST24" s="106"/>
      <c r="JSU24" s="106"/>
      <c r="JSV24" s="106"/>
      <c r="JTG24" s="106"/>
      <c r="JTH24" s="106"/>
      <c r="JTI24" s="106"/>
      <c r="JTJ24" s="106"/>
      <c r="JTK24" s="106"/>
      <c r="JTL24" s="106"/>
      <c r="JTW24" s="106"/>
      <c r="JTX24" s="106"/>
      <c r="JTY24" s="106"/>
      <c r="JTZ24" s="106"/>
      <c r="JUA24" s="106"/>
      <c r="JUB24" s="106"/>
      <c r="JUM24" s="106"/>
      <c r="JUN24" s="106"/>
      <c r="JUO24" s="106"/>
      <c r="JUP24" s="106"/>
      <c r="JUQ24" s="106"/>
      <c r="JUR24" s="106"/>
      <c r="JVC24" s="106"/>
      <c r="JVD24" s="106"/>
      <c r="JVE24" s="106"/>
      <c r="JVF24" s="106"/>
      <c r="JVG24" s="106"/>
      <c r="JVH24" s="106"/>
      <c r="JVS24" s="106"/>
      <c r="JVT24" s="106"/>
      <c r="JVU24" s="106"/>
      <c r="JVV24" s="106"/>
      <c r="JVW24" s="106"/>
      <c r="JVX24" s="106"/>
      <c r="JWI24" s="106"/>
      <c r="JWJ24" s="106"/>
      <c r="JWK24" s="106"/>
      <c r="JWL24" s="106"/>
      <c r="JWM24" s="106"/>
      <c r="JWN24" s="106"/>
      <c r="JWY24" s="106"/>
      <c r="JWZ24" s="106"/>
      <c r="JXA24" s="106"/>
      <c r="JXB24" s="106"/>
      <c r="JXC24" s="106"/>
      <c r="JXD24" s="106"/>
      <c r="JXO24" s="106"/>
      <c r="JXP24" s="106"/>
      <c r="JXQ24" s="106"/>
      <c r="JXR24" s="106"/>
      <c r="JXS24" s="106"/>
      <c r="JXT24" s="106"/>
      <c r="JYE24" s="106"/>
      <c r="JYF24" s="106"/>
      <c r="JYG24" s="106"/>
      <c r="JYH24" s="106"/>
      <c r="JYI24" s="106"/>
      <c r="JYJ24" s="106"/>
      <c r="JYU24" s="106"/>
      <c r="JYV24" s="106"/>
      <c r="JYW24" s="106"/>
      <c r="JYX24" s="106"/>
      <c r="JYY24" s="106"/>
      <c r="JYZ24" s="106"/>
      <c r="JZK24" s="106"/>
      <c r="JZL24" s="106"/>
      <c r="JZM24" s="106"/>
      <c r="JZN24" s="106"/>
      <c r="JZO24" s="106"/>
      <c r="JZP24" s="106"/>
      <c r="KAA24" s="106"/>
      <c r="KAB24" s="106"/>
      <c r="KAC24" s="106"/>
      <c r="KAD24" s="106"/>
      <c r="KAE24" s="106"/>
      <c r="KAF24" s="106"/>
      <c r="KAQ24" s="106"/>
      <c r="KAR24" s="106"/>
      <c r="KAS24" s="106"/>
      <c r="KAT24" s="106"/>
      <c r="KAU24" s="106"/>
      <c r="KAV24" s="106"/>
      <c r="KBG24" s="106"/>
      <c r="KBH24" s="106"/>
      <c r="KBI24" s="106"/>
      <c r="KBJ24" s="106"/>
      <c r="KBK24" s="106"/>
      <c r="KBL24" s="106"/>
      <c r="KBW24" s="106"/>
      <c r="KBX24" s="106"/>
      <c r="KBY24" s="106"/>
      <c r="KBZ24" s="106"/>
      <c r="KCA24" s="106"/>
      <c r="KCB24" s="106"/>
      <c r="KCM24" s="106"/>
      <c r="KCN24" s="106"/>
      <c r="KCO24" s="106"/>
      <c r="KCP24" s="106"/>
      <c r="KCQ24" s="106"/>
      <c r="KCR24" s="106"/>
      <c r="KDC24" s="106"/>
      <c r="KDD24" s="106"/>
      <c r="KDE24" s="106"/>
      <c r="KDF24" s="106"/>
      <c r="KDG24" s="106"/>
      <c r="KDH24" s="106"/>
      <c r="KDS24" s="106"/>
      <c r="KDT24" s="106"/>
      <c r="KDU24" s="106"/>
      <c r="KDV24" s="106"/>
      <c r="KDW24" s="106"/>
      <c r="KDX24" s="106"/>
      <c r="KEI24" s="106"/>
      <c r="KEJ24" s="106"/>
      <c r="KEK24" s="106"/>
      <c r="KEL24" s="106"/>
      <c r="KEM24" s="106"/>
      <c r="KEN24" s="106"/>
      <c r="KEY24" s="106"/>
      <c r="KEZ24" s="106"/>
      <c r="KFA24" s="106"/>
      <c r="KFB24" s="106"/>
      <c r="KFC24" s="106"/>
      <c r="KFD24" s="106"/>
      <c r="KFO24" s="106"/>
      <c r="KFP24" s="106"/>
      <c r="KFQ24" s="106"/>
      <c r="KFR24" s="106"/>
      <c r="KFS24" s="106"/>
      <c r="KFT24" s="106"/>
      <c r="KGE24" s="106"/>
      <c r="KGF24" s="106"/>
      <c r="KGG24" s="106"/>
      <c r="KGH24" s="106"/>
      <c r="KGI24" s="106"/>
      <c r="KGJ24" s="106"/>
      <c r="KGU24" s="106"/>
      <c r="KGV24" s="106"/>
      <c r="KGW24" s="106"/>
      <c r="KGX24" s="106"/>
      <c r="KGY24" s="106"/>
      <c r="KGZ24" s="106"/>
      <c r="KHK24" s="106"/>
      <c r="KHL24" s="106"/>
      <c r="KHM24" s="106"/>
      <c r="KHN24" s="106"/>
      <c r="KHO24" s="106"/>
      <c r="KHP24" s="106"/>
      <c r="KIA24" s="106"/>
      <c r="KIB24" s="106"/>
      <c r="KIC24" s="106"/>
      <c r="KID24" s="106"/>
      <c r="KIE24" s="106"/>
      <c r="KIF24" s="106"/>
      <c r="KIQ24" s="106"/>
      <c r="KIR24" s="106"/>
      <c r="KIS24" s="106"/>
      <c r="KIT24" s="106"/>
      <c r="KIU24" s="106"/>
      <c r="KIV24" s="106"/>
      <c r="KJG24" s="106"/>
      <c r="KJH24" s="106"/>
      <c r="KJI24" s="106"/>
      <c r="KJJ24" s="106"/>
      <c r="KJK24" s="106"/>
      <c r="KJL24" s="106"/>
      <c r="KJW24" s="106"/>
      <c r="KJX24" s="106"/>
      <c r="KJY24" s="106"/>
      <c r="KJZ24" s="106"/>
      <c r="KKA24" s="106"/>
      <c r="KKB24" s="106"/>
      <c r="KKM24" s="106"/>
      <c r="KKN24" s="106"/>
      <c r="KKO24" s="106"/>
      <c r="KKP24" s="106"/>
      <c r="KKQ24" s="106"/>
      <c r="KKR24" s="106"/>
      <c r="KLC24" s="106"/>
      <c r="KLD24" s="106"/>
      <c r="KLE24" s="106"/>
      <c r="KLF24" s="106"/>
      <c r="KLG24" s="106"/>
      <c r="KLH24" s="106"/>
      <c r="KLS24" s="106"/>
      <c r="KLT24" s="106"/>
      <c r="KLU24" s="106"/>
      <c r="KLV24" s="106"/>
      <c r="KLW24" s="106"/>
      <c r="KLX24" s="106"/>
      <c r="KMI24" s="106"/>
      <c r="KMJ24" s="106"/>
      <c r="KMK24" s="106"/>
      <c r="KML24" s="106"/>
      <c r="KMM24" s="106"/>
      <c r="KMN24" s="106"/>
      <c r="KMY24" s="106"/>
      <c r="KMZ24" s="106"/>
      <c r="KNA24" s="106"/>
      <c r="KNB24" s="106"/>
      <c r="KNC24" s="106"/>
      <c r="KND24" s="106"/>
      <c r="KNO24" s="106"/>
      <c r="KNP24" s="106"/>
      <c r="KNQ24" s="106"/>
      <c r="KNR24" s="106"/>
      <c r="KNS24" s="106"/>
      <c r="KNT24" s="106"/>
      <c r="KOE24" s="106"/>
      <c r="KOF24" s="106"/>
      <c r="KOG24" s="106"/>
      <c r="KOH24" s="106"/>
      <c r="KOI24" s="106"/>
      <c r="KOJ24" s="106"/>
      <c r="KOU24" s="106"/>
      <c r="KOV24" s="106"/>
      <c r="KOW24" s="106"/>
      <c r="KOX24" s="106"/>
      <c r="KOY24" s="106"/>
      <c r="KOZ24" s="106"/>
      <c r="KPK24" s="106"/>
      <c r="KPL24" s="106"/>
      <c r="KPM24" s="106"/>
      <c r="KPN24" s="106"/>
      <c r="KPO24" s="106"/>
      <c r="KPP24" s="106"/>
      <c r="KQA24" s="106"/>
      <c r="KQB24" s="106"/>
      <c r="KQC24" s="106"/>
      <c r="KQD24" s="106"/>
      <c r="KQE24" s="106"/>
      <c r="KQF24" s="106"/>
      <c r="KQQ24" s="106"/>
      <c r="KQR24" s="106"/>
      <c r="KQS24" s="106"/>
      <c r="KQT24" s="106"/>
      <c r="KQU24" s="106"/>
      <c r="KQV24" s="106"/>
      <c r="KRG24" s="106"/>
      <c r="KRH24" s="106"/>
      <c r="KRI24" s="106"/>
      <c r="KRJ24" s="106"/>
      <c r="KRK24" s="106"/>
      <c r="KRL24" s="106"/>
      <c r="KRW24" s="106"/>
      <c r="KRX24" s="106"/>
      <c r="KRY24" s="106"/>
      <c r="KRZ24" s="106"/>
      <c r="KSA24" s="106"/>
      <c r="KSB24" s="106"/>
      <c r="KSM24" s="106"/>
      <c r="KSN24" s="106"/>
      <c r="KSO24" s="106"/>
      <c r="KSP24" s="106"/>
      <c r="KSQ24" s="106"/>
      <c r="KSR24" s="106"/>
      <c r="KTC24" s="106"/>
      <c r="KTD24" s="106"/>
      <c r="KTE24" s="106"/>
      <c r="KTF24" s="106"/>
      <c r="KTG24" s="106"/>
      <c r="KTH24" s="106"/>
      <c r="KTS24" s="106"/>
      <c r="KTT24" s="106"/>
      <c r="KTU24" s="106"/>
      <c r="KTV24" s="106"/>
      <c r="KTW24" s="106"/>
      <c r="KTX24" s="106"/>
      <c r="KUI24" s="106"/>
      <c r="KUJ24" s="106"/>
      <c r="KUK24" s="106"/>
      <c r="KUL24" s="106"/>
      <c r="KUM24" s="106"/>
      <c r="KUN24" s="106"/>
      <c r="KUY24" s="106"/>
      <c r="KUZ24" s="106"/>
      <c r="KVA24" s="106"/>
      <c r="KVB24" s="106"/>
      <c r="KVC24" s="106"/>
      <c r="KVD24" s="106"/>
      <c r="KVO24" s="106"/>
      <c r="KVP24" s="106"/>
      <c r="KVQ24" s="106"/>
      <c r="KVR24" s="106"/>
      <c r="KVS24" s="106"/>
      <c r="KVT24" s="106"/>
      <c r="KWE24" s="106"/>
      <c r="KWF24" s="106"/>
      <c r="KWG24" s="106"/>
      <c r="KWH24" s="106"/>
      <c r="KWI24" s="106"/>
      <c r="KWJ24" s="106"/>
      <c r="KWU24" s="106"/>
      <c r="KWV24" s="106"/>
      <c r="KWW24" s="106"/>
      <c r="KWX24" s="106"/>
      <c r="KWY24" s="106"/>
      <c r="KWZ24" s="106"/>
      <c r="KXK24" s="106"/>
      <c r="KXL24" s="106"/>
      <c r="KXM24" s="106"/>
      <c r="KXN24" s="106"/>
      <c r="KXO24" s="106"/>
      <c r="KXP24" s="106"/>
      <c r="KYA24" s="106"/>
      <c r="KYB24" s="106"/>
      <c r="KYC24" s="106"/>
      <c r="KYD24" s="106"/>
      <c r="KYE24" s="106"/>
      <c r="KYF24" s="106"/>
      <c r="KYQ24" s="106"/>
      <c r="KYR24" s="106"/>
      <c r="KYS24" s="106"/>
      <c r="KYT24" s="106"/>
      <c r="KYU24" s="106"/>
      <c r="KYV24" s="106"/>
      <c r="KZG24" s="106"/>
      <c r="KZH24" s="106"/>
      <c r="KZI24" s="106"/>
      <c r="KZJ24" s="106"/>
      <c r="KZK24" s="106"/>
      <c r="KZL24" s="106"/>
      <c r="KZW24" s="106"/>
      <c r="KZX24" s="106"/>
      <c r="KZY24" s="106"/>
      <c r="KZZ24" s="106"/>
      <c r="LAA24" s="106"/>
      <c r="LAB24" s="106"/>
      <c r="LAM24" s="106"/>
      <c r="LAN24" s="106"/>
      <c r="LAO24" s="106"/>
      <c r="LAP24" s="106"/>
      <c r="LAQ24" s="106"/>
      <c r="LAR24" s="106"/>
      <c r="LBC24" s="106"/>
      <c r="LBD24" s="106"/>
      <c r="LBE24" s="106"/>
      <c r="LBF24" s="106"/>
      <c r="LBG24" s="106"/>
      <c r="LBH24" s="106"/>
      <c r="LBS24" s="106"/>
      <c r="LBT24" s="106"/>
      <c r="LBU24" s="106"/>
      <c r="LBV24" s="106"/>
      <c r="LBW24" s="106"/>
      <c r="LBX24" s="106"/>
      <c r="LCI24" s="106"/>
      <c r="LCJ24" s="106"/>
      <c r="LCK24" s="106"/>
      <c r="LCL24" s="106"/>
      <c r="LCM24" s="106"/>
      <c r="LCN24" s="106"/>
      <c r="LCY24" s="106"/>
      <c r="LCZ24" s="106"/>
      <c r="LDA24" s="106"/>
      <c r="LDB24" s="106"/>
      <c r="LDC24" s="106"/>
      <c r="LDD24" s="106"/>
      <c r="LDO24" s="106"/>
      <c r="LDP24" s="106"/>
      <c r="LDQ24" s="106"/>
      <c r="LDR24" s="106"/>
      <c r="LDS24" s="106"/>
      <c r="LDT24" s="106"/>
      <c r="LEE24" s="106"/>
      <c r="LEF24" s="106"/>
      <c r="LEG24" s="106"/>
      <c r="LEH24" s="106"/>
      <c r="LEI24" s="106"/>
      <c r="LEJ24" s="106"/>
      <c r="LEU24" s="106"/>
      <c r="LEV24" s="106"/>
      <c r="LEW24" s="106"/>
      <c r="LEX24" s="106"/>
      <c r="LEY24" s="106"/>
      <c r="LEZ24" s="106"/>
      <c r="LFK24" s="106"/>
      <c r="LFL24" s="106"/>
      <c r="LFM24" s="106"/>
      <c r="LFN24" s="106"/>
      <c r="LFO24" s="106"/>
      <c r="LFP24" s="106"/>
      <c r="LGA24" s="106"/>
      <c r="LGB24" s="106"/>
      <c r="LGC24" s="106"/>
      <c r="LGD24" s="106"/>
      <c r="LGE24" s="106"/>
      <c r="LGF24" s="106"/>
      <c r="LGQ24" s="106"/>
      <c r="LGR24" s="106"/>
      <c r="LGS24" s="106"/>
      <c r="LGT24" s="106"/>
      <c r="LGU24" s="106"/>
      <c r="LGV24" s="106"/>
      <c r="LHG24" s="106"/>
      <c r="LHH24" s="106"/>
      <c r="LHI24" s="106"/>
      <c r="LHJ24" s="106"/>
      <c r="LHK24" s="106"/>
      <c r="LHL24" s="106"/>
      <c r="LHW24" s="106"/>
      <c r="LHX24" s="106"/>
      <c r="LHY24" s="106"/>
      <c r="LHZ24" s="106"/>
      <c r="LIA24" s="106"/>
      <c r="LIB24" s="106"/>
      <c r="LIM24" s="106"/>
      <c r="LIN24" s="106"/>
      <c r="LIO24" s="106"/>
      <c r="LIP24" s="106"/>
      <c r="LIQ24" s="106"/>
      <c r="LIR24" s="106"/>
      <c r="LJC24" s="106"/>
      <c r="LJD24" s="106"/>
      <c r="LJE24" s="106"/>
      <c r="LJF24" s="106"/>
      <c r="LJG24" s="106"/>
      <c r="LJH24" s="106"/>
      <c r="LJS24" s="106"/>
      <c r="LJT24" s="106"/>
      <c r="LJU24" s="106"/>
      <c r="LJV24" s="106"/>
      <c r="LJW24" s="106"/>
      <c r="LJX24" s="106"/>
      <c r="LKI24" s="106"/>
      <c r="LKJ24" s="106"/>
      <c r="LKK24" s="106"/>
      <c r="LKL24" s="106"/>
      <c r="LKM24" s="106"/>
      <c r="LKN24" s="106"/>
      <c r="LKY24" s="106"/>
      <c r="LKZ24" s="106"/>
      <c r="LLA24" s="106"/>
      <c r="LLB24" s="106"/>
      <c r="LLC24" s="106"/>
      <c r="LLD24" s="106"/>
      <c r="LLO24" s="106"/>
      <c r="LLP24" s="106"/>
      <c r="LLQ24" s="106"/>
      <c r="LLR24" s="106"/>
      <c r="LLS24" s="106"/>
      <c r="LLT24" s="106"/>
      <c r="LME24" s="106"/>
      <c r="LMF24" s="106"/>
      <c r="LMG24" s="106"/>
      <c r="LMH24" s="106"/>
      <c r="LMI24" s="106"/>
      <c r="LMJ24" s="106"/>
      <c r="LMU24" s="106"/>
      <c r="LMV24" s="106"/>
      <c r="LMW24" s="106"/>
      <c r="LMX24" s="106"/>
      <c r="LMY24" s="106"/>
      <c r="LMZ24" s="106"/>
      <c r="LNK24" s="106"/>
      <c r="LNL24" s="106"/>
      <c r="LNM24" s="106"/>
      <c r="LNN24" s="106"/>
      <c r="LNO24" s="106"/>
      <c r="LNP24" s="106"/>
      <c r="LOA24" s="106"/>
      <c r="LOB24" s="106"/>
      <c r="LOC24" s="106"/>
      <c r="LOD24" s="106"/>
      <c r="LOE24" s="106"/>
      <c r="LOF24" s="106"/>
      <c r="LOQ24" s="106"/>
      <c r="LOR24" s="106"/>
      <c r="LOS24" s="106"/>
      <c r="LOT24" s="106"/>
      <c r="LOU24" s="106"/>
      <c r="LOV24" s="106"/>
      <c r="LPG24" s="106"/>
      <c r="LPH24" s="106"/>
      <c r="LPI24" s="106"/>
      <c r="LPJ24" s="106"/>
      <c r="LPK24" s="106"/>
      <c r="LPL24" s="106"/>
      <c r="LPW24" s="106"/>
      <c r="LPX24" s="106"/>
      <c r="LPY24" s="106"/>
      <c r="LPZ24" s="106"/>
      <c r="LQA24" s="106"/>
      <c r="LQB24" s="106"/>
      <c r="LQM24" s="106"/>
      <c r="LQN24" s="106"/>
      <c r="LQO24" s="106"/>
      <c r="LQP24" s="106"/>
      <c r="LQQ24" s="106"/>
      <c r="LQR24" s="106"/>
      <c r="LRC24" s="106"/>
      <c r="LRD24" s="106"/>
      <c r="LRE24" s="106"/>
      <c r="LRF24" s="106"/>
      <c r="LRG24" s="106"/>
      <c r="LRH24" s="106"/>
      <c r="LRS24" s="106"/>
      <c r="LRT24" s="106"/>
      <c r="LRU24" s="106"/>
      <c r="LRV24" s="106"/>
      <c r="LRW24" s="106"/>
      <c r="LRX24" s="106"/>
      <c r="LSI24" s="106"/>
      <c r="LSJ24" s="106"/>
      <c r="LSK24" s="106"/>
      <c r="LSL24" s="106"/>
      <c r="LSM24" s="106"/>
      <c r="LSN24" s="106"/>
      <c r="LSY24" s="106"/>
      <c r="LSZ24" s="106"/>
      <c r="LTA24" s="106"/>
      <c r="LTB24" s="106"/>
      <c r="LTC24" s="106"/>
      <c r="LTD24" s="106"/>
      <c r="LTO24" s="106"/>
      <c r="LTP24" s="106"/>
      <c r="LTQ24" s="106"/>
      <c r="LTR24" s="106"/>
      <c r="LTS24" s="106"/>
      <c r="LTT24" s="106"/>
      <c r="LUE24" s="106"/>
      <c r="LUF24" s="106"/>
      <c r="LUG24" s="106"/>
      <c r="LUH24" s="106"/>
      <c r="LUI24" s="106"/>
      <c r="LUJ24" s="106"/>
      <c r="LUU24" s="106"/>
      <c r="LUV24" s="106"/>
      <c r="LUW24" s="106"/>
      <c r="LUX24" s="106"/>
      <c r="LUY24" s="106"/>
      <c r="LUZ24" s="106"/>
      <c r="LVK24" s="106"/>
      <c r="LVL24" s="106"/>
      <c r="LVM24" s="106"/>
      <c r="LVN24" s="106"/>
      <c r="LVO24" s="106"/>
      <c r="LVP24" s="106"/>
      <c r="LWA24" s="106"/>
      <c r="LWB24" s="106"/>
      <c r="LWC24" s="106"/>
      <c r="LWD24" s="106"/>
      <c r="LWE24" s="106"/>
      <c r="LWF24" s="106"/>
      <c r="LWQ24" s="106"/>
      <c r="LWR24" s="106"/>
      <c r="LWS24" s="106"/>
      <c r="LWT24" s="106"/>
      <c r="LWU24" s="106"/>
      <c r="LWV24" s="106"/>
      <c r="LXG24" s="106"/>
      <c r="LXH24" s="106"/>
      <c r="LXI24" s="106"/>
      <c r="LXJ24" s="106"/>
      <c r="LXK24" s="106"/>
      <c r="LXL24" s="106"/>
      <c r="LXW24" s="106"/>
      <c r="LXX24" s="106"/>
      <c r="LXY24" s="106"/>
      <c r="LXZ24" s="106"/>
      <c r="LYA24" s="106"/>
      <c r="LYB24" s="106"/>
      <c r="LYM24" s="106"/>
      <c r="LYN24" s="106"/>
      <c r="LYO24" s="106"/>
      <c r="LYP24" s="106"/>
      <c r="LYQ24" s="106"/>
      <c r="LYR24" s="106"/>
      <c r="LZC24" s="106"/>
      <c r="LZD24" s="106"/>
      <c r="LZE24" s="106"/>
      <c r="LZF24" s="106"/>
      <c r="LZG24" s="106"/>
      <c r="LZH24" s="106"/>
      <c r="LZS24" s="106"/>
      <c r="LZT24" s="106"/>
      <c r="LZU24" s="106"/>
      <c r="LZV24" s="106"/>
      <c r="LZW24" s="106"/>
      <c r="LZX24" s="106"/>
      <c r="MAI24" s="106"/>
      <c r="MAJ24" s="106"/>
      <c r="MAK24" s="106"/>
      <c r="MAL24" s="106"/>
      <c r="MAM24" s="106"/>
      <c r="MAN24" s="106"/>
      <c r="MAY24" s="106"/>
      <c r="MAZ24" s="106"/>
      <c r="MBA24" s="106"/>
      <c r="MBB24" s="106"/>
      <c r="MBC24" s="106"/>
      <c r="MBD24" s="106"/>
      <c r="MBO24" s="106"/>
      <c r="MBP24" s="106"/>
      <c r="MBQ24" s="106"/>
      <c r="MBR24" s="106"/>
      <c r="MBS24" s="106"/>
      <c r="MBT24" s="106"/>
      <c r="MCE24" s="106"/>
      <c r="MCF24" s="106"/>
      <c r="MCG24" s="106"/>
      <c r="MCH24" s="106"/>
      <c r="MCI24" s="106"/>
      <c r="MCJ24" s="106"/>
      <c r="MCU24" s="106"/>
      <c r="MCV24" s="106"/>
      <c r="MCW24" s="106"/>
      <c r="MCX24" s="106"/>
      <c r="MCY24" s="106"/>
      <c r="MCZ24" s="106"/>
      <c r="MDK24" s="106"/>
      <c r="MDL24" s="106"/>
      <c r="MDM24" s="106"/>
      <c r="MDN24" s="106"/>
      <c r="MDO24" s="106"/>
      <c r="MDP24" s="106"/>
      <c r="MEA24" s="106"/>
      <c r="MEB24" s="106"/>
      <c r="MEC24" s="106"/>
      <c r="MED24" s="106"/>
      <c r="MEE24" s="106"/>
      <c r="MEF24" s="106"/>
      <c r="MEQ24" s="106"/>
      <c r="MER24" s="106"/>
      <c r="MES24" s="106"/>
      <c r="MET24" s="106"/>
      <c r="MEU24" s="106"/>
      <c r="MEV24" s="106"/>
      <c r="MFG24" s="106"/>
      <c r="MFH24" s="106"/>
      <c r="MFI24" s="106"/>
      <c r="MFJ24" s="106"/>
      <c r="MFK24" s="106"/>
      <c r="MFL24" s="106"/>
      <c r="MFW24" s="106"/>
      <c r="MFX24" s="106"/>
      <c r="MFY24" s="106"/>
      <c r="MFZ24" s="106"/>
      <c r="MGA24" s="106"/>
      <c r="MGB24" s="106"/>
      <c r="MGM24" s="106"/>
      <c r="MGN24" s="106"/>
      <c r="MGO24" s="106"/>
      <c r="MGP24" s="106"/>
      <c r="MGQ24" s="106"/>
      <c r="MGR24" s="106"/>
      <c r="MHC24" s="106"/>
      <c r="MHD24" s="106"/>
      <c r="MHE24" s="106"/>
      <c r="MHF24" s="106"/>
      <c r="MHG24" s="106"/>
      <c r="MHH24" s="106"/>
      <c r="MHS24" s="106"/>
      <c r="MHT24" s="106"/>
      <c r="MHU24" s="106"/>
      <c r="MHV24" s="106"/>
      <c r="MHW24" s="106"/>
      <c r="MHX24" s="106"/>
      <c r="MII24" s="106"/>
      <c r="MIJ24" s="106"/>
      <c r="MIK24" s="106"/>
      <c r="MIL24" s="106"/>
      <c r="MIM24" s="106"/>
      <c r="MIN24" s="106"/>
      <c r="MIY24" s="106"/>
      <c r="MIZ24" s="106"/>
      <c r="MJA24" s="106"/>
      <c r="MJB24" s="106"/>
      <c r="MJC24" s="106"/>
      <c r="MJD24" s="106"/>
      <c r="MJO24" s="106"/>
      <c r="MJP24" s="106"/>
      <c r="MJQ24" s="106"/>
      <c r="MJR24" s="106"/>
      <c r="MJS24" s="106"/>
      <c r="MJT24" s="106"/>
      <c r="MKE24" s="106"/>
      <c r="MKF24" s="106"/>
      <c r="MKG24" s="106"/>
      <c r="MKH24" s="106"/>
      <c r="MKI24" s="106"/>
      <c r="MKJ24" s="106"/>
      <c r="MKU24" s="106"/>
      <c r="MKV24" s="106"/>
      <c r="MKW24" s="106"/>
      <c r="MKX24" s="106"/>
      <c r="MKY24" s="106"/>
      <c r="MKZ24" s="106"/>
      <c r="MLK24" s="106"/>
      <c r="MLL24" s="106"/>
      <c r="MLM24" s="106"/>
      <c r="MLN24" s="106"/>
      <c r="MLO24" s="106"/>
      <c r="MLP24" s="106"/>
      <c r="MMA24" s="106"/>
      <c r="MMB24" s="106"/>
      <c r="MMC24" s="106"/>
      <c r="MMD24" s="106"/>
      <c r="MME24" s="106"/>
      <c r="MMF24" s="106"/>
      <c r="MMQ24" s="106"/>
      <c r="MMR24" s="106"/>
      <c r="MMS24" s="106"/>
      <c r="MMT24" s="106"/>
      <c r="MMU24" s="106"/>
      <c r="MMV24" s="106"/>
      <c r="MNG24" s="106"/>
      <c r="MNH24" s="106"/>
      <c r="MNI24" s="106"/>
      <c r="MNJ24" s="106"/>
      <c r="MNK24" s="106"/>
      <c r="MNL24" s="106"/>
      <c r="MNW24" s="106"/>
      <c r="MNX24" s="106"/>
      <c r="MNY24" s="106"/>
      <c r="MNZ24" s="106"/>
      <c r="MOA24" s="106"/>
      <c r="MOB24" s="106"/>
      <c r="MOM24" s="106"/>
      <c r="MON24" s="106"/>
      <c r="MOO24" s="106"/>
      <c r="MOP24" s="106"/>
      <c r="MOQ24" s="106"/>
      <c r="MOR24" s="106"/>
      <c r="MPC24" s="106"/>
      <c r="MPD24" s="106"/>
      <c r="MPE24" s="106"/>
      <c r="MPF24" s="106"/>
      <c r="MPG24" s="106"/>
      <c r="MPH24" s="106"/>
      <c r="MPS24" s="106"/>
      <c r="MPT24" s="106"/>
      <c r="MPU24" s="106"/>
      <c r="MPV24" s="106"/>
      <c r="MPW24" s="106"/>
      <c r="MPX24" s="106"/>
      <c r="MQI24" s="106"/>
      <c r="MQJ24" s="106"/>
      <c r="MQK24" s="106"/>
      <c r="MQL24" s="106"/>
      <c r="MQM24" s="106"/>
      <c r="MQN24" s="106"/>
      <c r="MQY24" s="106"/>
      <c r="MQZ24" s="106"/>
      <c r="MRA24" s="106"/>
      <c r="MRB24" s="106"/>
      <c r="MRC24" s="106"/>
      <c r="MRD24" s="106"/>
      <c r="MRO24" s="106"/>
      <c r="MRP24" s="106"/>
      <c r="MRQ24" s="106"/>
      <c r="MRR24" s="106"/>
      <c r="MRS24" s="106"/>
      <c r="MRT24" s="106"/>
      <c r="MSE24" s="106"/>
      <c r="MSF24" s="106"/>
      <c r="MSG24" s="106"/>
      <c r="MSH24" s="106"/>
      <c r="MSI24" s="106"/>
      <c r="MSJ24" s="106"/>
      <c r="MSU24" s="106"/>
      <c r="MSV24" s="106"/>
      <c r="MSW24" s="106"/>
      <c r="MSX24" s="106"/>
      <c r="MSY24" s="106"/>
      <c r="MSZ24" s="106"/>
      <c r="MTK24" s="106"/>
      <c r="MTL24" s="106"/>
      <c r="MTM24" s="106"/>
      <c r="MTN24" s="106"/>
      <c r="MTO24" s="106"/>
      <c r="MTP24" s="106"/>
      <c r="MUA24" s="106"/>
      <c r="MUB24" s="106"/>
      <c r="MUC24" s="106"/>
      <c r="MUD24" s="106"/>
      <c r="MUE24" s="106"/>
      <c r="MUF24" s="106"/>
      <c r="MUQ24" s="106"/>
      <c r="MUR24" s="106"/>
      <c r="MUS24" s="106"/>
      <c r="MUT24" s="106"/>
      <c r="MUU24" s="106"/>
      <c r="MUV24" s="106"/>
      <c r="MVG24" s="106"/>
      <c r="MVH24" s="106"/>
      <c r="MVI24" s="106"/>
      <c r="MVJ24" s="106"/>
      <c r="MVK24" s="106"/>
      <c r="MVL24" s="106"/>
      <c r="MVW24" s="106"/>
      <c r="MVX24" s="106"/>
      <c r="MVY24" s="106"/>
      <c r="MVZ24" s="106"/>
      <c r="MWA24" s="106"/>
      <c r="MWB24" s="106"/>
      <c r="MWM24" s="106"/>
      <c r="MWN24" s="106"/>
      <c r="MWO24" s="106"/>
      <c r="MWP24" s="106"/>
      <c r="MWQ24" s="106"/>
      <c r="MWR24" s="106"/>
      <c r="MXC24" s="106"/>
      <c r="MXD24" s="106"/>
      <c r="MXE24" s="106"/>
      <c r="MXF24" s="106"/>
      <c r="MXG24" s="106"/>
      <c r="MXH24" s="106"/>
      <c r="MXS24" s="106"/>
      <c r="MXT24" s="106"/>
      <c r="MXU24" s="106"/>
      <c r="MXV24" s="106"/>
      <c r="MXW24" s="106"/>
      <c r="MXX24" s="106"/>
      <c r="MYI24" s="106"/>
      <c r="MYJ24" s="106"/>
      <c r="MYK24" s="106"/>
      <c r="MYL24" s="106"/>
      <c r="MYM24" s="106"/>
      <c r="MYN24" s="106"/>
      <c r="MYY24" s="106"/>
      <c r="MYZ24" s="106"/>
      <c r="MZA24" s="106"/>
      <c r="MZB24" s="106"/>
      <c r="MZC24" s="106"/>
      <c r="MZD24" s="106"/>
      <c r="MZO24" s="106"/>
      <c r="MZP24" s="106"/>
      <c r="MZQ24" s="106"/>
      <c r="MZR24" s="106"/>
      <c r="MZS24" s="106"/>
      <c r="MZT24" s="106"/>
      <c r="NAE24" s="106"/>
      <c r="NAF24" s="106"/>
      <c r="NAG24" s="106"/>
      <c r="NAH24" s="106"/>
      <c r="NAI24" s="106"/>
      <c r="NAJ24" s="106"/>
      <c r="NAU24" s="106"/>
      <c r="NAV24" s="106"/>
      <c r="NAW24" s="106"/>
      <c r="NAX24" s="106"/>
      <c r="NAY24" s="106"/>
      <c r="NAZ24" s="106"/>
      <c r="NBK24" s="106"/>
      <c r="NBL24" s="106"/>
      <c r="NBM24" s="106"/>
      <c r="NBN24" s="106"/>
      <c r="NBO24" s="106"/>
      <c r="NBP24" s="106"/>
      <c r="NCA24" s="106"/>
      <c r="NCB24" s="106"/>
      <c r="NCC24" s="106"/>
      <c r="NCD24" s="106"/>
      <c r="NCE24" s="106"/>
      <c r="NCF24" s="106"/>
      <c r="NCQ24" s="106"/>
      <c r="NCR24" s="106"/>
      <c r="NCS24" s="106"/>
      <c r="NCT24" s="106"/>
      <c r="NCU24" s="106"/>
      <c r="NCV24" s="106"/>
      <c r="NDG24" s="106"/>
      <c r="NDH24" s="106"/>
      <c r="NDI24" s="106"/>
      <c r="NDJ24" s="106"/>
      <c r="NDK24" s="106"/>
      <c r="NDL24" s="106"/>
      <c r="NDW24" s="106"/>
      <c r="NDX24" s="106"/>
      <c r="NDY24" s="106"/>
      <c r="NDZ24" s="106"/>
      <c r="NEA24" s="106"/>
      <c r="NEB24" s="106"/>
      <c r="NEM24" s="106"/>
      <c r="NEN24" s="106"/>
      <c r="NEO24" s="106"/>
      <c r="NEP24" s="106"/>
      <c r="NEQ24" s="106"/>
      <c r="NER24" s="106"/>
      <c r="NFC24" s="106"/>
      <c r="NFD24" s="106"/>
      <c r="NFE24" s="106"/>
      <c r="NFF24" s="106"/>
      <c r="NFG24" s="106"/>
      <c r="NFH24" s="106"/>
      <c r="NFS24" s="106"/>
      <c r="NFT24" s="106"/>
      <c r="NFU24" s="106"/>
      <c r="NFV24" s="106"/>
      <c r="NFW24" s="106"/>
      <c r="NFX24" s="106"/>
      <c r="NGI24" s="106"/>
      <c r="NGJ24" s="106"/>
      <c r="NGK24" s="106"/>
      <c r="NGL24" s="106"/>
      <c r="NGM24" s="106"/>
      <c r="NGN24" s="106"/>
      <c r="NGY24" s="106"/>
      <c r="NGZ24" s="106"/>
      <c r="NHA24" s="106"/>
      <c r="NHB24" s="106"/>
      <c r="NHC24" s="106"/>
      <c r="NHD24" s="106"/>
      <c r="NHO24" s="106"/>
      <c r="NHP24" s="106"/>
      <c r="NHQ24" s="106"/>
      <c r="NHR24" s="106"/>
      <c r="NHS24" s="106"/>
      <c r="NHT24" s="106"/>
      <c r="NIE24" s="106"/>
      <c r="NIF24" s="106"/>
      <c r="NIG24" s="106"/>
      <c r="NIH24" s="106"/>
      <c r="NII24" s="106"/>
      <c r="NIJ24" s="106"/>
      <c r="NIU24" s="106"/>
      <c r="NIV24" s="106"/>
      <c r="NIW24" s="106"/>
      <c r="NIX24" s="106"/>
      <c r="NIY24" s="106"/>
      <c r="NIZ24" s="106"/>
      <c r="NJK24" s="106"/>
      <c r="NJL24" s="106"/>
      <c r="NJM24" s="106"/>
      <c r="NJN24" s="106"/>
      <c r="NJO24" s="106"/>
      <c r="NJP24" s="106"/>
      <c r="NKA24" s="106"/>
      <c r="NKB24" s="106"/>
      <c r="NKC24" s="106"/>
      <c r="NKD24" s="106"/>
      <c r="NKE24" s="106"/>
      <c r="NKF24" s="106"/>
      <c r="NKQ24" s="106"/>
      <c r="NKR24" s="106"/>
      <c r="NKS24" s="106"/>
      <c r="NKT24" s="106"/>
      <c r="NKU24" s="106"/>
      <c r="NKV24" s="106"/>
      <c r="NLG24" s="106"/>
      <c r="NLH24" s="106"/>
      <c r="NLI24" s="106"/>
      <c r="NLJ24" s="106"/>
      <c r="NLK24" s="106"/>
      <c r="NLL24" s="106"/>
      <c r="NLW24" s="106"/>
      <c r="NLX24" s="106"/>
      <c r="NLY24" s="106"/>
      <c r="NLZ24" s="106"/>
      <c r="NMA24" s="106"/>
      <c r="NMB24" s="106"/>
      <c r="NMM24" s="106"/>
      <c r="NMN24" s="106"/>
      <c r="NMO24" s="106"/>
      <c r="NMP24" s="106"/>
      <c r="NMQ24" s="106"/>
      <c r="NMR24" s="106"/>
      <c r="NNC24" s="106"/>
      <c r="NND24" s="106"/>
      <c r="NNE24" s="106"/>
      <c r="NNF24" s="106"/>
      <c r="NNG24" s="106"/>
      <c r="NNH24" s="106"/>
      <c r="NNS24" s="106"/>
      <c r="NNT24" s="106"/>
      <c r="NNU24" s="106"/>
      <c r="NNV24" s="106"/>
      <c r="NNW24" s="106"/>
      <c r="NNX24" s="106"/>
      <c r="NOI24" s="106"/>
      <c r="NOJ24" s="106"/>
      <c r="NOK24" s="106"/>
      <c r="NOL24" s="106"/>
      <c r="NOM24" s="106"/>
      <c r="NON24" s="106"/>
      <c r="NOY24" s="106"/>
      <c r="NOZ24" s="106"/>
      <c r="NPA24" s="106"/>
      <c r="NPB24" s="106"/>
      <c r="NPC24" s="106"/>
      <c r="NPD24" s="106"/>
      <c r="NPO24" s="106"/>
      <c r="NPP24" s="106"/>
      <c r="NPQ24" s="106"/>
      <c r="NPR24" s="106"/>
      <c r="NPS24" s="106"/>
      <c r="NPT24" s="106"/>
      <c r="NQE24" s="106"/>
      <c r="NQF24" s="106"/>
      <c r="NQG24" s="106"/>
      <c r="NQH24" s="106"/>
      <c r="NQI24" s="106"/>
      <c r="NQJ24" s="106"/>
      <c r="NQU24" s="106"/>
      <c r="NQV24" s="106"/>
      <c r="NQW24" s="106"/>
      <c r="NQX24" s="106"/>
      <c r="NQY24" s="106"/>
      <c r="NQZ24" s="106"/>
      <c r="NRK24" s="106"/>
      <c r="NRL24" s="106"/>
      <c r="NRM24" s="106"/>
      <c r="NRN24" s="106"/>
      <c r="NRO24" s="106"/>
      <c r="NRP24" s="106"/>
      <c r="NSA24" s="106"/>
      <c r="NSB24" s="106"/>
      <c r="NSC24" s="106"/>
      <c r="NSD24" s="106"/>
      <c r="NSE24" s="106"/>
      <c r="NSF24" s="106"/>
      <c r="NSQ24" s="106"/>
      <c r="NSR24" s="106"/>
      <c r="NSS24" s="106"/>
      <c r="NST24" s="106"/>
      <c r="NSU24" s="106"/>
      <c r="NSV24" s="106"/>
      <c r="NTG24" s="106"/>
      <c r="NTH24" s="106"/>
      <c r="NTI24" s="106"/>
      <c r="NTJ24" s="106"/>
      <c r="NTK24" s="106"/>
      <c r="NTL24" s="106"/>
      <c r="NTW24" s="106"/>
      <c r="NTX24" s="106"/>
      <c r="NTY24" s="106"/>
      <c r="NTZ24" s="106"/>
      <c r="NUA24" s="106"/>
      <c r="NUB24" s="106"/>
      <c r="NUM24" s="106"/>
      <c r="NUN24" s="106"/>
      <c r="NUO24" s="106"/>
      <c r="NUP24" s="106"/>
      <c r="NUQ24" s="106"/>
      <c r="NUR24" s="106"/>
      <c r="NVC24" s="106"/>
      <c r="NVD24" s="106"/>
      <c r="NVE24" s="106"/>
      <c r="NVF24" s="106"/>
      <c r="NVG24" s="106"/>
      <c r="NVH24" s="106"/>
      <c r="NVS24" s="106"/>
      <c r="NVT24" s="106"/>
      <c r="NVU24" s="106"/>
      <c r="NVV24" s="106"/>
      <c r="NVW24" s="106"/>
      <c r="NVX24" s="106"/>
      <c r="NWI24" s="106"/>
      <c r="NWJ24" s="106"/>
      <c r="NWK24" s="106"/>
      <c r="NWL24" s="106"/>
      <c r="NWM24" s="106"/>
      <c r="NWN24" s="106"/>
      <c r="NWY24" s="106"/>
      <c r="NWZ24" s="106"/>
      <c r="NXA24" s="106"/>
      <c r="NXB24" s="106"/>
      <c r="NXC24" s="106"/>
      <c r="NXD24" s="106"/>
      <c r="NXO24" s="106"/>
      <c r="NXP24" s="106"/>
      <c r="NXQ24" s="106"/>
      <c r="NXR24" s="106"/>
      <c r="NXS24" s="106"/>
      <c r="NXT24" s="106"/>
      <c r="NYE24" s="106"/>
      <c r="NYF24" s="106"/>
      <c r="NYG24" s="106"/>
      <c r="NYH24" s="106"/>
      <c r="NYI24" s="106"/>
      <c r="NYJ24" s="106"/>
      <c r="NYU24" s="106"/>
      <c r="NYV24" s="106"/>
      <c r="NYW24" s="106"/>
      <c r="NYX24" s="106"/>
      <c r="NYY24" s="106"/>
      <c r="NYZ24" s="106"/>
      <c r="NZK24" s="106"/>
      <c r="NZL24" s="106"/>
      <c r="NZM24" s="106"/>
      <c r="NZN24" s="106"/>
      <c r="NZO24" s="106"/>
      <c r="NZP24" s="106"/>
      <c r="OAA24" s="106"/>
      <c r="OAB24" s="106"/>
      <c r="OAC24" s="106"/>
      <c r="OAD24" s="106"/>
      <c r="OAE24" s="106"/>
      <c r="OAF24" s="106"/>
      <c r="OAQ24" s="106"/>
      <c r="OAR24" s="106"/>
      <c r="OAS24" s="106"/>
      <c r="OAT24" s="106"/>
      <c r="OAU24" s="106"/>
      <c r="OAV24" s="106"/>
      <c r="OBG24" s="106"/>
      <c r="OBH24" s="106"/>
      <c r="OBI24" s="106"/>
      <c r="OBJ24" s="106"/>
      <c r="OBK24" s="106"/>
      <c r="OBL24" s="106"/>
      <c r="OBW24" s="106"/>
      <c r="OBX24" s="106"/>
      <c r="OBY24" s="106"/>
      <c r="OBZ24" s="106"/>
      <c r="OCA24" s="106"/>
      <c r="OCB24" s="106"/>
      <c r="OCM24" s="106"/>
      <c r="OCN24" s="106"/>
      <c r="OCO24" s="106"/>
      <c r="OCP24" s="106"/>
      <c r="OCQ24" s="106"/>
      <c r="OCR24" s="106"/>
      <c r="ODC24" s="106"/>
      <c r="ODD24" s="106"/>
      <c r="ODE24" s="106"/>
      <c r="ODF24" s="106"/>
      <c r="ODG24" s="106"/>
      <c r="ODH24" s="106"/>
      <c r="ODS24" s="106"/>
      <c r="ODT24" s="106"/>
      <c r="ODU24" s="106"/>
      <c r="ODV24" s="106"/>
      <c r="ODW24" s="106"/>
      <c r="ODX24" s="106"/>
      <c r="OEI24" s="106"/>
      <c r="OEJ24" s="106"/>
      <c r="OEK24" s="106"/>
      <c r="OEL24" s="106"/>
      <c r="OEM24" s="106"/>
      <c r="OEN24" s="106"/>
      <c r="OEY24" s="106"/>
      <c r="OEZ24" s="106"/>
      <c r="OFA24" s="106"/>
      <c r="OFB24" s="106"/>
      <c r="OFC24" s="106"/>
      <c r="OFD24" s="106"/>
      <c r="OFO24" s="106"/>
      <c r="OFP24" s="106"/>
      <c r="OFQ24" s="106"/>
      <c r="OFR24" s="106"/>
      <c r="OFS24" s="106"/>
      <c r="OFT24" s="106"/>
      <c r="OGE24" s="106"/>
      <c r="OGF24" s="106"/>
      <c r="OGG24" s="106"/>
      <c r="OGH24" s="106"/>
      <c r="OGI24" s="106"/>
      <c r="OGJ24" s="106"/>
      <c r="OGU24" s="106"/>
      <c r="OGV24" s="106"/>
      <c r="OGW24" s="106"/>
      <c r="OGX24" s="106"/>
      <c r="OGY24" s="106"/>
      <c r="OGZ24" s="106"/>
      <c r="OHK24" s="106"/>
      <c r="OHL24" s="106"/>
      <c r="OHM24" s="106"/>
      <c r="OHN24" s="106"/>
      <c r="OHO24" s="106"/>
      <c r="OHP24" s="106"/>
      <c r="OIA24" s="106"/>
      <c r="OIB24" s="106"/>
      <c r="OIC24" s="106"/>
      <c r="OID24" s="106"/>
      <c r="OIE24" s="106"/>
      <c r="OIF24" s="106"/>
      <c r="OIQ24" s="106"/>
      <c r="OIR24" s="106"/>
      <c r="OIS24" s="106"/>
      <c r="OIT24" s="106"/>
      <c r="OIU24" s="106"/>
      <c r="OIV24" s="106"/>
      <c r="OJG24" s="106"/>
      <c r="OJH24" s="106"/>
      <c r="OJI24" s="106"/>
      <c r="OJJ24" s="106"/>
      <c r="OJK24" s="106"/>
      <c r="OJL24" s="106"/>
      <c r="OJW24" s="106"/>
      <c r="OJX24" s="106"/>
      <c r="OJY24" s="106"/>
      <c r="OJZ24" s="106"/>
      <c r="OKA24" s="106"/>
      <c r="OKB24" s="106"/>
      <c r="OKM24" s="106"/>
      <c r="OKN24" s="106"/>
      <c r="OKO24" s="106"/>
      <c r="OKP24" s="106"/>
      <c r="OKQ24" s="106"/>
      <c r="OKR24" s="106"/>
      <c r="OLC24" s="106"/>
      <c r="OLD24" s="106"/>
      <c r="OLE24" s="106"/>
      <c r="OLF24" s="106"/>
      <c r="OLG24" s="106"/>
      <c r="OLH24" s="106"/>
      <c r="OLS24" s="106"/>
      <c r="OLT24" s="106"/>
      <c r="OLU24" s="106"/>
      <c r="OLV24" s="106"/>
      <c r="OLW24" s="106"/>
      <c r="OLX24" s="106"/>
      <c r="OMI24" s="106"/>
      <c r="OMJ24" s="106"/>
      <c r="OMK24" s="106"/>
      <c r="OML24" s="106"/>
      <c r="OMM24" s="106"/>
      <c r="OMN24" s="106"/>
      <c r="OMY24" s="106"/>
      <c r="OMZ24" s="106"/>
      <c r="ONA24" s="106"/>
      <c r="ONB24" s="106"/>
      <c r="ONC24" s="106"/>
      <c r="OND24" s="106"/>
      <c r="ONO24" s="106"/>
      <c r="ONP24" s="106"/>
      <c r="ONQ24" s="106"/>
      <c r="ONR24" s="106"/>
      <c r="ONS24" s="106"/>
      <c r="ONT24" s="106"/>
      <c r="OOE24" s="106"/>
      <c r="OOF24" s="106"/>
      <c r="OOG24" s="106"/>
      <c r="OOH24" s="106"/>
      <c r="OOI24" s="106"/>
      <c r="OOJ24" s="106"/>
      <c r="OOU24" s="106"/>
      <c r="OOV24" s="106"/>
      <c r="OOW24" s="106"/>
      <c r="OOX24" s="106"/>
      <c r="OOY24" s="106"/>
      <c r="OOZ24" s="106"/>
      <c r="OPK24" s="106"/>
      <c r="OPL24" s="106"/>
      <c r="OPM24" s="106"/>
      <c r="OPN24" s="106"/>
      <c r="OPO24" s="106"/>
      <c r="OPP24" s="106"/>
      <c r="OQA24" s="106"/>
      <c r="OQB24" s="106"/>
      <c r="OQC24" s="106"/>
      <c r="OQD24" s="106"/>
      <c r="OQE24" s="106"/>
      <c r="OQF24" s="106"/>
      <c r="OQQ24" s="106"/>
      <c r="OQR24" s="106"/>
      <c r="OQS24" s="106"/>
      <c r="OQT24" s="106"/>
      <c r="OQU24" s="106"/>
      <c r="OQV24" s="106"/>
      <c r="ORG24" s="106"/>
      <c r="ORH24" s="106"/>
      <c r="ORI24" s="106"/>
      <c r="ORJ24" s="106"/>
      <c r="ORK24" s="106"/>
      <c r="ORL24" s="106"/>
      <c r="ORW24" s="106"/>
      <c r="ORX24" s="106"/>
      <c r="ORY24" s="106"/>
      <c r="ORZ24" s="106"/>
      <c r="OSA24" s="106"/>
      <c r="OSB24" s="106"/>
      <c r="OSM24" s="106"/>
      <c r="OSN24" s="106"/>
      <c r="OSO24" s="106"/>
      <c r="OSP24" s="106"/>
      <c r="OSQ24" s="106"/>
      <c r="OSR24" s="106"/>
      <c r="OTC24" s="106"/>
      <c r="OTD24" s="106"/>
      <c r="OTE24" s="106"/>
      <c r="OTF24" s="106"/>
      <c r="OTG24" s="106"/>
      <c r="OTH24" s="106"/>
      <c r="OTS24" s="106"/>
      <c r="OTT24" s="106"/>
      <c r="OTU24" s="106"/>
      <c r="OTV24" s="106"/>
      <c r="OTW24" s="106"/>
      <c r="OTX24" s="106"/>
      <c r="OUI24" s="106"/>
      <c r="OUJ24" s="106"/>
      <c r="OUK24" s="106"/>
      <c r="OUL24" s="106"/>
      <c r="OUM24" s="106"/>
      <c r="OUN24" s="106"/>
      <c r="OUY24" s="106"/>
      <c r="OUZ24" s="106"/>
      <c r="OVA24" s="106"/>
      <c r="OVB24" s="106"/>
      <c r="OVC24" s="106"/>
      <c r="OVD24" s="106"/>
      <c r="OVO24" s="106"/>
      <c r="OVP24" s="106"/>
      <c r="OVQ24" s="106"/>
      <c r="OVR24" s="106"/>
      <c r="OVS24" s="106"/>
      <c r="OVT24" s="106"/>
      <c r="OWE24" s="106"/>
      <c r="OWF24" s="106"/>
      <c r="OWG24" s="106"/>
      <c r="OWH24" s="106"/>
      <c r="OWI24" s="106"/>
      <c r="OWJ24" s="106"/>
      <c r="OWU24" s="106"/>
      <c r="OWV24" s="106"/>
      <c r="OWW24" s="106"/>
      <c r="OWX24" s="106"/>
      <c r="OWY24" s="106"/>
      <c r="OWZ24" s="106"/>
      <c r="OXK24" s="106"/>
      <c r="OXL24" s="106"/>
      <c r="OXM24" s="106"/>
      <c r="OXN24" s="106"/>
      <c r="OXO24" s="106"/>
      <c r="OXP24" s="106"/>
      <c r="OYA24" s="106"/>
      <c r="OYB24" s="106"/>
      <c r="OYC24" s="106"/>
      <c r="OYD24" s="106"/>
      <c r="OYE24" s="106"/>
      <c r="OYF24" s="106"/>
      <c r="OYQ24" s="106"/>
      <c r="OYR24" s="106"/>
      <c r="OYS24" s="106"/>
      <c r="OYT24" s="106"/>
      <c r="OYU24" s="106"/>
      <c r="OYV24" s="106"/>
      <c r="OZG24" s="106"/>
      <c r="OZH24" s="106"/>
      <c r="OZI24" s="106"/>
      <c r="OZJ24" s="106"/>
      <c r="OZK24" s="106"/>
      <c r="OZL24" s="106"/>
      <c r="OZW24" s="106"/>
      <c r="OZX24" s="106"/>
      <c r="OZY24" s="106"/>
      <c r="OZZ24" s="106"/>
      <c r="PAA24" s="106"/>
      <c r="PAB24" s="106"/>
      <c r="PAM24" s="106"/>
      <c r="PAN24" s="106"/>
      <c r="PAO24" s="106"/>
      <c r="PAP24" s="106"/>
      <c r="PAQ24" s="106"/>
      <c r="PAR24" s="106"/>
      <c r="PBC24" s="106"/>
      <c r="PBD24" s="106"/>
      <c r="PBE24" s="106"/>
      <c r="PBF24" s="106"/>
      <c r="PBG24" s="106"/>
      <c r="PBH24" s="106"/>
      <c r="PBS24" s="106"/>
      <c r="PBT24" s="106"/>
      <c r="PBU24" s="106"/>
      <c r="PBV24" s="106"/>
      <c r="PBW24" s="106"/>
      <c r="PBX24" s="106"/>
      <c r="PCI24" s="106"/>
      <c r="PCJ24" s="106"/>
      <c r="PCK24" s="106"/>
      <c r="PCL24" s="106"/>
      <c r="PCM24" s="106"/>
      <c r="PCN24" s="106"/>
      <c r="PCY24" s="106"/>
      <c r="PCZ24" s="106"/>
      <c r="PDA24" s="106"/>
      <c r="PDB24" s="106"/>
      <c r="PDC24" s="106"/>
      <c r="PDD24" s="106"/>
      <c r="PDO24" s="106"/>
      <c r="PDP24" s="106"/>
      <c r="PDQ24" s="106"/>
      <c r="PDR24" s="106"/>
      <c r="PDS24" s="106"/>
      <c r="PDT24" s="106"/>
      <c r="PEE24" s="106"/>
      <c r="PEF24" s="106"/>
      <c r="PEG24" s="106"/>
      <c r="PEH24" s="106"/>
      <c r="PEI24" s="106"/>
      <c r="PEJ24" s="106"/>
      <c r="PEU24" s="106"/>
      <c r="PEV24" s="106"/>
      <c r="PEW24" s="106"/>
      <c r="PEX24" s="106"/>
      <c r="PEY24" s="106"/>
      <c r="PEZ24" s="106"/>
      <c r="PFK24" s="106"/>
      <c r="PFL24" s="106"/>
      <c r="PFM24" s="106"/>
      <c r="PFN24" s="106"/>
      <c r="PFO24" s="106"/>
      <c r="PFP24" s="106"/>
      <c r="PGA24" s="106"/>
      <c r="PGB24" s="106"/>
      <c r="PGC24" s="106"/>
      <c r="PGD24" s="106"/>
      <c r="PGE24" s="106"/>
      <c r="PGF24" s="106"/>
      <c r="PGQ24" s="106"/>
      <c r="PGR24" s="106"/>
      <c r="PGS24" s="106"/>
      <c r="PGT24" s="106"/>
      <c r="PGU24" s="106"/>
      <c r="PGV24" s="106"/>
      <c r="PHG24" s="106"/>
      <c r="PHH24" s="106"/>
      <c r="PHI24" s="106"/>
      <c r="PHJ24" s="106"/>
      <c r="PHK24" s="106"/>
      <c r="PHL24" s="106"/>
      <c r="PHW24" s="106"/>
      <c r="PHX24" s="106"/>
      <c r="PHY24" s="106"/>
      <c r="PHZ24" s="106"/>
      <c r="PIA24" s="106"/>
      <c r="PIB24" s="106"/>
      <c r="PIM24" s="106"/>
      <c r="PIN24" s="106"/>
      <c r="PIO24" s="106"/>
      <c r="PIP24" s="106"/>
      <c r="PIQ24" s="106"/>
      <c r="PIR24" s="106"/>
      <c r="PJC24" s="106"/>
      <c r="PJD24" s="106"/>
      <c r="PJE24" s="106"/>
      <c r="PJF24" s="106"/>
      <c r="PJG24" s="106"/>
      <c r="PJH24" s="106"/>
      <c r="PJS24" s="106"/>
      <c r="PJT24" s="106"/>
      <c r="PJU24" s="106"/>
      <c r="PJV24" s="106"/>
      <c r="PJW24" s="106"/>
      <c r="PJX24" s="106"/>
      <c r="PKI24" s="106"/>
      <c r="PKJ24" s="106"/>
      <c r="PKK24" s="106"/>
      <c r="PKL24" s="106"/>
      <c r="PKM24" s="106"/>
      <c r="PKN24" s="106"/>
      <c r="PKY24" s="106"/>
      <c r="PKZ24" s="106"/>
      <c r="PLA24" s="106"/>
      <c r="PLB24" s="106"/>
      <c r="PLC24" s="106"/>
      <c r="PLD24" s="106"/>
      <c r="PLO24" s="106"/>
      <c r="PLP24" s="106"/>
      <c r="PLQ24" s="106"/>
      <c r="PLR24" s="106"/>
      <c r="PLS24" s="106"/>
      <c r="PLT24" s="106"/>
      <c r="PME24" s="106"/>
      <c r="PMF24" s="106"/>
      <c r="PMG24" s="106"/>
      <c r="PMH24" s="106"/>
      <c r="PMI24" s="106"/>
      <c r="PMJ24" s="106"/>
      <c r="PMU24" s="106"/>
      <c r="PMV24" s="106"/>
      <c r="PMW24" s="106"/>
      <c r="PMX24" s="106"/>
      <c r="PMY24" s="106"/>
      <c r="PMZ24" s="106"/>
      <c r="PNK24" s="106"/>
      <c r="PNL24" s="106"/>
      <c r="PNM24" s="106"/>
      <c r="PNN24" s="106"/>
      <c r="PNO24" s="106"/>
      <c r="PNP24" s="106"/>
      <c r="POA24" s="106"/>
      <c r="POB24" s="106"/>
      <c r="POC24" s="106"/>
      <c r="POD24" s="106"/>
      <c r="POE24" s="106"/>
      <c r="POF24" s="106"/>
      <c r="POQ24" s="106"/>
      <c r="POR24" s="106"/>
      <c r="POS24" s="106"/>
      <c r="POT24" s="106"/>
      <c r="POU24" s="106"/>
      <c r="POV24" s="106"/>
      <c r="PPG24" s="106"/>
      <c r="PPH24" s="106"/>
      <c r="PPI24" s="106"/>
      <c r="PPJ24" s="106"/>
      <c r="PPK24" s="106"/>
      <c r="PPL24" s="106"/>
      <c r="PPW24" s="106"/>
      <c r="PPX24" s="106"/>
      <c r="PPY24" s="106"/>
      <c r="PPZ24" s="106"/>
      <c r="PQA24" s="106"/>
      <c r="PQB24" s="106"/>
      <c r="PQM24" s="106"/>
      <c r="PQN24" s="106"/>
      <c r="PQO24" s="106"/>
      <c r="PQP24" s="106"/>
      <c r="PQQ24" s="106"/>
      <c r="PQR24" s="106"/>
      <c r="PRC24" s="106"/>
      <c r="PRD24" s="106"/>
      <c r="PRE24" s="106"/>
      <c r="PRF24" s="106"/>
      <c r="PRG24" s="106"/>
      <c r="PRH24" s="106"/>
      <c r="PRS24" s="106"/>
      <c r="PRT24" s="106"/>
      <c r="PRU24" s="106"/>
      <c r="PRV24" s="106"/>
      <c r="PRW24" s="106"/>
      <c r="PRX24" s="106"/>
      <c r="PSI24" s="106"/>
      <c r="PSJ24" s="106"/>
      <c r="PSK24" s="106"/>
      <c r="PSL24" s="106"/>
      <c r="PSM24" s="106"/>
      <c r="PSN24" s="106"/>
      <c r="PSY24" s="106"/>
      <c r="PSZ24" s="106"/>
      <c r="PTA24" s="106"/>
      <c r="PTB24" s="106"/>
      <c r="PTC24" s="106"/>
      <c r="PTD24" s="106"/>
      <c r="PTO24" s="106"/>
      <c r="PTP24" s="106"/>
      <c r="PTQ24" s="106"/>
      <c r="PTR24" s="106"/>
      <c r="PTS24" s="106"/>
      <c r="PTT24" s="106"/>
      <c r="PUE24" s="106"/>
      <c r="PUF24" s="106"/>
      <c r="PUG24" s="106"/>
      <c r="PUH24" s="106"/>
      <c r="PUI24" s="106"/>
      <c r="PUJ24" s="106"/>
      <c r="PUU24" s="106"/>
      <c r="PUV24" s="106"/>
      <c r="PUW24" s="106"/>
      <c r="PUX24" s="106"/>
      <c r="PUY24" s="106"/>
      <c r="PUZ24" s="106"/>
      <c r="PVK24" s="106"/>
      <c r="PVL24" s="106"/>
      <c r="PVM24" s="106"/>
      <c r="PVN24" s="106"/>
      <c r="PVO24" s="106"/>
      <c r="PVP24" s="106"/>
      <c r="PWA24" s="106"/>
      <c r="PWB24" s="106"/>
      <c r="PWC24" s="106"/>
      <c r="PWD24" s="106"/>
      <c r="PWE24" s="106"/>
      <c r="PWF24" s="106"/>
      <c r="PWQ24" s="106"/>
      <c r="PWR24" s="106"/>
      <c r="PWS24" s="106"/>
      <c r="PWT24" s="106"/>
      <c r="PWU24" s="106"/>
      <c r="PWV24" s="106"/>
      <c r="PXG24" s="106"/>
      <c r="PXH24" s="106"/>
      <c r="PXI24" s="106"/>
      <c r="PXJ24" s="106"/>
      <c r="PXK24" s="106"/>
      <c r="PXL24" s="106"/>
      <c r="PXW24" s="106"/>
      <c r="PXX24" s="106"/>
      <c r="PXY24" s="106"/>
      <c r="PXZ24" s="106"/>
      <c r="PYA24" s="106"/>
      <c r="PYB24" s="106"/>
      <c r="PYM24" s="106"/>
      <c r="PYN24" s="106"/>
      <c r="PYO24" s="106"/>
      <c r="PYP24" s="106"/>
      <c r="PYQ24" s="106"/>
      <c r="PYR24" s="106"/>
      <c r="PZC24" s="106"/>
      <c r="PZD24" s="106"/>
      <c r="PZE24" s="106"/>
      <c r="PZF24" s="106"/>
      <c r="PZG24" s="106"/>
      <c r="PZH24" s="106"/>
      <c r="PZS24" s="106"/>
      <c r="PZT24" s="106"/>
      <c r="PZU24" s="106"/>
      <c r="PZV24" s="106"/>
      <c r="PZW24" s="106"/>
      <c r="PZX24" s="106"/>
      <c r="QAI24" s="106"/>
      <c r="QAJ24" s="106"/>
      <c r="QAK24" s="106"/>
      <c r="QAL24" s="106"/>
      <c r="QAM24" s="106"/>
      <c r="QAN24" s="106"/>
      <c r="QAY24" s="106"/>
      <c r="QAZ24" s="106"/>
      <c r="QBA24" s="106"/>
      <c r="QBB24" s="106"/>
      <c r="QBC24" s="106"/>
      <c r="QBD24" s="106"/>
      <c r="QBO24" s="106"/>
      <c r="QBP24" s="106"/>
      <c r="QBQ24" s="106"/>
      <c r="QBR24" s="106"/>
      <c r="QBS24" s="106"/>
      <c r="QBT24" s="106"/>
      <c r="QCE24" s="106"/>
      <c r="QCF24" s="106"/>
      <c r="QCG24" s="106"/>
      <c r="QCH24" s="106"/>
      <c r="QCI24" s="106"/>
      <c r="QCJ24" s="106"/>
      <c r="QCU24" s="106"/>
      <c r="QCV24" s="106"/>
      <c r="QCW24" s="106"/>
      <c r="QCX24" s="106"/>
      <c r="QCY24" s="106"/>
      <c r="QCZ24" s="106"/>
      <c r="QDK24" s="106"/>
      <c r="QDL24" s="106"/>
      <c r="QDM24" s="106"/>
      <c r="QDN24" s="106"/>
      <c r="QDO24" s="106"/>
      <c r="QDP24" s="106"/>
      <c r="QEA24" s="106"/>
      <c r="QEB24" s="106"/>
      <c r="QEC24" s="106"/>
      <c r="QED24" s="106"/>
      <c r="QEE24" s="106"/>
      <c r="QEF24" s="106"/>
      <c r="QEQ24" s="106"/>
      <c r="QER24" s="106"/>
      <c r="QES24" s="106"/>
      <c r="QET24" s="106"/>
      <c r="QEU24" s="106"/>
      <c r="QEV24" s="106"/>
      <c r="QFG24" s="106"/>
      <c r="QFH24" s="106"/>
      <c r="QFI24" s="106"/>
      <c r="QFJ24" s="106"/>
      <c r="QFK24" s="106"/>
      <c r="QFL24" s="106"/>
      <c r="QFW24" s="106"/>
      <c r="QFX24" s="106"/>
      <c r="QFY24" s="106"/>
      <c r="QFZ24" s="106"/>
      <c r="QGA24" s="106"/>
      <c r="QGB24" s="106"/>
      <c r="QGM24" s="106"/>
      <c r="QGN24" s="106"/>
      <c r="QGO24" s="106"/>
      <c r="QGP24" s="106"/>
      <c r="QGQ24" s="106"/>
      <c r="QGR24" s="106"/>
      <c r="QHC24" s="106"/>
      <c r="QHD24" s="106"/>
      <c r="QHE24" s="106"/>
      <c r="QHF24" s="106"/>
      <c r="QHG24" s="106"/>
      <c r="QHH24" s="106"/>
      <c r="QHS24" s="106"/>
      <c r="QHT24" s="106"/>
      <c r="QHU24" s="106"/>
      <c r="QHV24" s="106"/>
      <c r="QHW24" s="106"/>
      <c r="QHX24" s="106"/>
      <c r="QII24" s="106"/>
      <c r="QIJ24" s="106"/>
      <c r="QIK24" s="106"/>
      <c r="QIL24" s="106"/>
      <c r="QIM24" s="106"/>
      <c r="QIN24" s="106"/>
      <c r="QIY24" s="106"/>
      <c r="QIZ24" s="106"/>
      <c r="QJA24" s="106"/>
      <c r="QJB24" s="106"/>
      <c r="QJC24" s="106"/>
      <c r="QJD24" s="106"/>
      <c r="QJO24" s="106"/>
      <c r="QJP24" s="106"/>
      <c r="QJQ24" s="106"/>
      <c r="QJR24" s="106"/>
      <c r="QJS24" s="106"/>
      <c r="QJT24" s="106"/>
      <c r="QKE24" s="106"/>
      <c r="QKF24" s="106"/>
      <c r="QKG24" s="106"/>
      <c r="QKH24" s="106"/>
      <c r="QKI24" s="106"/>
      <c r="QKJ24" s="106"/>
      <c r="QKU24" s="106"/>
      <c r="QKV24" s="106"/>
      <c r="QKW24" s="106"/>
      <c r="QKX24" s="106"/>
      <c r="QKY24" s="106"/>
      <c r="QKZ24" s="106"/>
      <c r="QLK24" s="106"/>
      <c r="QLL24" s="106"/>
      <c r="QLM24" s="106"/>
      <c r="QLN24" s="106"/>
      <c r="QLO24" s="106"/>
      <c r="QLP24" s="106"/>
      <c r="QMA24" s="106"/>
      <c r="QMB24" s="106"/>
      <c r="QMC24" s="106"/>
      <c r="QMD24" s="106"/>
      <c r="QME24" s="106"/>
      <c r="QMF24" s="106"/>
      <c r="QMQ24" s="106"/>
      <c r="QMR24" s="106"/>
      <c r="QMS24" s="106"/>
      <c r="QMT24" s="106"/>
      <c r="QMU24" s="106"/>
      <c r="QMV24" s="106"/>
      <c r="QNG24" s="106"/>
      <c r="QNH24" s="106"/>
      <c r="QNI24" s="106"/>
      <c r="QNJ24" s="106"/>
      <c r="QNK24" s="106"/>
      <c r="QNL24" s="106"/>
      <c r="QNW24" s="106"/>
      <c r="QNX24" s="106"/>
      <c r="QNY24" s="106"/>
      <c r="QNZ24" s="106"/>
      <c r="QOA24" s="106"/>
      <c r="QOB24" s="106"/>
      <c r="QOM24" s="106"/>
      <c r="QON24" s="106"/>
      <c r="QOO24" s="106"/>
      <c r="QOP24" s="106"/>
      <c r="QOQ24" s="106"/>
      <c r="QOR24" s="106"/>
      <c r="QPC24" s="106"/>
      <c r="QPD24" s="106"/>
      <c r="QPE24" s="106"/>
      <c r="QPF24" s="106"/>
      <c r="QPG24" s="106"/>
      <c r="QPH24" s="106"/>
      <c r="QPS24" s="106"/>
      <c r="QPT24" s="106"/>
      <c r="QPU24" s="106"/>
      <c r="QPV24" s="106"/>
      <c r="QPW24" s="106"/>
      <c r="QPX24" s="106"/>
      <c r="QQI24" s="106"/>
      <c r="QQJ24" s="106"/>
      <c r="QQK24" s="106"/>
      <c r="QQL24" s="106"/>
      <c r="QQM24" s="106"/>
      <c r="QQN24" s="106"/>
      <c r="QQY24" s="106"/>
      <c r="QQZ24" s="106"/>
      <c r="QRA24" s="106"/>
      <c r="QRB24" s="106"/>
      <c r="QRC24" s="106"/>
      <c r="QRD24" s="106"/>
      <c r="QRO24" s="106"/>
      <c r="QRP24" s="106"/>
      <c r="QRQ24" s="106"/>
      <c r="QRR24" s="106"/>
      <c r="QRS24" s="106"/>
      <c r="QRT24" s="106"/>
      <c r="QSE24" s="106"/>
      <c r="QSF24" s="106"/>
      <c r="QSG24" s="106"/>
      <c r="QSH24" s="106"/>
      <c r="QSI24" s="106"/>
      <c r="QSJ24" s="106"/>
      <c r="QSU24" s="106"/>
      <c r="QSV24" s="106"/>
      <c r="QSW24" s="106"/>
      <c r="QSX24" s="106"/>
      <c r="QSY24" s="106"/>
      <c r="QSZ24" s="106"/>
      <c r="QTK24" s="106"/>
      <c r="QTL24" s="106"/>
      <c r="QTM24" s="106"/>
      <c r="QTN24" s="106"/>
      <c r="QTO24" s="106"/>
      <c r="QTP24" s="106"/>
      <c r="QUA24" s="106"/>
      <c r="QUB24" s="106"/>
      <c r="QUC24" s="106"/>
      <c r="QUD24" s="106"/>
      <c r="QUE24" s="106"/>
      <c r="QUF24" s="106"/>
      <c r="QUQ24" s="106"/>
      <c r="QUR24" s="106"/>
      <c r="QUS24" s="106"/>
      <c r="QUT24" s="106"/>
      <c r="QUU24" s="106"/>
      <c r="QUV24" s="106"/>
      <c r="QVG24" s="106"/>
      <c r="QVH24" s="106"/>
      <c r="QVI24" s="106"/>
      <c r="QVJ24" s="106"/>
      <c r="QVK24" s="106"/>
      <c r="QVL24" s="106"/>
      <c r="QVW24" s="106"/>
      <c r="QVX24" s="106"/>
      <c r="QVY24" s="106"/>
      <c r="QVZ24" s="106"/>
      <c r="QWA24" s="106"/>
      <c r="QWB24" s="106"/>
      <c r="QWM24" s="106"/>
      <c r="QWN24" s="106"/>
      <c r="QWO24" s="106"/>
      <c r="QWP24" s="106"/>
      <c r="QWQ24" s="106"/>
      <c r="QWR24" s="106"/>
      <c r="QXC24" s="106"/>
      <c r="QXD24" s="106"/>
      <c r="QXE24" s="106"/>
      <c r="QXF24" s="106"/>
      <c r="QXG24" s="106"/>
      <c r="QXH24" s="106"/>
      <c r="QXS24" s="106"/>
      <c r="QXT24" s="106"/>
      <c r="QXU24" s="106"/>
      <c r="QXV24" s="106"/>
      <c r="QXW24" s="106"/>
      <c r="QXX24" s="106"/>
      <c r="QYI24" s="106"/>
      <c r="QYJ24" s="106"/>
      <c r="QYK24" s="106"/>
      <c r="QYL24" s="106"/>
      <c r="QYM24" s="106"/>
      <c r="QYN24" s="106"/>
      <c r="QYY24" s="106"/>
      <c r="QYZ24" s="106"/>
      <c r="QZA24" s="106"/>
      <c r="QZB24" s="106"/>
      <c r="QZC24" s="106"/>
      <c r="QZD24" s="106"/>
      <c r="QZO24" s="106"/>
      <c r="QZP24" s="106"/>
      <c r="QZQ24" s="106"/>
      <c r="QZR24" s="106"/>
      <c r="QZS24" s="106"/>
      <c r="QZT24" s="106"/>
      <c r="RAE24" s="106"/>
      <c r="RAF24" s="106"/>
      <c r="RAG24" s="106"/>
      <c r="RAH24" s="106"/>
      <c r="RAI24" s="106"/>
      <c r="RAJ24" s="106"/>
      <c r="RAU24" s="106"/>
      <c r="RAV24" s="106"/>
      <c r="RAW24" s="106"/>
      <c r="RAX24" s="106"/>
      <c r="RAY24" s="106"/>
      <c r="RAZ24" s="106"/>
      <c r="RBK24" s="106"/>
      <c r="RBL24" s="106"/>
      <c r="RBM24" s="106"/>
      <c r="RBN24" s="106"/>
      <c r="RBO24" s="106"/>
      <c r="RBP24" s="106"/>
      <c r="RCA24" s="106"/>
      <c r="RCB24" s="106"/>
      <c r="RCC24" s="106"/>
      <c r="RCD24" s="106"/>
      <c r="RCE24" s="106"/>
      <c r="RCF24" s="106"/>
      <c r="RCQ24" s="106"/>
      <c r="RCR24" s="106"/>
      <c r="RCS24" s="106"/>
      <c r="RCT24" s="106"/>
      <c r="RCU24" s="106"/>
      <c r="RCV24" s="106"/>
      <c r="RDG24" s="106"/>
      <c r="RDH24" s="106"/>
      <c r="RDI24" s="106"/>
      <c r="RDJ24" s="106"/>
      <c r="RDK24" s="106"/>
      <c r="RDL24" s="106"/>
      <c r="RDW24" s="106"/>
      <c r="RDX24" s="106"/>
      <c r="RDY24" s="106"/>
      <c r="RDZ24" s="106"/>
      <c r="REA24" s="106"/>
      <c r="REB24" s="106"/>
      <c r="REM24" s="106"/>
      <c r="REN24" s="106"/>
      <c r="REO24" s="106"/>
      <c r="REP24" s="106"/>
      <c r="REQ24" s="106"/>
      <c r="RER24" s="106"/>
      <c r="RFC24" s="106"/>
      <c r="RFD24" s="106"/>
      <c r="RFE24" s="106"/>
      <c r="RFF24" s="106"/>
      <c r="RFG24" s="106"/>
      <c r="RFH24" s="106"/>
      <c r="RFS24" s="106"/>
      <c r="RFT24" s="106"/>
      <c r="RFU24" s="106"/>
      <c r="RFV24" s="106"/>
      <c r="RFW24" s="106"/>
      <c r="RFX24" s="106"/>
      <c r="RGI24" s="106"/>
      <c r="RGJ24" s="106"/>
      <c r="RGK24" s="106"/>
      <c r="RGL24" s="106"/>
      <c r="RGM24" s="106"/>
      <c r="RGN24" s="106"/>
      <c r="RGY24" s="106"/>
      <c r="RGZ24" s="106"/>
      <c r="RHA24" s="106"/>
      <c r="RHB24" s="106"/>
      <c r="RHC24" s="106"/>
      <c r="RHD24" s="106"/>
      <c r="RHO24" s="106"/>
      <c r="RHP24" s="106"/>
      <c r="RHQ24" s="106"/>
      <c r="RHR24" s="106"/>
      <c r="RHS24" s="106"/>
      <c r="RHT24" s="106"/>
      <c r="RIE24" s="106"/>
      <c r="RIF24" s="106"/>
      <c r="RIG24" s="106"/>
      <c r="RIH24" s="106"/>
      <c r="RII24" s="106"/>
      <c r="RIJ24" s="106"/>
      <c r="RIU24" s="106"/>
      <c r="RIV24" s="106"/>
      <c r="RIW24" s="106"/>
      <c r="RIX24" s="106"/>
      <c r="RIY24" s="106"/>
      <c r="RIZ24" s="106"/>
      <c r="RJK24" s="106"/>
      <c r="RJL24" s="106"/>
      <c r="RJM24" s="106"/>
      <c r="RJN24" s="106"/>
      <c r="RJO24" s="106"/>
      <c r="RJP24" s="106"/>
      <c r="RKA24" s="106"/>
      <c r="RKB24" s="106"/>
      <c r="RKC24" s="106"/>
      <c r="RKD24" s="106"/>
      <c r="RKE24" s="106"/>
      <c r="RKF24" s="106"/>
      <c r="RKQ24" s="106"/>
      <c r="RKR24" s="106"/>
      <c r="RKS24" s="106"/>
      <c r="RKT24" s="106"/>
      <c r="RKU24" s="106"/>
      <c r="RKV24" s="106"/>
      <c r="RLG24" s="106"/>
      <c r="RLH24" s="106"/>
      <c r="RLI24" s="106"/>
      <c r="RLJ24" s="106"/>
      <c r="RLK24" s="106"/>
      <c r="RLL24" s="106"/>
      <c r="RLW24" s="106"/>
      <c r="RLX24" s="106"/>
      <c r="RLY24" s="106"/>
      <c r="RLZ24" s="106"/>
      <c r="RMA24" s="106"/>
      <c r="RMB24" s="106"/>
      <c r="RMM24" s="106"/>
      <c r="RMN24" s="106"/>
      <c r="RMO24" s="106"/>
      <c r="RMP24" s="106"/>
      <c r="RMQ24" s="106"/>
      <c r="RMR24" s="106"/>
      <c r="RNC24" s="106"/>
      <c r="RND24" s="106"/>
      <c r="RNE24" s="106"/>
      <c r="RNF24" s="106"/>
      <c r="RNG24" s="106"/>
      <c r="RNH24" s="106"/>
      <c r="RNS24" s="106"/>
      <c r="RNT24" s="106"/>
      <c r="RNU24" s="106"/>
      <c r="RNV24" s="106"/>
      <c r="RNW24" s="106"/>
      <c r="RNX24" s="106"/>
      <c r="ROI24" s="106"/>
      <c r="ROJ24" s="106"/>
      <c r="ROK24" s="106"/>
      <c r="ROL24" s="106"/>
      <c r="ROM24" s="106"/>
      <c r="RON24" s="106"/>
      <c r="ROY24" s="106"/>
      <c r="ROZ24" s="106"/>
      <c r="RPA24" s="106"/>
      <c r="RPB24" s="106"/>
      <c r="RPC24" s="106"/>
      <c r="RPD24" s="106"/>
      <c r="RPO24" s="106"/>
      <c r="RPP24" s="106"/>
      <c r="RPQ24" s="106"/>
      <c r="RPR24" s="106"/>
      <c r="RPS24" s="106"/>
      <c r="RPT24" s="106"/>
      <c r="RQE24" s="106"/>
      <c r="RQF24" s="106"/>
      <c r="RQG24" s="106"/>
      <c r="RQH24" s="106"/>
      <c r="RQI24" s="106"/>
      <c r="RQJ24" s="106"/>
      <c r="RQU24" s="106"/>
      <c r="RQV24" s="106"/>
      <c r="RQW24" s="106"/>
      <c r="RQX24" s="106"/>
      <c r="RQY24" s="106"/>
      <c r="RQZ24" s="106"/>
      <c r="RRK24" s="106"/>
      <c r="RRL24" s="106"/>
      <c r="RRM24" s="106"/>
      <c r="RRN24" s="106"/>
      <c r="RRO24" s="106"/>
      <c r="RRP24" s="106"/>
      <c r="RSA24" s="106"/>
      <c r="RSB24" s="106"/>
      <c r="RSC24" s="106"/>
      <c r="RSD24" s="106"/>
      <c r="RSE24" s="106"/>
      <c r="RSF24" s="106"/>
      <c r="RSQ24" s="106"/>
      <c r="RSR24" s="106"/>
      <c r="RSS24" s="106"/>
      <c r="RST24" s="106"/>
      <c r="RSU24" s="106"/>
      <c r="RSV24" s="106"/>
      <c r="RTG24" s="106"/>
      <c r="RTH24" s="106"/>
      <c r="RTI24" s="106"/>
      <c r="RTJ24" s="106"/>
      <c r="RTK24" s="106"/>
      <c r="RTL24" s="106"/>
      <c r="RTW24" s="106"/>
      <c r="RTX24" s="106"/>
      <c r="RTY24" s="106"/>
      <c r="RTZ24" s="106"/>
      <c r="RUA24" s="106"/>
      <c r="RUB24" s="106"/>
      <c r="RUM24" s="106"/>
      <c r="RUN24" s="106"/>
      <c r="RUO24" s="106"/>
      <c r="RUP24" s="106"/>
      <c r="RUQ24" s="106"/>
      <c r="RUR24" s="106"/>
      <c r="RVC24" s="106"/>
      <c r="RVD24" s="106"/>
      <c r="RVE24" s="106"/>
      <c r="RVF24" s="106"/>
      <c r="RVG24" s="106"/>
      <c r="RVH24" s="106"/>
      <c r="RVS24" s="106"/>
      <c r="RVT24" s="106"/>
      <c r="RVU24" s="106"/>
      <c r="RVV24" s="106"/>
      <c r="RVW24" s="106"/>
      <c r="RVX24" s="106"/>
      <c r="RWI24" s="106"/>
      <c r="RWJ24" s="106"/>
      <c r="RWK24" s="106"/>
      <c r="RWL24" s="106"/>
      <c r="RWM24" s="106"/>
      <c r="RWN24" s="106"/>
      <c r="RWY24" s="106"/>
      <c r="RWZ24" s="106"/>
      <c r="RXA24" s="106"/>
      <c r="RXB24" s="106"/>
      <c r="RXC24" s="106"/>
      <c r="RXD24" s="106"/>
      <c r="RXO24" s="106"/>
      <c r="RXP24" s="106"/>
      <c r="RXQ24" s="106"/>
      <c r="RXR24" s="106"/>
      <c r="RXS24" s="106"/>
      <c r="RXT24" s="106"/>
      <c r="RYE24" s="106"/>
      <c r="RYF24" s="106"/>
      <c r="RYG24" s="106"/>
      <c r="RYH24" s="106"/>
      <c r="RYI24" s="106"/>
      <c r="RYJ24" s="106"/>
      <c r="RYU24" s="106"/>
      <c r="RYV24" s="106"/>
      <c r="RYW24" s="106"/>
      <c r="RYX24" s="106"/>
      <c r="RYY24" s="106"/>
      <c r="RYZ24" s="106"/>
      <c r="RZK24" s="106"/>
      <c r="RZL24" s="106"/>
      <c r="RZM24" s="106"/>
      <c r="RZN24" s="106"/>
      <c r="RZO24" s="106"/>
      <c r="RZP24" s="106"/>
      <c r="SAA24" s="106"/>
      <c r="SAB24" s="106"/>
      <c r="SAC24" s="106"/>
      <c r="SAD24" s="106"/>
      <c r="SAE24" s="106"/>
      <c r="SAF24" s="106"/>
      <c r="SAQ24" s="106"/>
      <c r="SAR24" s="106"/>
      <c r="SAS24" s="106"/>
      <c r="SAT24" s="106"/>
      <c r="SAU24" s="106"/>
      <c r="SAV24" s="106"/>
      <c r="SBG24" s="106"/>
      <c r="SBH24" s="106"/>
      <c r="SBI24" s="106"/>
      <c r="SBJ24" s="106"/>
      <c r="SBK24" s="106"/>
      <c r="SBL24" s="106"/>
      <c r="SBW24" s="106"/>
      <c r="SBX24" s="106"/>
      <c r="SBY24" s="106"/>
      <c r="SBZ24" s="106"/>
      <c r="SCA24" s="106"/>
      <c r="SCB24" s="106"/>
      <c r="SCM24" s="106"/>
      <c r="SCN24" s="106"/>
      <c r="SCO24" s="106"/>
      <c r="SCP24" s="106"/>
      <c r="SCQ24" s="106"/>
      <c r="SCR24" s="106"/>
      <c r="SDC24" s="106"/>
      <c r="SDD24" s="106"/>
      <c r="SDE24" s="106"/>
      <c r="SDF24" s="106"/>
      <c r="SDG24" s="106"/>
      <c r="SDH24" s="106"/>
      <c r="SDS24" s="106"/>
      <c r="SDT24" s="106"/>
      <c r="SDU24" s="106"/>
      <c r="SDV24" s="106"/>
      <c r="SDW24" s="106"/>
      <c r="SDX24" s="106"/>
      <c r="SEI24" s="106"/>
      <c r="SEJ24" s="106"/>
      <c r="SEK24" s="106"/>
      <c r="SEL24" s="106"/>
      <c r="SEM24" s="106"/>
      <c r="SEN24" s="106"/>
      <c r="SEY24" s="106"/>
      <c r="SEZ24" s="106"/>
      <c r="SFA24" s="106"/>
      <c r="SFB24" s="106"/>
      <c r="SFC24" s="106"/>
      <c r="SFD24" s="106"/>
      <c r="SFO24" s="106"/>
      <c r="SFP24" s="106"/>
      <c r="SFQ24" s="106"/>
      <c r="SFR24" s="106"/>
      <c r="SFS24" s="106"/>
      <c r="SFT24" s="106"/>
      <c r="SGE24" s="106"/>
      <c r="SGF24" s="106"/>
      <c r="SGG24" s="106"/>
      <c r="SGH24" s="106"/>
      <c r="SGI24" s="106"/>
      <c r="SGJ24" s="106"/>
      <c r="SGU24" s="106"/>
      <c r="SGV24" s="106"/>
      <c r="SGW24" s="106"/>
      <c r="SGX24" s="106"/>
      <c r="SGY24" s="106"/>
      <c r="SGZ24" s="106"/>
      <c r="SHK24" s="106"/>
      <c r="SHL24" s="106"/>
      <c r="SHM24" s="106"/>
      <c r="SHN24" s="106"/>
      <c r="SHO24" s="106"/>
      <c r="SHP24" s="106"/>
      <c r="SIA24" s="106"/>
      <c r="SIB24" s="106"/>
      <c r="SIC24" s="106"/>
      <c r="SID24" s="106"/>
      <c r="SIE24" s="106"/>
      <c r="SIF24" s="106"/>
      <c r="SIQ24" s="106"/>
      <c r="SIR24" s="106"/>
      <c r="SIS24" s="106"/>
      <c r="SIT24" s="106"/>
      <c r="SIU24" s="106"/>
      <c r="SIV24" s="106"/>
      <c r="SJG24" s="106"/>
      <c r="SJH24" s="106"/>
      <c r="SJI24" s="106"/>
      <c r="SJJ24" s="106"/>
      <c r="SJK24" s="106"/>
      <c r="SJL24" s="106"/>
      <c r="SJW24" s="106"/>
      <c r="SJX24" s="106"/>
      <c r="SJY24" s="106"/>
      <c r="SJZ24" s="106"/>
      <c r="SKA24" s="106"/>
      <c r="SKB24" s="106"/>
      <c r="SKM24" s="106"/>
      <c r="SKN24" s="106"/>
      <c r="SKO24" s="106"/>
      <c r="SKP24" s="106"/>
      <c r="SKQ24" s="106"/>
      <c r="SKR24" s="106"/>
      <c r="SLC24" s="106"/>
      <c r="SLD24" s="106"/>
      <c r="SLE24" s="106"/>
      <c r="SLF24" s="106"/>
      <c r="SLG24" s="106"/>
      <c r="SLH24" s="106"/>
      <c r="SLS24" s="106"/>
      <c r="SLT24" s="106"/>
      <c r="SLU24" s="106"/>
      <c r="SLV24" s="106"/>
      <c r="SLW24" s="106"/>
      <c r="SLX24" s="106"/>
      <c r="SMI24" s="106"/>
      <c r="SMJ24" s="106"/>
      <c r="SMK24" s="106"/>
      <c r="SML24" s="106"/>
      <c r="SMM24" s="106"/>
      <c r="SMN24" s="106"/>
      <c r="SMY24" s="106"/>
      <c r="SMZ24" s="106"/>
      <c r="SNA24" s="106"/>
      <c r="SNB24" s="106"/>
      <c r="SNC24" s="106"/>
      <c r="SND24" s="106"/>
      <c r="SNO24" s="106"/>
      <c r="SNP24" s="106"/>
      <c r="SNQ24" s="106"/>
      <c r="SNR24" s="106"/>
      <c r="SNS24" s="106"/>
      <c r="SNT24" s="106"/>
      <c r="SOE24" s="106"/>
      <c r="SOF24" s="106"/>
      <c r="SOG24" s="106"/>
      <c r="SOH24" s="106"/>
      <c r="SOI24" s="106"/>
      <c r="SOJ24" s="106"/>
      <c r="SOU24" s="106"/>
      <c r="SOV24" s="106"/>
      <c r="SOW24" s="106"/>
      <c r="SOX24" s="106"/>
      <c r="SOY24" s="106"/>
      <c r="SOZ24" s="106"/>
      <c r="SPK24" s="106"/>
      <c r="SPL24" s="106"/>
      <c r="SPM24" s="106"/>
      <c r="SPN24" s="106"/>
      <c r="SPO24" s="106"/>
      <c r="SPP24" s="106"/>
      <c r="SQA24" s="106"/>
      <c r="SQB24" s="106"/>
      <c r="SQC24" s="106"/>
      <c r="SQD24" s="106"/>
      <c r="SQE24" s="106"/>
      <c r="SQF24" s="106"/>
      <c r="SQQ24" s="106"/>
      <c r="SQR24" s="106"/>
      <c r="SQS24" s="106"/>
      <c r="SQT24" s="106"/>
      <c r="SQU24" s="106"/>
      <c r="SQV24" s="106"/>
      <c r="SRG24" s="106"/>
      <c r="SRH24" s="106"/>
      <c r="SRI24" s="106"/>
      <c r="SRJ24" s="106"/>
      <c r="SRK24" s="106"/>
      <c r="SRL24" s="106"/>
      <c r="SRW24" s="106"/>
      <c r="SRX24" s="106"/>
      <c r="SRY24" s="106"/>
      <c r="SRZ24" s="106"/>
      <c r="SSA24" s="106"/>
      <c r="SSB24" s="106"/>
      <c r="SSM24" s="106"/>
      <c r="SSN24" s="106"/>
      <c r="SSO24" s="106"/>
      <c r="SSP24" s="106"/>
      <c r="SSQ24" s="106"/>
      <c r="SSR24" s="106"/>
      <c r="STC24" s="106"/>
      <c r="STD24" s="106"/>
      <c r="STE24" s="106"/>
      <c r="STF24" s="106"/>
      <c r="STG24" s="106"/>
      <c r="STH24" s="106"/>
      <c r="STS24" s="106"/>
      <c r="STT24" s="106"/>
      <c r="STU24" s="106"/>
      <c r="STV24" s="106"/>
      <c r="STW24" s="106"/>
      <c r="STX24" s="106"/>
      <c r="SUI24" s="106"/>
      <c r="SUJ24" s="106"/>
      <c r="SUK24" s="106"/>
      <c r="SUL24" s="106"/>
      <c r="SUM24" s="106"/>
      <c r="SUN24" s="106"/>
      <c r="SUY24" s="106"/>
      <c r="SUZ24" s="106"/>
      <c r="SVA24" s="106"/>
      <c r="SVB24" s="106"/>
      <c r="SVC24" s="106"/>
      <c r="SVD24" s="106"/>
      <c r="SVO24" s="106"/>
      <c r="SVP24" s="106"/>
      <c r="SVQ24" s="106"/>
      <c r="SVR24" s="106"/>
      <c r="SVS24" s="106"/>
      <c r="SVT24" s="106"/>
      <c r="SWE24" s="106"/>
      <c r="SWF24" s="106"/>
      <c r="SWG24" s="106"/>
      <c r="SWH24" s="106"/>
      <c r="SWI24" s="106"/>
      <c r="SWJ24" s="106"/>
      <c r="SWU24" s="106"/>
      <c r="SWV24" s="106"/>
      <c r="SWW24" s="106"/>
      <c r="SWX24" s="106"/>
      <c r="SWY24" s="106"/>
      <c r="SWZ24" s="106"/>
      <c r="SXK24" s="106"/>
      <c r="SXL24" s="106"/>
      <c r="SXM24" s="106"/>
      <c r="SXN24" s="106"/>
      <c r="SXO24" s="106"/>
      <c r="SXP24" s="106"/>
      <c r="SYA24" s="106"/>
      <c r="SYB24" s="106"/>
      <c r="SYC24" s="106"/>
      <c r="SYD24" s="106"/>
      <c r="SYE24" s="106"/>
      <c r="SYF24" s="106"/>
      <c r="SYQ24" s="106"/>
      <c r="SYR24" s="106"/>
      <c r="SYS24" s="106"/>
      <c r="SYT24" s="106"/>
      <c r="SYU24" s="106"/>
      <c r="SYV24" s="106"/>
      <c r="SZG24" s="106"/>
      <c r="SZH24" s="106"/>
      <c r="SZI24" s="106"/>
      <c r="SZJ24" s="106"/>
      <c r="SZK24" s="106"/>
      <c r="SZL24" s="106"/>
      <c r="SZW24" s="106"/>
      <c r="SZX24" s="106"/>
      <c r="SZY24" s="106"/>
      <c r="SZZ24" s="106"/>
      <c r="TAA24" s="106"/>
      <c r="TAB24" s="106"/>
      <c r="TAM24" s="106"/>
      <c r="TAN24" s="106"/>
      <c r="TAO24" s="106"/>
      <c r="TAP24" s="106"/>
      <c r="TAQ24" s="106"/>
      <c r="TAR24" s="106"/>
      <c r="TBC24" s="106"/>
      <c r="TBD24" s="106"/>
      <c r="TBE24" s="106"/>
      <c r="TBF24" s="106"/>
      <c r="TBG24" s="106"/>
      <c r="TBH24" s="106"/>
      <c r="TBS24" s="106"/>
      <c r="TBT24" s="106"/>
      <c r="TBU24" s="106"/>
      <c r="TBV24" s="106"/>
      <c r="TBW24" s="106"/>
      <c r="TBX24" s="106"/>
      <c r="TCI24" s="106"/>
      <c r="TCJ24" s="106"/>
      <c r="TCK24" s="106"/>
      <c r="TCL24" s="106"/>
      <c r="TCM24" s="106"/>
      <c r="TCN24" s="106"/>
      <c r="TCY24" s="106"/>
      <c r="TCZ24" s="106"/>
      <c r="TDA24" s="106"/>
      <c r="TDB24" s="106"/>
      <c r="TDC24" s="106"/>
      <c r="TDD24" s="106"/>
      <c r="TDO24" s="106"/>
      <c r="TDP24" s="106"/>
      <c r="TDQ24" s="106"/>
      <c r="TDR24" s="106"/>
      <c r="TDS24" s="106"/>
      <c r="TDT24" s="106"/>
      <c r="TEE24" s="106"/>
      <c r="TEF24" s="106"/>
      <c r="TEG24" s="106"/>
      <c r="TEH24" s="106"/>
      <c r="TEI24" s="106"/>
      <c r="TEJ24" s="106"/>
      <c r="TEU24" s="106"/>
      <c r="TEV24" s="106"/>
      <c r="TEW24" s="106"/>
      <c r="TEX24" s="106"/>
      <c r="TEY24" s="106"/>
      <c r="TEZ24" s="106"/>
      <c r="TFK24" s="106"/>
      <c r="TFL24" s="106"/>
      <c r="TFM24" s="106"/>
      <c r="TFN24" s="106"/>
      <c r="TFO24" s="106"/>
      <c r="TFP24" s="106"/>
      <c r="TGA24" s="106"/>
      <c r="TGB24" s="106"/>
      <c r="TGC24" s="106"/>
      <c r="TGD24" s="106"/>
      <c r="TGE24" s="106"/>
      <c r="TGF24" s="106"/>
      <c r="TGQ24" s="106"/>
      <c r="TGR24" s="106"/>
      <c r="TGS24" s="106"/>
      <c r="TGT24" s="106"/>
      <c r="TGU24" s="106"/>
      <c r="TGV24" s="106"/>
      <c r="THG24" s="106"/>
      <c r="THH24" s="106"/>
      <c r="THI24" s="106"/>
      <c r="THJ24" s="106"/>
      <c r="THK24" s="106"/>
      <c r="THL24" s="106"/>
      <c r="THW24" s="106"/>
      <c r="THX24" s="106"/>
      <c r="THY24" s="106"/>
      <c r="THZ24" s="106"/>
      <c r="TIA24" s="106"/>
      <c r="TIB24" s="106"/>
      <c r="TIM24" s="106"/>
      <c r="TIN24" s="106"/>
      <c r="TIO24" s="106"/>
      <c r="TIP24" s="106"/>
      <c r="TIQ24" s="106"/>
      <c r="TIR24" s="106"/>
      <c r="TJC24" s="106"/>
      <c r="TJD24" s="106"/>
      <c r="TJE24" s="106"/>
      <c r="TJF24" s="106"/>
      <c r="TJG24" s="106"/>
      <c r="TJH24" s="106"/>
      <c r="TJS24" s="106"/>
      <c r="TJT24" s="106"/>
      <c r="TJU24" s="106"/>
      <c r="TJV24" s="106"/>
      <c r="TJW24" s="106"/>
      <c r="TJX24" s="106"/>
      <c r="TKI24" s="106"/>
      <c r="TKJ24" s="106"/>
      <c r="TKK24" s="106"/>
      <c r="TKL24" s="106"/>
      <c r="TKM24" s="106"/>
      <c r="TKN24" s="106"/>
      <c r="TKY24" s="106"/>
      <c r="TKZ24" s="106"/>
      <c r="TLA24" s="106"/>
      <c r="TLB24" s="106"/>
      <c r="TLC24" s="106"/>
      <c r="TLD24" s="106"/>
      <c r="TLO24" s="106"/>
      <c r="TLP24" s="106"/>
      <c r="TLQ24" s="106"/>
      <c r="TLR24" s="106"/>
      <c r="TLS24" s="106"/>
      <c r="TLT24" s="106"/>
      <c r="TME24" s="106"/>
      <c r="TMF24" s="106"/>
      <c r="TMG24" s="106"/>
      <c r="TMH24" s="106"/>
      <c r="TMI24" s="106"/>
      <c r="TMJ24" s="106"/>
      <c r="TMU24" s="106"/>
      <c r="TMV24" s="106"/>
      <c r="TMW24" s="106"/>
      <c r="TMX24" s="106"/>
      <c r="TMY24" s="106"/>
      <c r="TMZ24" s="106"/>
      <c r="TNK24" s="106"/>
      <c r="TNL24" s="106"/>
      <c r="TNM24" s="106"/>
      <c r="TNN24" s="106"/>
      <c r="TNO24" s="106"/>
      <c r="TNP24" s="106"/>
      <c r="TOA24" s="106"/>
      <c r="TOB24" s="106"/>
      <c r="TOC24" s="106"/>
      <c r="TOD24" s="106"/>
      <c r="TOE24" s="106"/>
      <c r="TOF24" s="106"/>
      <c r="TOQ24" s="106"/>
      <c r="TOR24" s="106"/>
      <c r="TOS24" s="106"/>
      <c r="TOT24" s="106"/>
      <c r="TOU24" s="106"/>
      <c r="TOV24" s="106"/>
      <c r="TPG24" s="106"/>
      <c r="TPH24" s="106"/>
      <c r="TPI24" s="106"/>
      <c r="TPJ24" s="106"/>
      <c r="TPK24" s="106"/>
      <c r="TPL24" s="106"/>
      <c r="TPW24" s="106"/>
      <c r="TPX24" s="106"/>
      <c r="TPY24" s="106"/>
      <c r="TPZ24" s="106"/>
      <c r="TQA24" s="106"/>
      <c r="TQB24" s="106"/>
      <c r="TQM24" s="106"/>
      <c r="TQN24" s="106"/>
      <c r="TQO24" s="106"/>
      <c r="TQP24" s="106"/>
      <c r="TQQ24" s="106"/>
      <c r="TQR24" s="106"/>
      <c r="TRC24" s="106"/>
      <c r="TRD24" s="106"/>
      <c r="TRE24" s="106"/>
      <c r="TRF24" s="106"/>
      <c r="TRG24" s="106"/>
      <c r="TRH24" s="106"/>
      <c r="TRS24" s="106"/>
      <c r="TRT24" s="106"/>
      <c r="TRU24" s="106"/>
      <c r="TRV24" s="106"/>
      <c r="TRW24" s="106"/>
      <c r="TRX24" s="106"/>
      <c r="TSI24" s="106"/>
      <c r="TSJ24" s="106"/>
      <c r="TSK24" s="106"/>
      <c r="TSL24" s="106"/>
      <c r="TSM24" s="106"/>
      <c r="TSN24" s="106"/>
      <c r="TSY24" s="106"/>
      <c r="TSZ24" s="106"/>
      <c r="TTA24" s="106"/>
      <c r="TTB24" s="106"/>
      <c r="TTC24" s="106"/>
      <c r="TTD24" s="106"/>
      <c r="TTO24" s="106"/>
      <c r="TTP24" s="106"/>
      <c r="TTQ24" s="106"/>
      <c r="TTR24" s="106"/>
      <c r="TTS24" s="106"/>
      <c r="TTT24" s="106"/>
      <c r="TUE24" s="106"/>
      <c r="TUF24" s="106"/>
      <c r="TUG24" s="106"/>
      <c r="TUH24" s="106"/>
      <c r="TUI24" s="106"/>
      <c r="TUJ24" s="106"/>
      <c r="TUU24" s="106"/>
      <c r="TUV24" s="106"/>
      <c r="TUW24" s="106"/>
      <c r="TUX24" s="106"/>
      <c r="TUY24" s="106"/>
      <c r="TUZ24" s="106"/>
      <c r="TVK24" s="106"/>
      <c r="TVL24" s="106"/>
      <c r="TVM24" s="106"/>
      <c r="TVN24" s="106"/>
      <c r="TVO24" s="106"/>
      <c r="TVP24" s="106"/>
      <c r="TWA24" s="106"/>
      <c r="TWB24" s="106"/>
      <c r="TWC24" s="106"/>
      <c r="TWD24" s="106"/>
      <c r="TWE24" s="106"/>
      <c r="TWF24" s="106"/>
      <c r="TWQ24" s="106"/>
      <c r="TWR24" s="106"/>
      <c r="TWS24" s="106"/>
      <c r="TWT24" s="106"/>
      <c r="TWU24" s="106"/>
      <c r="TWV24" s="106"/>
      <c r="TXG24" s="106"/>
      <c r="TXH24" s="106"/>
      <c r="TXI24" s="106"/>
      <c r="TXJ24" s="106"/>
      <c r="TXK24" s="106"/>
      <c r="TXL24" s="106"/>
      <c r="TXW24" s="106"/>
      <c r="TXX24" s="106"/>
      <c r="TXY24" s="106"/>
      <c r="TXZ24" s="106"/>
      <c r="TYA24" s="106"/>
      <c r="TYB24" s="106"/>
      <c r="TYM24" s="106"/>
      <c r="TYN24" s="106"/>
      <c r="TYO24" s="106"/>
      <c r="TYP24" s="106"/>
      <c r="TYQ24" s="106"/>
      <c r="TYR24" s="106"/>
      <c r="TZC24" s="106"/>
      <c r="TZD24" s="106"/>
      <c r="TZE24" s="106"/>
      <c r="TZF24" s="106"/>
      <c r="TZG24" s="106"/>
      <c r="TZH24" s="106"/>
      <c r="TZS24" s="106"/>
      <c r="TZT24" s="106"/>
      <c r="TZU24" s="106"/>
      <c r="TZV24" s="106"/>
      <c r="TZW24" s="106"/>
      <c r="TZX24" s="106"/>
      <c r="UAI24" s="106"/>
      <c r="UAJ24" s="106"/>
      <c r="UAK24" s="106"/>
      <c r="UAL24" s="106"/>
      <c r="UAM24" s="106"/>
      <c r="UAN24" s="106"/>
      <c r="UAY24" s="106"/>
      <c r="UAZ24" s="106"/>
      <c r="UBA24" s="106"/>
      <c r="UBB24" s="106"/>
      <c r="UBC24" s="106"/>
      <c r="UBD24" s="106"/>
      <c r="UBO24" s="106"/>
      <c r="UBP24" s="106"/>
      <c r="UBQ24" s="106"/>
      <c r="UBR24" s="106"/>
      <c r="UBS24" s="106"/>
      <c r="UBT24" s="106"/>
      <c r="UCE24" s="106"/>
      <c r="UCF24" s="106"/>
      <c r="UCG24" s="106"/>
      <c r="UCH24" s="106"/>
      <c r="UCI24" s="106"/>
      <c r="UCJ24" s="106"/>
      <c r="UCU24" s="106"/>
      <c r="UCV24" s="106"/>
      <c r="UCW24" s="106"/>
      <c r="UCX24" s="106"/>
      <c r="UCY24" s="106"/>
      <c r="UCZ24" s="106"/>
      <c r="UDK24" s="106"/>
      <c r="UDL24" s="106"/>
      <c r="UDM24" s="106"/>
      <c r="UDN24" s="106"/>
      <c r="UDO24" s="106"/>
      <c r="UDP24" s="106"/>
      <c r="UEA24" s="106"/>
      <c r="UEB24" s="106"/>
      <c r="UEC24" s="106"/>
      <c r="UED24" s="106"/>
      <c r="UEE24" s="106"/>
      <c r="UEF24" s="106"/>
      <c r="UEQ24" s="106"/>
      <c r="UER24" s="106"/>
      <c r="UES24" s="106"/>
      <c r="UET24" s="106"/>
      <c r="UEU24" s="106"/>
      <c r="UEV24" s="106"/>
      <c r="UFG24" s="106"/>
      <c r="UFH24" s="106"/>
      <c r="UFI24" s="106"/>
      <c r="UFJ24" s="106"/>
      <c r="UFK24" s="106"/>
      <c r="UFL24" s="106"/>
      <c r="UFW24" s="106"/>
      <c r="UFX24" s="106"/>
      <c r="UFY24" s="106"/>
      <c r="UFZ24" s="106"/>
      <c r="UGA24" s="106"/>
      <c r="UGB24" s="106"/>
      <c r="UGM24" s="106"/>
      <c r="UGN24" s="106"/>
      <c r="UGO24" s="106"/>
      <c r="UGP24" s="106"/>
      <c r="UGQ24" s="106"/>
      <c r="UGR24" s="106"/>
      <c r="UHC24" s="106"/>
      <c r="UHD24" s="106"/>
      <c r="UHE24" s="106"/>
      <c r="UHF24" s="106"/>
      <c r="UHG24" s="106"/>
      <c r="UHH24" s="106"/>
      <c r="UHS24" s="106"/>
      <c r="UHT24" s="106"/>
      <c r="UHU24" s="106"/>
      <c r="UHV24" s="106"/>
      <c r="UHW24" s="106"/>
      <c r="UHX24" s="106"/>
      <c r="UII24" s="106"/>
      <c r="UIJ24" s="106"/>
      <c r="UIK24" s="106"/>
      <c r="UIL24" s="106"/>
      <c r="UIM24" s="106"/>
      <c r="UIN24" s="106"/>
      <c r="UIY24" s="106"/>
      <c r="UIZ24" s="106"/>
      <c r="UJA24" s="106"/>
      <c r="UJB24" s="106"/>
      <c r="UJC24" s="106"/>
      <c r="UJD24" s="106"/>
      <c r="UJO24" s="106"/>
      <c r="UJP24" s="106"/>
      <c r="UJQ24" s="106"/>
      <c r="UJR24" s="106"/>
      <c r="UJS24" s="106"/>
      <c r="UJT24" s="106"/>
      <c r="UKE24" s="106"/>
      <c r="UKF24" s="106"/>
      <c r="UKG24" s="106"/>
      <c r="UKH24" s="106"/>
      <c r="UKI24" s="106"/>
      <c r="UKJ24" s="106"/>
      <c r="UKU24" s="106"/>
      <c r="UKV24" s="106"/>
      <c r="UKW24" s="106"/>
      <c r="UKX24" s="106"/>
      <c r="UKY24" s="106"/>
      <c r="UKZ24" s="106"/>
      <c r="ULK24" s="106"/>
      <c r="ULL24" s="106"/>
      <c r="ULM24" s="106"/>
      <c r="ULN24" s="106"/>
      <c r="ULO24" s="106"/>
      <c r="ULP24" s="106"/>
      <c r="UMA24" s="106"/>
      <c r="UMB24" s="106"/>
      <c r="UMC24" s="106"/>
      <c r="UMD24" s="106"/>
      <c r="UME24" s="106"/>
      <c r="UMF24" s="106"/>
      <c r="UMQ24" s="106"/>
      <c r="UMR24" s="106"/>
      <c r="UMS24" s="106"/>
      <c r="UMT24" s="106"/>
      <c r="UMU24" s="106"/>
      <c r="UMV24" s="106"/>
      <c r="UNG24" s="106"/>
      <c r="UNH24" s="106"/>
      <c r="UNI24" s="106"/>
      <c r="UNJ24" s="106"/>
      <c r="UNK24" s="106"/>
      <c r="UNL24" s="106"/>
      <c r="UNW24" s="106"/>
      <c r="UNX24" s="106"/>
      <c r="UNY24" s="106"/>
      <c r="UNZ24" s="106"/>
      <c r="UOA24" s="106"/>
      <c r="UOB24" s="106"/>
      <c r="UOM24" s="106"/>
      <c r="UON24" s="106"/>
      <c r="UOO24" s="106"/>
      <c r="UOP24" s="106"/>
      <c r="UOQ24" s="106"/>
      <c r="UOR24" s="106"/>
      <c r="UPC24" s="106"/>
      <c r="UPD24" s="106"/>
      <c r="UPE24" s="106"/>
      <c r="UPF24" s="106"/>
      <c r="UPG24" s="106"/>
      <c r="UPH24" s="106"/>
      <c r="UPS24" s="106"/>
      <c r="UPT24" s="106"/>
      <c r="UPU24" s="106"/>
      <c r="UPV24" s="106"/>
      <c r="UPW24" s="106"/>
      <c r="UPX24" s="106"/>
      <c r="UQI24" s="106"/>
      <c r="UQJ24" s="106"/>
      <c r="UQK24" s="106"/>
      <c r="UQL24" s="106"/>
      <c r="UQM24" s="106"/>
      <c r="UQN24" s="106"/>
      <c r="UQY24" s="106"/>
      <c r="UQZ24" s="106"/>
      <c r="URA24" s="106"/>
      <c r="URB24" s="106"/>
      <c r="URC24" s="106"/>
      <c r="URD24" s="106"/>
      <c r="URO24" s="106"/>
      <c r="URP24" s="106"/>
      <c r="URQ24" s="106"/>
      <c r="URR24" s="106"/>
      <c r="URS24" s="106"/>
      <c r="URT24" s="106"/>
      <c r="USE24" s="106"/>
      <c r="USF24" s="106"/>
      <c r="USG24" s="106"/>
      <c r="USH24" s="106"/>
      <c r="USI24" s="106"/>
      <c r="USJ24" s="106"/>
      <c r="USU24" s="106"/>
      <c r="USV24" s="106"/>
      <c r="USW24" s="106"/>
      <c r="USX24" s="106"/>
      <c r="USY24" s="106"/>
      <c r="USZ24" s="106"/>
      <c r="UTK24" s="106"/>
      <c r="UTL24" s="106"/>
      <c r="UTM24" s="106"/>
      <c r="UTN24" s="106"/>
      <c r="UTO24" s="106"/>
      <c r="UTP24" s="106"/>
      <c r="UUA24" s="106"/>
      <c r="UUB24" s="106"/>
      <c r="UUC24" s="106"/>
      <c r="UUD24" s="106"/>
      <c r="UUE24" s="106"/>
      <c r="UUF24" s="106"/>
      <c r="UUQ24" s="106"/>
      <c r="UUR24" s="106"/>
      <c r="UUS24" s="106"/>
      <c r="UUT24" s="106"/>
      <c r="UUU24" s="106"/>
      <c r="UUV24" s="106"/>
      <c r="UVG24" s="106"/>
      <c r="UVH24" s="106"/>
      <c r="UVI24" s="106"/>
      <c r="UVJ24" s="106"/>
      <c r="UVK24" s="106"/>
      <c r="UVL24" s="106"/>
      <c r="UVW24" s="106"/>
      <c r="UVX24" s="106"/>
      <c r="UVY24" s="106"/>
      <c r="UVZ24" s="106"/>
      <c r="UWA24" s="106"/>
      <c r="UWB24" s="106"/>
      <c r="UWM24" s="106"/>
      <c r="UWN24" s="106"/>
      <c r="UWO24" s="106"/>
      <c r="UWP24" s="106"/>
      <c r="UWQ24" s="106"/>
      <c r="UWR24" s="106"/>
      <c r="UXC24" s="106"/>
      <c r="UXD24" s="106"/>
      <c r="UXE24" s="106"/>
      <c r="UXF24" s="106"/>
      <c r="UXG24" s="106"/>
      <c r="UXH24" s="106"/>
      <c r="UXS24" s="106"/>
      <c r="UXT24" s="106"/>
      <c r="UXU24" s="106"/>
      <c r="UXV24" s="106"/>
      <c r="UXW24" s="106"/>
      <c r="UXX24" s="106"/>
      <c r="UYI24" s="106"/>
      <c r="UYJ24" s="106"/>
      <c r="UYK24" s="106"/>
      <c r="UYL24" s="106"/>
      <c r="UYM24" s="106"/>
      <c r="UYN24" s="106"/>
      <c r="UYY24" s="106"/>
      <c r="UYZ24" s="106"/>
      <c r="UZA24" s="106"/>
      <c r="UZB24" s="106"/>
      <c r="UZC24" s="106"/>
      <c r="UZD24" s="106"/>
      <c r="UZO24" s="106"/>
      <c r="UZP24" s="106"/>
      <c r="UZQ24" s="106"/>
      <c r="UZR24" s="106"/>
      <c r="UZS24" s="106"/>
      <c r="UZT24" s="106"/>
      <c r="VAE24" s="106"/>
      <c r="VAF24" s="106"/>
      <c r="VAG24" s="106"/>
      <c r="VAH24" s="106"/>
      <c r="VAI24" s="106"/>
      <c r="VAJ24" s="106"/>
      <c r="VAU24" s="106"/>
      <c r="VAV24" s="106"/>
      <c r="VAW24" s="106"/>
      <c r="VAX24" s="106"/>
      <c r="VAY24" s="106"/>
      <c r="VAZ24" s="106"/>
      <c r="VBK24" s="106"/>
      <c r="VBL24" s="106"/>
      <c r="VBM24" s="106"/>
      <c r="VBN24" s="106"/>
      <c r="VBO24" s="106"/>
      <c r="VBP24" s="106"/>
      <c r="VCA24" s="106"/>
      <c r="VCB24" s="106"/>
      <c r="VCC24" s="106"/>
      <c r="VCD24" s="106"/>
      <c r="VCE24" s="106"/>
      <c r="VCF24" s="106"/>
      <c r="VCQ24" s="106"/>
      <c r="VCR24" s="106"/>
      <c r="VCS24" s="106"/>
      <c r="VCT24" s="106"/>
      <c r="VCU24" s="106"/>
      <c r="VCV24" s="106"/>
      <c r="VDG24" s="106"/>
      <c r="VDH24" s="106"/>
      <c r="VDI24" s="106"/>
      <c r="VDJ24" s="106"/>
      <c r="VDK24" s="106"/>
      <c r="VDL24" s="106"/>
      <c r="VDW24" s="106"/>
      <c r="VDX24" s="106"/>
      <c r="VDY24" s="106"/>
      <c r="VDZ24" s="106"/>
      <c r="VEA24" s="106"/>
      <c r="VEB24" s="106"/>
      <c r="VEM24" s="106"/>
      <c r="VEN24" s="106"/>
      <c r="VEO24" s="106"/>
      <c r="VEP24" s="106"/>
      <c r="VEQ24" s="106"/>
      <c r="VER24" s="106"/>
      <c r="VFC24" s="106"/>
      <c r="VFD24" s="106"/>
      <c r="VFE24" s="106"/>
      <c r="VFF24" s="106"/>
      <c r="VFG24" s="106"/>
      <c r="VFH24" s="106"/>
      <c r="VFS24" s="106"/>
      <c r="VFT24" s="106"/>
      <c r="VFU24" s="106"/>
      <c r="VFV24" s="106"/>
      <c r="VFW24" s="106"/>
      <c r="VFX24" s="106"/>
      <c r="VGI24" s="106"/>
      <c r="VGJ24" s="106"/>
      <c r="VGK24" s="106"/>
      <c r="VGL24" s="106"/>
      <c r="VGM24" s="106"/>
      <c r="VGN24" s="106"/>
      <c r="VGY24" s="106"/>
      <c r="VGZ24" s="106"/>
      <c r="VHA24" s="106"/>
      <c r="VHB24" s="106"/>
      <c r="VHC24" s="106"/>
      <c r="VHD24" s="106"/>
      <c r="VHO24" s="106"/>
      <c r="VHP24" s="106"/>
      <c r="VHQ24" s="106"/>
      <c r="VHR24" s="106"/>
      <c r="VHS24" s="106"/>
      <c r="VHT24" s="106"/>
      <c r="VIE24" s="106"/>
      <c r="VIF24" s="106"/>
      <c r="VIG24" s="106"/>
      <c r="VIH24" s="106"/>
      <c r="VII24" s="106"/>
      <c r="VIJ24" s="106"/>
      <c r="VIU24" s="106"/>
      <c r="VIV24" s="106"/>
      <c r="VIW24" s="106"/>
      <c r="VIX24" s="106"/>
      <c r="VIY24" s="106"/>
      <c r="VIZ24" s="106"/>
      <c r="VJK24" s="106"/>
      <c r="VJL24" s="106"/>
      <c r="VJM24" s="106"/>
      <c r="VJN24" s="106"/>
      <c r="VJO24" s="106"/>
      <c r="VJP24" s="106"/>
      <c r="VKA24" s="106"/>
      <c r="VKB24" s="106"/>
      <c r="VKC24" s="106"/>
      <c r="VKD24" s="106"/>
      <c r="VKE24" s="106"/>
      <c r="VKF24" s="106"/>
      <c r="VKQ24" s="106"/>
      <c r="VKR24" s="106"/>
      <c r="VKS24" s="106"/>
      <c r="VKT24" s="106"/>
      <c r="VKU24" s="106"/>
      <c r="VKV24" s="106"/>
      <c r="VLG24" s="106"/>
      <c r="VLH24" s="106"/>
      <c r="VLI24" s="106"/>
      <c r="VLJ24" s="106"/>
      <c r="VLK24" s="106"/>
      <c r="VLL24" s="106"/>
      <c r="VLW24" s="106"/>
      <c r="VLX24" s="106"/>
      <c r="VLY24" s="106"/>
      <c r="VLZ24" s="106"/>
      <c r="VMA24" s="106"/>
      <c r="VMB24" s="106"/>
      <c r="VMM24" s="106"/>
      <c r="VMN24" s="106"/>
      <c r="VMO24" s="106"/>
      <c r="VMP24" s="106"/>
      <c r="VMQ24" s="106"/>
      <c r="VMR24" s="106"/>
      <c r="VNC24" s="106"/>
      <c r="VND24" s="106"/>
      <c r="VNE24" s="106"/>
      <c r="VNF24" s="106"/>
      <c r="VNG24" s="106"/>
      <c r="VNH24" s="106"/>
      <c r="VNS24" s="106"/>
      <c r="VNT24" s="106"/>
      <c r="VNU24" s="106"/>
      <c r="VNV24" s="106"/>
      <c r="VNW24" s="106"/>
      <c r="VNX24" s="106"/>
      <c r="VOI24" s="106"/>
      <c r="VOJ24" s="106"/>
      <c r="VOK24" s="106"/>
      <c r="VOL24" s="106"/>
      <c r="VOM24" s="106"/>
      <c r="VON24" s="106"/>
      <c r="VOY24" s="106"/>
      <c r="VOZ24" s="106"/>
      <c r="VPA24" s="106"/>
      <c r="VPB24" s="106"/>
      <c r="VPC24" s="106"/>
      <c r="VPD24" s="106"/>
      <c r="VPO24" s="106"/>
      <c r="VPP24" s="106"/>
      <c r="VPQ24" s="106"/>
      <c r="VPR24" s="106"/>
      <c r="VPS24" s="106"/>
      <c r="VPT24" s="106"/>
      <c r="VQE24" s="106"/>
      <c r="VQF24" s="106"/>
      <c r="VQG24" s="106"/>
      <c r="VQH24" s="106"/>
      <c r="VQI24" s="106"/>
      <c r="VQJ24" s="106"/>
      <c r="VQU24" s="106"/>
      <c r="VQV24" s="106"/>
      <c r="VQW24" s="106"/>
      <c r="VQX24" s="106"/>
      <c r="VQY24" s="106"/>
      <c r="VQZ24" s="106"/>
      <c r="VRK24" s="106"/>
      <c r="VRL24" s="106"/>
      <c r="VRM24" s="106"/>
      <c r="VRN24" s="106"/>
      <c r="VRO24" s="106"/>
      <c r="VRP24" s="106"/>
      <c r="VSA24" s="106"/>
      <c r="VSB24" s="106"/>
      <c r="VSC24" s="106"/>
      <c r="VSD24" s="106"/>
      <c r="VSE24" s="106"/>
      <c r="VSF24" s="106"/>
      <c r="VSQ24" s="106"/>
      <c r="VSR24" s="106"/>
      <c r="VSS24" s="106"/>
      <c r="VST24" s="106"/>
      <c r="VSU24" s="106"/>
      <c r="VSV24" s="106"/>
      <c r="VTG24" s="106"/>
      <c r="VTH24" s="106"/>
      <c r="VTI24" s="106"/>
      <c r="VTJ24" s="106"/>
      <c r="VTK24" s="106"/>
      <c r="VTL24" s="106"/>
      <c r="VTW24" s="106"/>
      <c r="VTX24" s="106"/>
      <c r="VTY24" s="106"/>
      <c r="VTZ24" s="106"/>
      <c r="VUA24" s="106"/>
      <c r="VUB24" s="106"/>
      <c r="VUM24" s="106"/>
      <c r="VUN24" s="106"/>
      <c r="VUO24" s="106"/>
      <c r="VUP24" s="106"/>
      <c r="VUQ24" s="106"/>
      <c r="VUR24" s="106"/>
      <c r="VVC24" s="106"/>
      <c r="VVD24" s="106"/>
      <c r="VVE24" s="106"/>
      <c r="VVF24" s="106"/>
      <c r="VVG24" s="106"/>
      <c r="VVH24" s="106"/>
      <c r="VVS24" s="106"/>
      <c r="VVT24" s="106"/>
      <c r="VVU24" s="106"/>
      <c r="VVV24" s="106"/>
      <c r="VVW24" s="106"/>
      <c r="VVX24" s="106"/>
      <c r="VWI24" s="106"/>
      <c r="VWJ24" s="106"/>
      <c r="VWK24" s="106"/>
      <c r="VWL24" s="106"/>
      <c r="VWM24" s="106"/>
      <c r="VWN24" s="106"/>
      <c r="VWY24" s="106"/>
      <c r="VWZ24" s="106"/>
      <c r="VXA24" s="106"/>
      <c r="VXB24" s="106"/>
      <c r="VXC24" s="106"/>
      <c r="VXD24" s="106"/>
      <c r="VXO24" s="106"/>
      <c r="VXP24" s="106"/>
      <c r="VXQ24" s="106"/>
      <c r="VXR24" s="106"/>
      <c r="VXS24" s="106"/>
      <c r="VXT24" s="106"/>
      <c r="VYE24" s="106"/>
      <c r="VYF24" s="106"/>
      <c r="VYG24" s="106"/>
      <c r="VYH24" s="106"/>
      <c r="VYI24" s="106"/>
      <c r="VYJ24" s="106"/>
      <c r="VYU24" s="106"/>
      <c r="VYV24" s="106"/>
      <c r="VYW24" s="106"/>
      <c r="VYX24" s="106"/>
      <c r="VYY24" s="106"/>
      <c r="VYZ24" s="106"/>
      <c r="VZK24" s="106"/>
      <c r="VZL24" s="106"/>
      <c r="VZM24" s="106"/>
      <c r="VZN24" s="106"/>
      <c r="VZO24" s="106"/>
      <c r="VZP24" s="106"/>
      <c r="WAA24" s="106"/>
      <c r="WAB24" s="106"/>
      <c r="WAC24" s="106"/>
      <c r="WAD24" s="106"/>
      <c r="WAE24" s="106"/>
      <c r="WAF24" s="106"/>
      <c r="WAQ24" s="106"/>
      <c r="WAR24" s="106"/>
      <c r="WAS24" s="106"/>
      <c r="WAT24" s="106"/>
      <c r="WAU24" s="106"/>
      <c r="WAV24" s="106"/>
      <c r="WBG24" s="106"/>
      <c r="WBH24" s="106"/>
      <c r="WBI24" s="106"/>
      <c r="WBJ24" s="106"/>
      <c r="WBK24" s="106"/>
      <c r="WBL24" s="106"/>
      <c r="WBW24" s="106"/>
      <c r="WBX24" s="106"/>
      <c r="WBY24" s="106"/>
      <c r="WBZ24" s="106"/>
      <c r="WCA24" s="106"/>
      <c r="WCB24" s="106"/>
      <c r="WCM24" s="106"/>
      <c r="WCN24" s="106"/>
      <c r="WCO24" s="106"/>
      <c r="WCP24" s="106"/>
      <c r="WCQ24" s="106"/>
      <c r="WCR24" s="106"/>
      <c r="WDC24" s="106"/>
      <c r="WDD24" s="106"/>
      <c r="WDE24" s="106"/>
      <c r="WDF24" s="106"/>
      <c r="WDG24" s="106"/>
      <c r="WDH24" s="106"/>
      <c r="WDS24" s="106"/>
      <c r="WDT24" s="106"/>
      <c r="WDU24" s="106"/>
      <c r="WDV24" s="106"/>
      <c r="WDW24" s="106"/>
      <c r="WDX24" s="106"/>
      <c r="WEI24" s="106"/>
      <c r="WEJ24" s="106"/>
      <c r="WEK24" s="106"/>
      <c r="WEL24" s="106"/>
      <c r="WEM24" s="106"/>
      <c r="WEN24" s="106"/>
      <c r="WEY24" s="106"/>
      <c r="WEZ24" s="106"/>
      <c r="WFA24" s="106"/>
      <c r="WFB24" s="106"/>
      <c r="WFC24" s="106"/>
      <c r="WFD24" s="106"/>
      <c r="WFO24" s="106"/>
      <c r="WFP24" s="106"/>
      <c r="WFQ24" s="106"/>
      <c r="WFR24" s="106"/>
      <c r="WFS24" s="106"/>
      <c r="WFT24" s="106"/>
      <c r="WGE24" s="106"/>
      <c r="WGF24" s="106"/>
      <c r="WGG24" s="106"/>
      <c r="WGH24" s="106"/>
      <c r="WGI24" s="106"/>
      <c r="WGJ24" s="106"/>
      <c r="WGU24" s="106"/>
      <c r="WGV24" s="106"/>
      <c r="WGW24" s="106"/>
      <c r="WGX24" s="106"/>
      <c r="WGY24" s="106"/>
      <c r="WGZ24" s="106"/>
      <c r="WHK24" s="106"/>
      <c r="WHL24" s="106"/>
      <c r="WHM24" s="106"/>
      <c r="WHN24" s="106"/>
      <c r="WHO24" s="106"/>
      <c r="WHP24" s="106"/>
      <c r="WIA24" s="106"/>
      <c r="WIB24" s="106"/>
      <c r="WIC24" s="106"/>
      <c r="WID24" s="106"/>
      <c r="WIE24" s="106"/>
      <c r="WIF24" s="106"/>
      <c r="WIQ24" s="106"/>
      <c r="WIR24" s="106"/>
      <c r="WIS24" s="106"/>
      <c r="WIT24" s="106"/>
      <c r="WIU24" s="106"/>
      <c r="WIV24" s="106"/>
      <c r="WJG24" s="106"/>
      <c r="WJH24" s="106"/>
      <c r="WJI24" s="106"/>
      <c r="WJJ24" s="106"/>
      <c r="WJK24" s="106"/>
      <c r="WJL24" s="106"/>
      <c r="WJW24" s="106"/>
      <c r="WJX24" s="106"/>
      <c r="WJY24" s="106"/>
      <c r="WJZ24" s="106"/>
      <c r="WKA24" s="106"/>
      <c r="WKB24" s="106"/>
      <c r="WKM24" s="106"/>
      <c r="WKN24" s="106"/>
      <c r="WKO24" s="106"/>
      <c r="WKP24" s="106"/>
      <c r="WKQ24" s="106"/>
      <c r="WKR24" s="106"/>
      <c r="WLC24" s="106"/>
      <c r="WLD24" s="106"/>
      <c r="WLE24" s="106"/>
      <c r="WLF24" s="106"/>
      <c r="WLG24" s="106"/>
      <c r="WLH24" s="106"/>
      <c r="WLS24" s="106"/>
      <c r="WLT24" s="106"/>
      <c r="WLU24" s="106"/>
      <c r="WLV24" s="106"/>
      <c r="WLW24" s="106"/>
      <c r="WLX24" s="106"/>
      <c r="WMI24" s="106"/>
      <c r="WMJ24" s="106"/>
      <c r="WMK24" s="106"/>
      <c r="WML24" s="106"/>
      <c r="WMM24" s="106"/>
      <c r="WMN24" s="106"/>
      <c r="WMY24" s="106"/>
      <c r="WMZ24" s="106"/>
      <c r="WNA24" s="106"/>
      <c r="WNB24" s="106"/>
      <c r="WNC24" s="106"/>
      <c r="WND24" s="106"/>
      <c r="WNO24" s="106"/>
      <c r="WNP24" s="106"/>
      <c r="WNQ24" s="106"/>
      <c r="WNR24" s="106"/>
      <c r="WNS24" s="106"/>
      <c r="WNT24" s="106"/>
      <c r="WOE24" s="106"/>
      <c r="WOF24" s="106"/>
      <c r="WOG24" s="106"/>
      <c r="WOH24" s="106"/>
      <c r="WOI24" s="106"/>
      <c r="WOJ24" s="106"/>
      <c r="WOU24" s="106"/>
      <c r="WOV24" s="106"/>
      <c r="WOW24" s="106"/>
      <c r="WOX24" s="106"/>
      <c r="WOY24" s="106"/>
      <c r="WOZ24" s="106"/>
      <c r="WPK24" s="106"/>
      <c r="WPL24" s="106"/>
      <c r="WPM24" s="106"/>
      <c r="WPN24" s="106"/>
      <c r="WPO24" s="106"/>
      <c r="WPP24" s="106"/>
      <c r="WQA24" s="106"/>
      <c r="WQB24" s="106"/>
      <c r="WQC24" s="106"/>
      <c r="WQD24" s="106"/>
      <c r="WQE24" s="106"/>
      <c r="WQF24" s="106"/>
      <c r="WQQ24" s="106"/>
      <c r="WQR24" s="106"/>
      <c r="WQS24" s="106"/>
      <c r="WQT24" s="106"/>
      <c r="WQU24" s="106"/>
      <c r="WQV24" s="106"/>
      <c r="WRG24" s="106"/>
      <c r="WRH24" s="106"/>
      <c r="WRI24" s="106"/>
      <c r="WRJ24" s="106"/>
      <c r="WRK24" s="106"/>
      <c r="WRL24" s="106"/>
      <c r="WRW24" s="106"/>
      <c r="WRX24" s="106"/>
      <c r="WRY24" s="106"/>
      <c r="WRZ24" s="106"/>
      <c r="WSA24" s="106"/>
      <c r="WSB24" s="106"/>
      <c r="WSM24" s="106"/>
      <c r="WSN24" s="106"/>
      <c r="WSO24" s="106"/>
      <c r="WSP24" s="106"/>
      <c r="WSQ24" s="106"/>
      <c r="WSR24" s="106"/>
      <c r="WTC24" s="106"/>
      <c r="WTD24" s="106"/>
      <c r="WTE24" s="106"/>
      <c r="WTF24" s="106"/>
      <c r="WTG24" s="106"/>
      <c r="WTH24" s="106"/>
      <c r="WTS24" s="106"/>
      <c r="WTT24" s="106"/>
      <c r="WTU24" s="106"/>
      <c r="WTV24" s="106"/>
      <c r="WTW24" s="106"/>
      <c r="WTX24" s="106"/>
      <c r="WUI24" s="106"/>
      <c r="WUJ24" s="106"/>
      <c r="WUK24" s="106"/>
      <c r="WUL24" s="106"/>
      <c r="WUM24" s="106"/>
      <c r="WUN24" s="106"/>
      <c r="WUY24" s="106"/>
      <c r="WUZ24" s="106"/>
      <c r="WVA24" s="106"/>
      <c r="WVB24" s="106"/>
      <c r="WVC24" s="106"/>
      <c r="WVD24" s="106"/>
      <c r="WVO24" s="106"/>
      <c r="WVP24" s="106"/>
      <c r="WVQ24" s="106"/>
      <c r="WVR24" s="106"/>
      <c r="WVS24" s="106"/>
      <c r="WVT24" s="106"/>
      <c r="WWE24" s="106"/>
      <c r="WWF24" s="106"/>
      <c r="WWG24" s="106"/>
      <c r="WWH24" s="106"/>
      <c r="WWI24" s="106"/>
      <c r="WWJ24" s="106"/>
      <c r="WWU24" s="106"/>
      <c r="WWV24" s="106"/>
      <c r="WWW24" s="106"/>
      <c r="WWX24" s="106"/>
      <c r="WWY24" s="106"/>
      <c r="WWZ24" s="106"/>
      <c r="WXK24" s="106"/>
      <c r="WXL24" s="106"/>
      <c r="WXM24" s="106"/>
      <c r="WXN24" s="106"/>
      <c r="WXO24" s="106"/>
      <c r="WXP24" s="106"/>
      <c r="WYA24" s="106"/>
      <c r="WYB24" s="106"/>
      <c r="WYC24" s="106"/>
      <c r="WYD24" s="106"/>
      <c r="WYE24" s="106"/>
      <c r="WYF24" s="106"/>
      <c r="WYQ24" s="106"/>
      <c r="WYR24" s="106"/>
      <c r="WYS24" s="106"/>
      <c r="WYT24" s="106"/>
      <c r="WYU24" s="106"/>
      <c r="WYV24" s="106"/>
      <c r="WZG24" s="106"/>
      <c r="WZH24" s="106"/>
      <c r="WZI24" s="106"/>
      <c r="WZJ24" s="106"/>
      <c r="WZK24" s="106"/>
      <c r="WZL24" s="106"/>
      <c r="WZW24" s="106"/>
      <c r="WZX24" s="106"/>
      <c r="WZY24" s="106"/>
      <c r="WZZ24" s="106"/>
      <c r="XAA24" s="106"/>
      <c r="XAB24" s="106"/>
      <c r="XAM24" s="106"/>
      <c r="XAN24" s="106"/>
      <c r="XAO24" s="106"/>
      <c r="XAP24" s="106"/>
      <c r="XAQ24" s="106"/>
      <c r="XAR24" s="106"/>
      <c r="XBC24" s="106"/>
      <c r="XBD24" s="106"/>
      <c r="XBE24" s="106"/>
      <c r="XBF24" s="106"/>
      <c r="XBG24" s="106"/>
      <c r="XBH24" s="106"/>
      <c r="XBS24" s="106"/>
      <c r="XBT24" s="106"/>
      <c r="XBU24" s="106"/>
      <c r="XBV24" s="106"/>
      <c r="XBW24" s="106"/>
      <c r="XBX24" s="106"/>
      <c r="XCI24" s="106"/>
      <c r="XCJ24" s="106"/>
      <c r="XCK24" s="106"/>
      <c r="XCL24" s="106"/>
      <c r="XCM24" s="106"/>
      <c r="XCN24" s="106"/>
      <c r="XCY24" s="106"/>
      <c r="XCZ24" s="106"/>
      <c r="XDA24" s="106"/>
      <c r="XDB24" s="106"/>
      <c r="XDC24" s="106"/>
      <c r="XDD24" s="106"/>
      <c r="XDO24" s="106"/>
      <c r="XDP24" s="106"/>
      <c r="XDQ24" s="106"/>
      <c r="XDR24" s="106"/>
      <c r="XDS24" s="106"/>
      <c r="XDT24" s="106"/>
      <c r="XEE24" s="106"/>
      <c r="XEF24" s="106"/>
      <c r="XEG24" s="106"/>
      <c r="XEH24" s="106"/>
      <c r="XEI24" s="106"/>
      <c r="XEJ24" s="106"/>
      <c r="XEU24" s="106"/>
      <c r="XEV24" s="106"/>
      <c r="XEW24" s="106"/>
      <c r="XEX24" s="106"/>
      <c r="XEY24" s="106"/>
      <c r="XEZ24" s="106"/>
    </row>
    <row r="25" spans="1:16380" ht="15.75" customHeight="1">
      <c r="A25" s="68">
        <f>+'profitherm suelo radiante'!B114</f>
        <v>90025653</v>
      </c>
      <c r="B25" s="68" t="str">
        <f>+'profitherm suelo radiante'!C114</f>
        <v xml:space="preserve">profitherm armario fondo 110 mm galvanizado 5 circ.  </v>
      </c>
      <c r="C25" s="28" t="s">
        <v>517</v>
      </c>
      <c r="D25" s="91">
        <f>+'profitherm suelo radiante'!E114</f>
        <v>148.28</v>
      </c>
      <c r="E25" s="91">
        <f t="shared" si="16"/>
        <v>148.28</v>
      </c>
      <c r="F25" s="29">
        <f t="shared" si="14"/>
        <v>141.9</v>
      </c>
      <c r="G25" s="29">
        <f t="shared" si="15"/>
        <v>129.002556</v>
      </c>
      <c r="H25" s="29">
        <v>129.002556</v>
      </c>
      <c r="I25" s="30" t="s">
        <v>1</v>
      </c>
      <c r="J25" s="25" t="s">
        <v>653</v>
      </c>
      <c r="K25" s="274"/>
      <c r="L25" s="271"/>
      <c r="M25" s="122">
        <f t="shared" si="5"/>
        <v>59.311999999999998</v>
      </c>
      <c r="N25" s="274"/>
      <c r="O25" s="271"/>
      <c r="P25" s="122">
        <f t="shared" si="6"/>
        <v>56.346400000000003</v>
      </c>
      <c r="Q25" s="274"/>
      <c r="R25" s="271"/>
      <c r="S25" s="122">
        <f t="shared" si="7"/>
        <v>53.380799999999994</v>
      </c>
      <c r="AE25" s="109"/>
      <c r="AF25" s="132"/>
      <c r="AG25" s="132"/>
      <c r="AH25" s="133"/>
      <c r="AI25" s="132"/>
      <c r="AJ25" s="109"/>
      <c r="AK25" s="131"/>
      <c r="AL25" s="114"/>
      <c r="AM25" s="108"/>
      <c r="AN25" s="108"/>
      <c r="AO25" s="116"/>
      <c r="AP25" s="266"/>
      <c r="AQ25" s="267"/>
      <c r="AR25" s="117"/>
      <c r="AS25" s="107"/>
      <c r="AT25" s="108"/>
      <c r="AU25" s="109"/>
      <c r="AV25" s="132"/>
      <c r="AW25" s="132"/>
      <c r="AX25" s="133"/>
      <c r="AY25" s="132"/>
      <c r="AZ25" s="109"/>
      <c r="BA25" s="131"/>
      <c r="BB25" s="114"/>
      <c r="BC25" s="108"/>
      <c r="BD25" s="108"/>
      <c r="BE25" s="116"/>
      <c r="BF25" s="266"/>
      <c r="BG25" s="267"/>
      <c r="BH25" s="117"/>
      <c r="BI25" s="107"/>
      <c r="BJ25" s="108"/>
      <c r="BK25" s="109"/>
      <c r="BL25" s="132"/>
      <c r="BM25" s="132"/>
      <c r="BN25" s="133"/>
      <c r="BO25" s="132"/>
      <c r="BP25" s="109"/>
      <c r="BQ25" s="131"/>
      <c r="BR25" s="114"/>
      <c r="BS25" s="108"/>
      <c r="BT25" s="108"/>
      <c r="BU25" s="116"/>
      <c r="BV25" s="266"/>
      <c r="BW25" s="267"/>
      <c r="BX25" s="117"/>
      <c r="BY25" s="107"/>
      <c r="BZ25" s="108"/>
      <c r="CA25" s="109"/>
      <c r="CB25" s="132"/>
      <c r="CC25" s="132"/>
      <c r="CD25" s="133"/>
      <c r="CE25" s="132"/>
      <c r="CF25" s="109"/>
      <c r="CG25" s="131"/>
      <c r="CH25" s="114"/>
      <c r="CI25" s="108"/>
      <c r="CJ25" s="108"/>
      <c r="CK25" s="116"/>
      <c r="CL25" s="266"/>
      <c r="CM25" s="267"/>
      <c r="CN25" s="117"/>
      <c r="CO25" s="107"/>
      <c r="CP25" s="108"/>
      <c r="CQ25" s="109"/>
      <c r="CR25" s="132"/>
      <c r="CS25" s="132"/>
      <c r="CT25" s="133"/>
      <c r="CU25" s="132"/>
      <c r="CV25" s="109"/>
      <c r="CW25" s="131"/>
      <c r="CX25" s="114"/>
      <c r="CY25" s="108"/>
      <c r="CZ25" s="108"/>
      <c r="DA25" s="116"/>
      <c r="DB25" s="266"/>
      <c r="DC25" s="267"/>
      <c r="DD25" s="117"/>
      <c r="DE25" s="107"/>
      <c r="DF25" s="108"/>
      <c r="DG25" s="109"/>
      <c r="DH25" s="132"/>
      <c r="DI25" s="132"/>
      <c r="DJ25" s="133"/>
      <c r="DK25" s="132"/>
      <c r="DL25" s="109"/>
      <c r="DM25" s="131"/>
      <c r="DN25" s="114"/>
      <c r="DO25" s="108"/>
      <c r="DP25" s="108"/>
      <c r="DQ25" s="116"/>
      <c r="DR25" s="266"/>
      <c r="DS25" s="267"/>
      <c r="DT25" s="117"/>
      <c r="DU25" s="107"/>
      <c r="DV25" s="108"/>
      <c r="DW25" s="109"/>
      <c r="DX25" s="132"/>
      <c r="DY25" s="132"/>
      <c r="DZ25" s="133"/>
      <c r="EA25" s="132"/>
      <c r="EB25" s="109"/>
      <c r="EC25" s="131"/>
      <c r="ED25" s="114"/>
      <c r="EE25" s="108"/>
      <c r="EF25" s="108"/>
      <c r="EG25" s="116"/>
      <c r="EH25" s="266"/>
      <c r="EI25" s="267"/>
      <c r="EJ25" s="117"/>
      <c r="EK25" s="107"/>
      <c r="EL25" s="108"/>
      <c r="EM25" s="109"/>
      <c r="EN25" s="132"/>
      <c r="EO25" s="132"/>
      <c r="EP25" s="133"/>
      <c r="EQ25" s="132"/>
      <c r="ER25" s="109"/>
      <c r="ES25" s="131"/>
      <c r="ET25" s="114"/>
      <c r="EU25" s="108"/>
      <c r="EV25" s="108"/>
      <c r="EW25" s="116"/>
      <c r="EX25" s="266"/>
      <c r="EY25" s="267"/>
      <c r="EZ25" s="117"/>
      <c r="FA25" s="107"/>
      <c r="FB25" s="108"/>
      <c r="FC25" s="109"/>
      <c r="FD25" s="132"/>
      <c r="FE25" s="132"/>
      <c r="FF25" s="133"/>
      <c r="FG25" s="132"/>
      <c r="FH25" s="109"/>
      <c r="FI25" s="131"/>
      <c r="FJ25" s="114"/>
      <c r="FK25" s="108"/>
      <c r="FL25" s="108"/>
      <c r="FM25" s="116"/>
      <c r="FN25" s="266"/>
      <c r="FO25" s="267"/>
      <c r="FP25" s="117"/>
      <c r="FQ25" s="107"/>
      <c r="FR25" s="108"/>
      <c r="FS25" s="109"/>
      <c r="FT25" s="132"/>
      <c r="FU25" s="132"/>
      <c r="FV25" s="133"/>
      <c r="FW25" s="132"/>
      <c r="FX25" s="109"/>
      <c r="FY25" s="131"/>
      <c r="FZ25" s="114"/>
      <c r="GA25" s="108"/>
      <c r="GB25" s="108"/>
      <c r="GC25" s="116"/>
      <c r="GD25" s="266"/>
      <c r="GE25" s="267"/>
      <c r="GF25" s="117"/>
      <c r="GG25" s="107"/>
      <c r="GH25" s="108"/>
      <c r="GI25" s="109"/>
      <c r="GJ25" s="132"/>
      <c r="GK25" s="132"/>
      <c r="GL25" s="133"/>
      <c r="GM25" s="132"/>
      <c r="GN25" s="109"/>
      <c r="GO25" s="131"/>
      <c r="GP25" s="114"/>
      <c r="GQ25" s="108"/>
      <c r="GR25" s="108"/>
      <c r="GS25" s="116"/>
      <c r="GT25" s="266"/>
      <c r="GU25" s="267"/>
      <c r="GV25" s="117"/>
      <c r="GW25" s="107"/>
      <c r="GX25" s="108"/>
      <c r="GY25" s="109"/>
      <c r="GZ25" s="132"/>
      <c r="HA25" s="132"/>
      <c r="HB25" s="133"/>
      <c r="HC25" s="132"/>
      <c r="HD25" s="109"/>
      <c r="HE25" s="131"/>
      <c r="HF25" s="114"/>
      <c r="HG25" s="108"/>
      <c r="HH25" s="108"/>
      <c r="HI25" s="116"/>
      <c r="HJ25" s="266"/>
      <c r="HK25" s="267"/>
      <c r="HL25" s="117"/>
      <c r="HM25" s="107"/>
      <c r="HN25" s="108"/>
      <c r="HO25" s="109"/>
      <c r="HP25" s="132"/>
      <c r="HQ25" s="132"/>
      <c r="HR25" s="133"/>
      <c r="HS25" s="132"/>
      <c r="HT25" s="109"/>
      <c r="HU25" s="131"/>
      <c r="HV25" s="114"/>
      <c r="HW25" s="108"/>
      <c r="HX25" s="108"/>
      <c r="HY25" s="116"/>
      <c r="HZ25" s="266"/>
      <c r="IA25" s="267"/>
      <c r="IB25" s="117"/>
      <c r="IC25" s="107"/>
      <c r="ID25" s="108"/>
      <c r="IE25" s="109"/>
      <c r="IF25" s="132"/>
      <c r="IG25" s="132"/>
      <c r="IH25" s="133"/>
      <c r="II25" s="132"/>
      <c r="IJ25" s="109"/>
      <c r="IK25" s="131"/>
      <c r="IL25" s="114"/>
      <c r="IM25" s="108"/>
      <c r="IN25" s="108"/>
      <c r="IO25" s="116"/>
      <c r="IP25" s="266"/>
      <c r="IQ25" s="267"/>
      <c r="IR25" s="117"/>
      <c r="IS25" s="107"/>
      <c r="IT25" s="108"/>
      <c r="IU25" s="109"/>
      <c r="IV25" s="132"/>
      <c r="IW25" s="132"/>
      <c r="IX25" s="133"/>
      <c r="IY25" s="132"/>
      <c r="IZ25" s="109"/>
      <c r="JA25" s="131"/>
      <c r="JB25" s="114"/>
      <c r="JC25" s="108"/>
      <c r="JD25" s="108"/>
      <c r="JE25" s="116"/>
      <c r="JF25" s="266"/>
      <c r="JG25" s="267"/>
      <c r="JH25" s="117"/>
      <c r="JI25" s="107"/>
      <c r="JJ25" s="108"/>
      <c r="JK25" s="109"/>
      <c r="JL25" s="132"/>
      <c r="JM25" s="132"/>
      <c r="JN25" s="133"/>
      <c r="JO25" s="132"/>
      <c r="JP25" s="109"/>
      <c r="JQ25" s="131"/>
      <c r="JR25" s="114"/>
      <c r="JS25" s="108"/>
      <c r="JT25" s="108"/>
      <c r="JU25" s="116"/>
      <c r="JV25" s="266"/>
      <c r="JW25" s="267"/>
      <c r="JX25" s="117"/>
      <c r="JY25" s="107"/>
      <c r="JZ25" s="108"/>
      <c r="KA25" s="109"/>
      <c r="KB25" s="132"/>
      <c r="KC25" s="132"/>
      <c r="KD25" s="133"/>
      <c r="KE25" s="132"/>
      <c r="KF25" s="109"/>
      <c r="KG25" s="131"/>
      <c r="KH25" s="114"/>
      <c r="KI25" s="108"/>
      <c r="KJ25" s="108"/>
      <c r="KK25" s="116"/>
      <c r="KL25" s="266"/>
      <c r="KM25" s="267"/>
      <c r="KN25" s="117"/>
      <c r="KO25" s="107"/>
      <c r="KP25" s="108"/>
      <c r="KQ25" s="109"/>
      <c r="KR25" s="132"/>
      <c r="KS25" s="132"/>
      <c r="KT25" s="133"/>
      <c r="KU25" s="132"/>
      <c r="KV25" s="109"/>
      <c r="KW25" s="131"/>
      <c r="KX25" s="114"/>
      <c r="KY25" s="108"/>
      <c r="KZ25" s="108"/>
      <c r="LA25" s="116"/>
      <c r="LB25" s="266"/>
      <c r="LC25" s="267"/>
      <c r="LD25" s="117"/>
      <c r="LE25" s="107"/>
      <c r="LF25" s="108"/>
      <c r="LG25" s="109"/>
      <c r="LH25" s="132"/>
      <c r="LI25" s="132"/>
      <c r="LJ25" s="133"/>
      <c r="LK25" s="132"/>
      <c r="LL25" s="109"/>
      <c r="LM25" s="131"/>
      <c r="LN25" s="114"/>
      <c r="LO25" s="108"/>
      <c r="LP25" s="108"/>
      <c r="LQ25" s="116"/>
      <c r="LR25" s="266"/>
      <c r="LS25" s="267"/>
      <c r="LT25" s="117"/>
      <c r="LU25" s="107"/>
      <c r="LV25" s="108"/>
      <c r="LW25" s="109"/>
      <c r="LX25" s="132"/>
      <c r="LY25" s="132"/>
      <c r="LZ25" s="133"/>
      <c r="MA25" s="132"/>
      <c r="MB25" s="109"/>
      <c r="MC25" s="131"/>
      <c r="MD25" s="114"/>
      <c r="ME25" s="108"/>
      <c r="MF25" s="108"/>
      <c r="MG25" s="116"/>
      <c r="MH25" s="266"/>
      <c r="MI25" s="267"/>
      <c r="MJ25" s="117"/>
      <c r="MK25" s="107"/>
      <c r="ML25" s="108"/>
      <c r="MM25" s="109"/>
      <c r="MN25" s="132"/>
      <c r="MO25" s="132"/>
      <c r="MP25" s="133"/>
      <c r="MQ25" s="132"/>
      <c r="MR25" s="109"/>
      <c r="MS25" s="131"/>
      <c r="MT25" s="114"/>
      <c r="MU25" s="108"/>
      <c r="MV25" s="108"/>
      <c r="MW25" s="116"/>
      <c r="MX25" s="266"/>
      <c r="MY25" s="267"/>
      <c r="MZ25" s="117"/>
      <c r="NA25" s="107"/>
      <c r="NB25" s="108"/>
      <c r="NC25" s="109"/>
      <c r="ND25" s="132"/>
      <c r="NE25" s="132"/>
      <c r="NF25" s="133"/>
      <c r="NG25" s="132"/>
      <c r="NH25" s="109"/>
      <c r="NI25" s="131"/>
      <c r="NJ25" s="114"/>
      <c r="NK25" s="108"/>
      <c r="NL25" s="108"/>
      <c r="NM25" s="116"/>
      <c r="NN25" s="266"/>
      <c r="NO25" s="267"/>
      <c r="NP25" s="117"/>
      <c r="NQ25" s="107"/>
      <c r="NR25" s="108"/>
      <c r="NS25" s="109"/>
      <c r="NT25" s="132"/>
      <c r="NU25" s="132"/>
      <c r="NV25" s="133"/>
      <c r="NW25" s="132"/>
      <c r="NX25" s="109"/>
      <c r="NY25" s="131"/>
      <c r="NZ25" s="114"/>
      <c r="OA25" s="108"/>
      <c r="OB25" s="108"/>
      <c r="OC25" s="116"/>
      <c r="OD25" s="266"/>
      <c r="OE25" s="267"/>
      <c r="OF25" s="117"/>
      <c r="OG25" s="107"/>
      <c r="OH25" s="108"/>
      <c r="OI25" s="109"/>
      <c r="OJ25" s="132"/>
      <c r="OK25" s="132"/>
      <c r="OL25" s="133"/>
      <c r="OM25" s="132"/>
      <c r="ON25" s="109"/>
      <c r="OO25" s="131"/>
      <c r="OP25" s="114"/>
      <c r="OQ25" s="108"/>
      <c r="OR25" s="108"/>
      <c r="OS25" s="116"/>
      <c r="OT25" s="266"/>
      <c r="OU25" s="267"/>
      <c r="OV25" s="117"/>
      <c r="OW25" s="107"/>
      <c r="OX25" s="108"/>
      <c r="OY25" s="109"/>
      <c r="OZ25" s="132"/>
      <c r="PA25" s="132"/>
      <c r="PB25" s="133"/>
      <c r="PC25" s="132"/>
      <c r="PD25" s="109"/>
      <c r="PE25" s="131"/>
      <c r="PF25" s="114"/>
      <c r="PG25" s="108"/>
      <c r="PH25" s="108"/>
      <c r="PI25" s="116"/>
      <c r="PJ25" s="266"/>
      <c r="PK25" s="267"/>
      <c r="PL25" s="117"/>
      <c r="PM25" s="107"/>
      <c r="PN25" s="108"/>
      <c r="PO25" s="109"/>
      <c r="PP25" s="132"/>
      <c r="PQ25" s="132"/>
      <c r="PR25" s="133"/>
      <c r="PS25" s="132"/>
      <c r="PT25" s="109"/>
      <c r="PU25" s="131"/>
      <c r="PV25" s="114"/>
      <c r="PW25" s="108"/>
      <c r="PX25" s="108"/>
      <c r="PY25" s="116"/>
      <c r="PZ25" s="266"/>
      <c r="QA25" s="267"/>
      <c r="QB25" s="117"/>
      <c r="QC25" s="107"/>
      <c r="QD25" s="108"/>
      <c r="QE25" s="109"/>
      <c r="QF25" s="132"/>
      <c r="QG25" s="132"/>
      <c r="QH25" s="133"/>
      <c r="QI25" s="132"/>
      <c r="QJ25" s="109"/>
      <c r="QK25" s="131"/>
      <c r="QL25" s="114"/>
      <c r="QM25" s="108"/>
      <c r="QN25" s="108"/>
      <c r="QO25" s="116"/>
      <c r="QP25" s="266"/>
      <c r="QQ25" s="267"/>
      <c r="QR25" s="117"/>
      <c r="QS25" s="107"/>
      <c r="QT25" s="108"/>
      <c r="QU25" s="109"/>
      <c r="QV25" s="132"/>
      <c r="QW25" s="132"/>
      <c r="QX25" s="133"/>
      <c r="QY25" s="132"/>
      <c r="QZ25" s="109"/>
      <c r="RA25" s="131"/>
      <c r="RB25" s="114"/>
      <c r="RC25" s="108"/>
      <c r="RD25" s="108"/>
      <c r="RE25" s="116"/>
      <c r="RF25" s="266"/>
      <c r="RG25" s="267"/>
      <c r="RH25" s="117"/>
      <c r="RI25" s="107"/>
      <c r="RJ25" s="108"/>
      <c r="RK25" s="109"/>
      <c r="RL25" s="132"/>
      <c r="RM25" s="132"/>
      <c r="RN25" s="133"/>
      <c r="RO25" s="132"/>
      <c r="RP25" s="109"/>
      <c r="RQ25" s="131"/>
      <c r="RR25" s="114"/>
      <c r="RS25" s="108"/>
      <c r="RT25" s="108"/>
      <c r="RU25" s="116"/>
      <c r="RV25" s="266"/>
      <c r="RW25" s="267"/>
      <c r="RX25" s="117"/>
      <c r="RY25" s="107"/>
      <c r="RZ25" s="108"/>
      <c r="SA25" s="109"/>
      <c r="SB25" s="132"/>
      <c r="SC25" s="132"/>
      <c r="SD25" s="133"/>
      <c r="SE25" s="132"/>
      <c r="SF25" s="109"/>
      <c r="SG25" s="131"/>
      <c r="SH25" s="114"/>
      <c r="SI25" s="108"/>
      <c r="SJ25" s="108"/>
      <c r="SK25" s="116"/>
      <c r="SL25" s="266"/>
      <c r="SM25" s="267"/>
      <c r="SN25" s="117"/>
      <c r="SO25" s="107"/>
      <c r="SP25" s="108"/>
      <c r="SQ25" s="109"/>
      <c r="SR25" s="132"/>
      <c r="SS25" s="132"/>
      <c r="ST25" s="133"/>
      <c r="SU25" s="132"/>
      <c r="SV25" s="109"/>
      <c r="SW25" s="131"/>
      <c r="SX25" s="114"/>
      <c r="SY25" s="108"/>
      <c r="SZ25" s="108"/>
      <c r="TA25" s="116"/>
      <c r="TB25" s="266"/>
      <c r="TC25" s="267"/>
      <c r="TD25" s="117"/>
      <c r="TE25" s="107"/>
      <c r="TF25" s="108"/>
      <c r="TG25" s="109"/>
      <c r="TH25" s="132"/>
      <c r="TI25" s="132"/>
      <c r="TJ25" s="133"/>
      <c r="TK25" s="132"/>
      <c r="TL25" s="109"/>
      <c r="TM25" s="131"/>
      <c r="TN25" s="114"/>
      <c r="TO25" s="108"/>
      <c r="TP25" s="108"/>
      <c r="TQ25" s="116"/>
      <c r="TR25" s="266"/>
      <c r="TS25" s="267"/>
      <c r="TT25" s="117"/>
      <c r="TU25" s="107"/>
      <c r="TV25" s="108"/>
      <c r="TW25" s="109"/>
      <c r="TX25" s="132"/>
      <c r="TY25" s="132"/>
      <c r="TZ25" s="133"/>
      <c r="UA25" s="132"/>
      <c r="UB25" s="109"/>
      <c r="UC25" s="131"/>
      <c r="UD25" s="114"/>
      <c r="UE25" s="108"/>
      <c r="UF25" s="108"/>
      <c r="UG25" s="116"/>
      <c r="UH25" s="266"/>
      <c r="UI25" s="267"/>
      <c r="UJ25" s="117"/>
      <c r="UK25" s="107"/>
      <c r="UL25" s="108"/>
      <c r="UM25" s="109"/>
      <c r="UN25" s="132"/>
      <c r="UO25" s="132"/>
      <c r="UP25" s="133"/>
      <c r="UQ25" s="132"/>
      <c r="UR25" s="109"/>
      <c r="US25" s="131"/>
      <c r="UT25" s="114"/>
      <c r="UU25" s="108"/>
      <c r="UV25" s="108"/>
      <c r="UW25" s="116"/>
      <c r="UX25" s="266"/>
      <c r="UY25" s="267"/>
      <c r="UZ25" s="117"/>
      <c r="VA25" s="107"/>
      <c r="VB25" s="108"/>
      <c r="VC25" s="109"/>
      <c r="VD25" s="132"/>
      <c r="VE25" s="132"/>
      <c r="VF25" s="133"/>
      <c r="VG25" s="132"/>
      <c r="VH25" s="109"/>
      <c r="VI25" s="131"/>
      <c r="VJ25" s="114"/>
      <c r="VK25" s="108"/>
      <c r="VL25" s="108"/>
      <c r="VM25" s="116"/>
      <c r="VN25" s="266"/>
      <c r="VO25" s="267"/>
      <c r="VP25" s="117"/>
      <c r="VQ25" s="107"/>
      <c r="VR25" s="108"/>
      <c r="VS25" s="109"/>
      <c r="VT25" s="132"/>
      <c r="VU25" s="132"/>
      <c r="VV25" s="133"/>
      <c r="VW25" s="132"/>
      <c r="VX25" s="109"/>
      <c r="VY25" s="131"/>
      <c r="VZ25" s="114"/>
      <c r="WA25" s="108"/>
      <c r="WB25" s="108"/>
      <c r="WC25" s="116"/>
      <c r="WD25" s="266"/>
      <c r="WE25" s="267"/>
      <c r="WF25" s="117"/>
      <c r="WG25" s="107"/>
      <c r="WH25" s="108"/>
      <c r="WI25" s="109"/>
      <c r="WJ25" s="132"/>
      <c r="WK25" s="132"/>
      <c r="WL25" s="133"/>
      <c r="WM25" s="132"/>
      <c r="WN25" s="109"/>
      <c r="WO25" s="131"/>
      <c r="WP25" s="114"/>
      <c r="WQ25" s="108"/>
      <c r="WR25" s="108"/>
      <c r="WS25" s="116"/>
      <c r="WT25" s="266"/>
      <c r="WU25" s="267"/>
      <c r="WV25" s="117"/>
      <c r="WW25" s="107"/>
      <c r="WX25" s="108"/>
      <c r="WY25" s="109"/>
      <c r="WZ25" s="132"/>
      <c r="XA25" s="132"/>
      <c r="XB25" s="133"/>
      <c r="XC25" s="132"/>
      <c r="XD25" s="109"/>
      <c r="XE25" s="131"/>
      <c r="XF25" s="114"/>
      <c r="XG25" s="108"/>
      <c r="XH25" s="108"/>
      <c r="XI25" s="116"/>
      <c r="XJ25" s="266"/>
      <c r="XK25" s="267"/>
      <c r="XL25" s="117"/>
      <c r="XM25" s="107"/>
      <c r="XN25" s="108"/>
      <c r="XO25" s="109"/>
      <c r="XP25" s="132"/>
      <c r="XQ25" s="132"/>
      <c r="XR25" s="133"/>
      <c r="XS25" s="132"/>
      <c r="XT25" s="109"/>
      <c r="XU25" s="131"/>
      <c r="XV25" s="114"/>
      <c r="XW25" s="108"/>
      <c r="XX25" s="108"/>
      <c r="XY25" s="116"/>
      <c r="XZ25" s="266"/>
      <c r="YA25" s="267"/>
      <c r="YB25" s="117"/>
      <c r="YC25" s="107"/>
      <c r="YD25" s="108"/>
      <c r="YE25" s="109"/>
      <c r="YF25" s="132"/>
      <c r="YG25" s="132"/>
      <c r="YH25" s="133"/>
      <c r="YI25" s="132"/>
      <c r="YJ25" s="109"/>
      <c r="YK25" s="131"/>
      <c r="YL25" s="114"/>
      <c r="YM25" s="108"/>
      <c r="YN25" s="108"/>
      <c r="YO25" s="116"/>
      <c r="YP25" s="266"/>
      <c r="YQ25" s="267"/>
      <c r="YR25" s="117"/>
      <c r="YS25" s="107"/>
      <c r="YT25" s="108"/>
      <c r="YU25" s="109"/>
      <c r="YV25" s="132"/>
      <c r="YW25" s="132"/>
      <c r="YX25" s="133"/>
      <c r="YY25" s="132"/>
      <c r="YZ25" s="109"/>
      <c r="ZA25" s="131"/>
      <c r="ZB25" s="114"/>
      <c r="ZC25" s="108"/>
      <c r="ZD25" s="108"/>
      <c r="ZE25" s="116"/>
      <c r="ZF25" s="266"/>
      <c r="ZG25" s="267"/>
      <c r="ZH25" s="117"/>
      <c r="ZI25" s="107"/>
      <c r="ZJ25" s="108"/>
      <c r="ZK25" s="109"/>
      <c r="ZL25" s="132"/>
      <c r="ZM25" s="132"/>
      <c r="ZN25" s="133"/>
      <c r="ZO25" s="132"/>
      <c r="ZP25" s="109"/>
      <c r="ZQ25" s="131"/>
      <c r="ZR25" s="114"/>
      <c r="ZS25" s="108"/>
      <c r="ZT25" s="108"/>
      <c r="ZU25" s="116"/>
      <c r="ZV25" s="266"/>
      <c r="ZW25" s="267"/>
      <c r="ZX25" s="117"/>
      <c r="ZY25" s="107"/>
      <c r="ZZ25" s="108"/>
      <c r="AAA25" s="109"/>
      <c r="AAB25" s="132"/>
      <c r="AAC25" s="132"/>
      <c r="AAD25" s="133"/>
      <c r="AAE25" s="132"/>
      <c r="AAF25" s="109"/>
      <c r="AAG25" s="131"/>
      <c r="AAH25" s="114"/>
      <c r="AAI25" s="108"/>
      <c r="AAJ25" s="108"/>
      <c r="AAK25" s="116"/>
      <c r="AAL25" s="266"/>
      <c r="AAM25" s="267"/>
      <c r="AAN25" s="117"/>
      <c r="AAO25" s="107"/>
      <c r="AAP25" s="108"/>
      <c r="AAQ25" s="109"/>
      <c r="AAR25" s="132"/>
      <c r="AAS25" s="132"/>
      <c r="AAT25" s="133"/>
      <c r="AAU25" s="132"/>
      <c r="AAV25" s="109"/>
      <c r="AAW25" s="131"/>
      <c r="AAX25" s="114"/>
      <c r="AAY25" s="108"/>
      <c r="AAZ25" s="108"/>
      <c r="ABA25" s="116"/>
      <c r="ABB25" s="266"/>
      <c r="ABC25" s="267"/>
      <c r="ABD25" s="117"/>
      <c r="ABE25" s="107"/>
      <c r="ABF25" s="108"/>
      <c r="ABG25" s="109"/>
      <c r="ABH25" s="132"/>
      <c r="ABI25" s="132"/>
      <c r="ABJ25" s="133"/>
      <c r="ABK25" s="132"/>
      <c r="ABL25" s="109"/>
      <c r="ABM25" s="131"/>
      <c r="ABN25" s="114"/>
      <c r="ABO25" s="108"/>
      <c r="ABP25" s="108"/>
      <c r="ABQ25" s="116"/>
      <c r="ABR25" s="266"/>
      <c r="ABS25" s="267"/>
      <c r="ABT25" s="117"/>
      <c r="ABU25" s="107"/>
      <c r="ABV25" s="108"/>
      <c r="ABW25" s="109"/>
      <c r="ABX25" s="132"/>
      <c r="ABY25" s="132"/>
      <c r="ABZ25" s="133"/>
      <c r="ACA25" s="132"/>
      <c r="ACB25" s="109"/>
      <c r="ACC25" s="131"/>
      <c r="ACD25" s="114"/>
      <c r="ACE25" s="108"/>
      <c r="ACF25" s="108"/>
      <c r="ACG25" s="116"/>
      <c r="ACH25" s="266"/>
      <c r="ACI25" s="267"/>
      <c r="ACJ25" s="117"/>
      <c r="ACK25" s="107"/>
      <c r="ACL25" s="108"/>
      <c r="ACM25" s="109"/>
      <c r="ACN25" s="132"/>
      <c r="ACO25" s="132"/>
      <c r="ACP25" s="133"/>
      <c r="ACQ25" s="132"/>
      <c r="ACR25" s="109"/>
      <c r="ACS25" s="131"/>
      <c r="ACT25" s="114"/>
      <c r="ACU25" s="108"/>
      <c r="ACV25" s="108"/>
      <c r="ACW25" s="116"/>
      <c r="ACX25" s="266"/>
      <c r="ACY25" s="267"/>
      <c r="ACZ25" s="117"/>
      <c r="ADA25" s="107"/>
      <c r="ADB25" s="108"/>
      <c r="ADC25" s="109"/>
      <c r="ADD25" s="132"/>
      <c r="ADE25" s="132"/>
      <c r="ADF25" s="133"/>
      <c r="ADG25" s="132"/>
      <c r="ADH25" s="109"/>
      <c r="ADI25" s="131"/>
      <c r="ADJ25" s="114"/>
      <c r="ADK25" s="108"/>
      <c r="ADL25" s="108"/>
      <c r="ADM25" s="116"/>
      <c r="ADN25" s="266"/>
      <c r="ADO25" s="267"/>
      <c r="ADP25" s="117"/>
      <c r="ADQ25" s="107"/>
      <c r="ADR25" s="108"/>
      <c r="ADS25" s="109"/>
      <c r="ADT25" s="132"/>
      <c r="ADU25" s="132"/>
      <c r="ADV25" s="133"/>
      <c r="ADW25" s="132"/>
      <c r="ADX25" s="109"/>
      <c r="ADY25" s="131"/>
      <c r="ADZ25" s="114"/>
      <c r="AEA25" s="108"/>
      <c r="AEB25" s="108"/>
      <c r="AEC25" s="116"/>
      <c r="AED25" s="266"/>
      <c r="AEE25" s="267"/>
      <c r="AEF25" s="117"/>
      <c r="AEG25" s="107"/>
      <c r="AEH25" s="108"/>
      <c r="AEI25" s="109"/>
      <c r="AEJ25" s="132"/>
      <c r="AEK25" s="132"/>
      <c r="AEL25" s="133"/>
      <c r="AEM25" s="132"/>
      <c r="AEN25" s="109"/>
      <c r="AEO25" s="131"/>
      <c r="AEP25" s="114"/>
      <c r="AEQ25" s="108"/>
      <c r="AER25" s="108"/>
      <c r="AES25" s="116"/>
      <c r="AET25" s="266"/>
      <c r="AEU25" s="267"/>
      <c r="AEV25" s="117"/>
      <c r="AEW25" s="107"/>
      <c r="AEX25" s="108"/>
      <c r="AEY25" s="109"/>
      <c r="AEZ25" s="132"/>
      <c r="AFA25" s="132"/>
      <c r="AFB25" s="133"/>
      <c r="AFC25" s="132"/>
      <c r="AFD25" s="109"/>
      <c r="AFE25" s="131"/>
      <c r="AFF25" s="114"/>
      <c r="AFG25" s="108"/>
      <c r="AFH25" s="108"/>
      <c r="AFI25" s="116"/>
      <c r="AFJ25" s="266"/>
      <c r="AFK25" s="267"/>
      <c r="AFL25" s="117"/>
      <c r="AFM25" s="107"/>
      <c r="AFN25" s="108"/>
      <c r="AFO25" s="109"/>
      <c r="AFP25" s="132"/>
      <c r="AFQ25" s="132"/>
      <c r="AFR25" s="133"/>
      <c r="AFS25" s="132"/>
      <c r="AFT25" s="109"/>
      <c r="AFU25" s="131"/>
      <c r="AFV25" s="114"/>
      <c r="AFW25" s="108"/>
      <c r="AFX25" s="108"/>
      <c r="AFY25" s="116"/>
      <c r="AFZ25" s="266"/>
      <c r="AGA25" s="267"/>
      <c r="AGB25" s="117"/>
      <c r="AGC25" s="107"/>
      <c r="AGD25" s="108"/>
      <c r="AGE25" s="109"/>
      <c r="AGF25" s="132"/>
      <c r="AGG25" s="132"/>
      <c r="AGH25" s="133"/>
      <c r="AGI25" s="132"/>
      <c r="AGJ25" s="109"/>
      <c r="AGK25" s="131"/>
      <c r="AGL25" s="114"/>
      <c r="AGM25" s="108"/>
      <c r="AGN25" s="108"/>
      <c r="AGO25" s="116"/>
      <c r="AGP25" s="266"/>
      <c r="AGQ25" s="267"/>
      <c r="AGR25" s="117"/>
      <c r="AGS25" s="107"/>
      <c r="AGT25" s="108"/>
      <c r="AGU25" s="109"/>
      <c r="AGV25" s="132"/>
      <c r="AGW25" s="132"/>
      <c r="AGX25" s="133"/>
      <c r="AGY25" s="132"/>
      <c r="AGZ25" s="109"/>
      <c r="AHA25" s="131"/>
      <c r="AHB25" s="114"/>
      <c r="AHC25" s="108"/>
      <c r="AHD25" s="108"/>
      <c r="AHE25" s="116"/>
      <c r="AHF25" s="266"/>
      <c r="AHG25" s="267"/>
      <c r="AHH25" s="117"/>
      <c r="AHI25" s="107"/>
      <c r="AHJ25" s="108"/>
      <c r="AHK25" s="109"/>
      <c r="AHL25" s="132"/>
      <c r="AHM25" s="132"/>
      <c r="AHN25" s="133"/>
      <c r="AHO25" s="132"/>
      <c r="AHP25" s="109"/>
      <c r="AHQ25" s="131"/>
      <c r="AHR25" s="114"/>
      <c r="AHS25" s="108"/>
      <c r="AHT25" s="108"/>
      <c r="AHU25" s="116"/>
      <c r="AHV25" s="266"/>
      <c r="AHW25" s="267"/>
      <c r="AHX25" s="117"/>
      <c r="AHY25" s="107"/>
      <c r="AHZ25" s="108"/>
      <c r="AIA25" s="109"/>
      <c r="AIB25" s="132"/>
      <c r="AIC25" s="132"/>
      <c r="AID25" s="133"/>
      <c r="AIE25" s="132"/>
      <c r="AIF25" s="109"/>
      <c r="AIG25" s="131"/>
      <c r="AIH25" s="114"/>
      <c r="AII25" s="108"/>
      <c r="AIJ25" s="108"/>
      <c r="AIK25" s="116"/>
      <c r="AIL25" s="266"/>
      <c r="AIM25" s="267"/>
      <c r="AIN25" s="117"/>
      <c r="AIO25" s="107"/>
      <c r="AIP25" s="108"/>
      <c r="AIQ25" s="109"/>
      <c r="AIR25" s="132"/>
      <c r="AIS25" s="132"/>
      <c r="AIT25" s="133"/>
      <c r="AIU25" s="132"/>
      <c r="AIV25" s="109"/>
      <c r="AIW25" s="131"/>
      <c r="AIX25" s="114"/>
      <c r="AIY25" s="108"/>
      <c r="AIZ25" s="108"/>
      <c r="AJA25" s="116"/>
      <c r="AJB25" s="266"/>
      <c r="AJC25" s="267"/>
      <c r="AJD25" s="117"/>
      <c r="AJE25" s="107"/>
      <c r="AJF25" s="108"/>
      <c r="AJG25" s="109"/>
      <c r="AJH25" s="132"/>
      <c r="AJI25" s="132"/>
      <c r="AJJ25" s="133"/>
      <c r="AJK25" s="132"/>
      <c r="AJL25" s="109"/>
      <c r="AJM25" s="131"/>
      <c r="AJN25" s="114"/>
      <c r="AJO25" s="108"/>
      <c r="AJP25" s="108"/>
      <c r="AJQ25" s="116"/>
      <c r="AJR25" s="266"/>
      <c r="AJS25" s="267"/>
      <c r="AJT25" s="117"/>
      <c r="AJU25" s="107"/>
      <c r="AJV25" s="108"/>
      <c r="AJW25" s="109"/>
      <c r="AJX25" s="132"/>
      <c r="AJY25" s="132"/>
      <c r="AJZ25" s="133"/>
      <c r="AKA25" s="132"/>
      <c r="AKB25" s="109"/>
      <c r="AKC25" s="131"/>
      <c r="AKD25" s="114"/>
      <c r="AKE25" s="108"/>
      <c r="AKF25" s="108"/>
      <c r="AKG25" s="116"/>
      <c r="AKH25" s="266"/>
      <c r="AKI25" s="267"/>
      <c r="AKJ25" s="117"/>
      <c r="AKK25" s="107"/>
      <c r="AKL25" s="108"/>
      <c r="AKM25" s="109"/>
      <c r="AKN25" s="132"/>
      <c r="AKO25" s="132"/>
      <c r="AKP25" s="133"/>
      <c r="AKQ25" s="132"/>
      <c r="AKR25" s="109"/>
      <c r="AKS25" s="131"/>
      <c r="AKT25" s="114"/>
      <c r="AKU25" s="108"/>
      <c r="AKV25" s="108"/>
      <c r="AKW25" s="116"/>
      <c r="AKX25" s="266"/>
      <c r="AKY25" s="267"/>
      <c r="AKZ25" s="117"/>
      <c r="ALA25" s="107"/>
      <c r="ALB25" s="108"/>
      <c r="ALC25" s="109"/>
      <c r="ALD25" s="132"/>
      <c r="ALE25" s="132"/>
      <c r="ALF25" s="133"/>
      <c r="ALG25" s="132"/>
      <c r="ALH25" s="109"/>
      <c r="ALI25" s="131"/>
      <c r="ALJ25" s="114"/>
      <c r="ALK25" s="108"/>
      <c r="ALL25" s="108"/>
      <c r="ALM25" s="116"/>
      <c r="ALN25" s="266"/>
      <c r="ALO25" s="267"/>
      <c r="ALP25" s="117"/>
      <c r="ALQ25" s="107"/>
      <c r="ALR25" s="108"/>
      <c r="ALS25" s="109"/>
      <c r="ALT25" s="132"/>
      <c r="ALU25" s="132"/>
      <c r="ALV25" s="133"/>
      <c r="ALW25" s="132"/>
      <c r="ALX25" s="109"/>
      <c r="ALY25" s="131"/>
      <c r="ALZ25" s="114"/>
      <c r="AMA25" s="108"/>
      <c r="AMB25" s="108"/>
      <c r="AMC25" s="116"/>
      <c r="AMD25" s="266"/>
      <c r="AME25" s="267"/>
      <c r="AMF25" s="117"/>
      <c r="AMG25" s="107"/>
      <c r="AMH25" s="108"/>
      <c r="AMI25" s="109"/>
      <c r="AMJ25" s="132"/>
      <c r="AMK25" s="132"/>
      <c r="AML25" s="133"/>
      <c r="AMM25" s="132"/>
      <c r="AMN25" s="109"/>
      <c r="AMO25" s="131"/>
      <c r="AMP25" s="114"/>
      <c r="AMQ25" s="108"/>
      <c r="AMR25" s="108"/>
      <c r="AMS25" s="116"/>
      <c r="AMT25" s="266"/>
      <c r="AMU25" s="267"/>
      <c r="AMV25" s="117"/>
      <c r="AMW25" s="107"/>
      <c r="AMX25" s="108"/>
      <c r="AMY25" s="109"/>
      <c r="AMZ25" s="132"/>
      <c r="ANA25" s="132"/>
      <c r="ANB25" s="133"/>
      <c r="ANC25" s="132"/>
      <c r="AND25" s="109"/>
      <c r="ANE25" s="131"/>
      <c r="ANF25" s="114"/>
      <c r="ANG25" s="108"/>
      <c r="ANH25" s="108"/>
      <c r="ANI25" s="116"/>
      <c r="ANJ25" s="266"/>
      <c r="ANK25" s="267"/>
      <c r="ANL25" s="117"/>
      <c r="ANM25" s="107"/>
      <c r="ANN25" s="108"/>
      <c r="ANO25" s="109"/>
      <c r="ANP25" s="132"/>
      <c r="ANQ25" s="132"/>
      <c r="ANR25" s="133"/>
      <c r="ANS25" s="132"/>
      <c r="ANT25" s="109"/>
      <c r="ANU25" s="131"/>
      <c r="ANV25" s="114"/>
      <c r="ANW25" s="108"/>
      <c r="ANX25" s="108"/>
      <c r="ANY25" s="116"/>
      <c r="ANZ25" s="266"/>
      <c r="AOA25" s="267"/>
      <c r="AOB25" s="117"/>
      <c r="AOC25" s="107"/>
      <c r="AOD25" s="108"/>
      <c r="AOE25" s="109"/>
      <c r="AOF25" s="132"/>
      <c r="AOG25" s="132"/>
      <c r="AOH25" s="133"/>
      <c r="AOI25" s="132"/>
      <c r="AOJ25" s="109"/>
      <c r="AOK25" s="131"/>
      <c r="AOL25" s="114"/>
      <c r="AOM25" s="108"/>
      <c r="AON25" s="108"/>
      <c r="AOO25" s="116"/>
      <c r="AOP25" s="266"/>
      <c r="AOQ25" s="267"/>
      <c r="AOR25" s="117"/>
      <c r="AOS25" s="107"/>
      <c r="AOT25" s="108"/>
      <c r="AOU25" s="109"/>
      <c r="AOV25" s="132"/>
      <c r="AOW25" s="132"/>
      <c r="AOX25" s="133"/>
      <c r="AOY25" s="132"/>
      <c r="AOZ25" s="109"/>
      <c r="APA25" s="131"/>
      <c r="APB25" s="114"/>
      <c r="APC25" s="108"/>
      <c r="APD25" s="108"/>
      <c r="APE25" s="116"/>
      <c r="APF25" s="266"/>
      <c r="APG25" s="267"/>
      <c r="APH25" s="117"/>
      <c r="API25" s="107"/>
      <c r="APJ25" s="108"/>
      <c r="APK25" s="109"/>
      <c r="APL25" s="132"/>
      <c r="APM25" s="132"/>
      <c r="APN25" s="133"/>
      <c r="APO25" s="132"/>
      <c r="APP25" s="109"/>
      <c r="APQ25" s="131"/>
      <c r="APR25" s="114"/>
      <c r="APS25" s="108"/>
      <c r="APT25" s="108"/>
      <c r="APU25" s="116"/>
      <c r="APV25" s="266"/>
      <c r="APW25" s="267"/>
      <c r="APX25" s="117"/>
      <c r="APY25" s="107"/>
      <c r="APZ25" s="108"/>
      <c r="AQA25" s="109"/>
      <c r="AQB25" s="132"/>
      <c r="AQC25" s="132"/>
      <c r="AQD25" s="133"/>
      <c r="AQE25" s="132"/>
      <c r="AQF25" s="109"/>
      <c r="AQG25" s="131"/>
      <c r="AQH25" s="114"/>
      <c r="AQI25" s="108"/>
      <c r="AQJ25" s="108"/>
      <c r="AQK25" s="116"/>
      <c r="AQL25" s="266"/>
      <c r="AQM25" s="267"/>
      <c r="AQN25" s="117"/>
      <c r="AQO25" s="107"/>
      <c r="AQP25" s="108"/>
      <c r="AQQ25" s="109"/>
      <c r="AQR25" s="132"/>
      <c r="AQS25" s="132"/>
      <c r="AQT25" s="133"/>
      <c r="AQU25" s="132"/>
      <c r="AQV25" s="109"/>
      <c r="AQW25" s="131"/>
      <c r="AQX25" s="114"/>
      <c r="AQY25" s="108"/>
      <c r="AQZ25" s="108"/>
      <c r="ARA25" s="116"/>
      <c r="ARB25" s="266"/>
      <c r="ARC25" s="267"/>
      <c r="ARD25" s="117"/>
      <c r="ARE25" s="107"/>
      <c r="ARF25" s="108"/>
      <c r="ARG25" s="109"/>
      <c r="ARH25" s="132"/>
      <c r="ARI25" s="132"/>
      <c r="ARJ25" s="133"/>
      <c r="ARK25" s="132"/>
      <c r="ARL25" s="109"/>
      <c r="ARM25" s="131"/>
      <c r="ARN25" s="114"/>
      <c r="ARO25" s="108"/>
      <c r="ARP25" s="108"/>
      <c r="ARQ25" s="116"/>
      <c r="ARR25" s="266"/>
      <c r="ARS25" s="267"/>
      <c r="ART25" s="117"/>
      <c r="ARU25" s="107"/>
      <c r="ARV25" s="108"/>
      <c r="ARW25" s="109"/>
      <c r="ARX25" s="132"/>
      <c r="ARY25" s="132"/>
      <c r="ARZ25" s="133"/>
      <c r="ASA25" s="132"/>
      <c r="ASB25" s="109"/>
      <c r="ASC25" s="131"/>
      <c r="ASD25" s="114"/>
      <c r="ASE25" s="108"/>
      <c r="ASF25" s="108"/>
      <c r="ASG25" s="116"/>
      <c r="ASH25" s="266"/>
      <c r="ASI25" s="267"/>
      <c r="ASJ25" s="117"/>
      <c r="ASK25" s="107"/>
      <c r="ASL25" s="108"/>
      <c r="ASM25" s="109"/>
      <c r="ASN25" s="132"/>
      <c r="ASO25" s="132"/>
      <c r="ASP25" s="133"/>
      <c r="ASQ25" s="132"/>
      <c r="ASR25" s="109"/>
      <c r="ASS25" s="131"/>
      <c r="AST25" s="114"/>
      <c r="ASU25" s="108"/>
      <c r="ASV25" s="108"/>
      <c r="ASW25" s="116"/>
      <c r="ASX25" s="266"/>
      <c r="ASY25" s="267"/>
      <c r="ASZ25" s="117"/>
      <c r="ATA25" s="107"/>
      <c r="ATB25" s="108"/>
      <c r="ATC25" s="109"/>
      <c r="ATD25" s="132"/>
      <c r="ATE25" s="132"/>
      <c r="ATF25" s="133"/>
      <c r="ATG25" s="132"/>
      <c r="ATH25" s="109"/>
      <c r="ATI25" s="131"/>
      <c r="ATJ25" s="114"/>
      <c r="ATK25" s="108"/>
      <c r="ATL25" s="108"/>
      <c r="ATM25" s="116"/>
      <c r="ATN25" s="266"/>
      <c r="ATO25" s="267"/>
      <c r="ATP25" s="117"/>
      <c r="ATQ25" s="107"/>
      <c r="ATR25" s="108"/>
      <c r="ATS25" s="109"/>
      <c r="ATT25" s="132"/>
      <c r="ATU25" s="132"/>
      <c r="ATV25" s="133"/>
      <c r="ATW25" s="132"/>
      <c r="ATX25" s="109"/>
      <c r="ATY25" s="131"/>
      <c r="ATZ25" s="114"/>
      <c r="AUA25" s="108"/>
      <c r="AUB25" s="108"/>
      <c r="AUC25" s="116"/>
      <c r="AUD25" s="266"/>
      <c r="AUE25" s="267"/>
      <c r="AUF25" s="117"/>
      <c r="AUG25" s="107"/>
      <c r="AUH25" s="108"/>
      <c r="AUI25" s="109"/>
      <c r="AUJ25" s="132"/>
      <c r="AUK25" s="132"/>
      <c r="AUL25" s="133"/>
      <c r="AUM25" s="132"/>
      <c r="AUN25" s="109"/>
      <c r="AUO25" s="131"/>
      <c r="AUP25" s="114"/>
      <c r="AUQ25" s="108"/>
      <c r="AUR25" s="108"/>
      <c r="AUS25" s="116"/>
      <c r="AUT25" s="266"/>
      <c r="AUU25" s="267"/>
      <c r="AUV25" s="117"/>
      <c r="AUW25" s="107"/>
      <c r="AUX25" s="108"/>
      <c r="AUY25" s="109"/>
      <c r="AUZ25" s="132"/>
      <c r="AVA25" s="132"/>
      <c r="AVB25" s="133"/>
      <c r="AVC25" s="132"/>
      <c r="AVD25" s="109"/>
      <c r="AVE25" s="131"/>
      <c r="AVF25" s="114"/>
      <c r="AVG25" s="108"/>
      <c r="AVH25" s="108"/>
      <c r="AVI25" s="116"/>
      <c r="AVJ25" s="266"/>
      <c r="AVK25" s="267"/>
      <c r="AVL25" s="117"/>
      <c r="AVM25" s="107"/>
      <c r="AVN25" s="108"/>
      <c r="AVO25" s="109"/>
      <c r="AVP25" s="132"/>
      <c r="AVQ25" s="132"/>
      <c r="AVR25" s="133"/>
      <c r="AVS25" s="132"/>
      <c r="AVT25" s="109"/>
      <c r="AVU25" s="131"/>
      <c r="AVV25" s="114"/>
      <c r="AVW25" s="108"/>
      <c r="AVX25" s="108"/>
      <c r="AVY25" s="116"/>
      <c r="AVZ25" s="266"/>
      <c r="AWA25" s="267"/>
      <c r="AWB25" s="117"/>
      <c r="AWC25" s="107"/>
      <c r="AWD25" s="108"/>
      <c r="AWE25" s="109"/>
      <c r="AWF25" s="132"/>
      <c r="AWG25" s="132"/>
      <c r="AWH25" s="133"/>
      <c r="AWI25" s="132"/>
      <c r="AWJ25" s="109"/>
      <c r="AWK25" s="131"/>
      <c r="AWL25" s="114"/>
      <c r="AWM25" s="108"/>
      <c r="AWN25" s="108"/>
      <c r="AWO25" s="116"/>
      <c r="AWP25" s="266"/>
      <c r="AWQ25" s="267"/>
      <c r="AWR25" s="117"/>
      <c r="AWS25" s="107"/>
      <c r="AWT25" s="108"/>
      <c r="AWU25" s="109"/>
      <c r="AWV25" s="132"/>
      <c r="AWW25" s="132"/>
      <c r="AWX25" s="133"/>
      <c r="AWY25" s="132"/>
      <c r="AWZ25" s="109"/>
      <c r="AXA25" s="131"/>
      <c r="AXB25" s="114"/>
      <c r="AXC25" s="108"/>
      <c r="AXD25" s="108"/>
      <c r="AXE25" s="116"/>
      <c r="AXF25" s="266"/>
      <c r="AXG25" s="267"/>
      <c r="AXH25" s="117"/>
      <c r="AXI25" s="107"/>
      <c r="AXJ25" s="108"/>
      <c r="AXK25" s="109"/>
      <c r="AXL25" s="132"/>
      <c r="AXM25" s="132"/>
      <c r="AXN25" s="133"/>
      <c r="AXO25" s="132"/>
      <c r="AXP25" s="109"/>
      <c r="AXQ25" s="131"/>
      <c r="AXR25" s="114"/>
      <c r="AXS25" s="108"/>
      <c r="AXT25" s="108"/>
      <c r="AXU25" s="116"/>
      <c r="AXV25" s="266"/>
      <c r="AXW25" s="267"/>
      <c r="AXX25" s="117"/>
      <c r="AXY25" s="107"/>
      <c r="AXZ25" s="108"/>
      <c r="AYA25" s="109"/>
      <c r="AYB25" s="132"/>
      <c r="AYC25" s="132"/>
      <c r="AYD25" s="133"/>
      <c r="AYE25" s="132"/>
      <c r="AYF25" s="109"/>
      <c r="AYG25" s="131"/>
      <c r="AYH25" s="114"/>
      <c r="AYI25" s="108"/>
      <c r="AYJ25" s="108"/>
      <c r="AYK25" s="116"/>
      <c r="AYL25" s="266"/>
      <c r="AYM25" s="267"/>
      <c r="AYN25" s="117"/>
      <c r="AYO25" s="107"/>
      <c r="AYP25" s="108"/>
      <c r="AYQ25" s="109"/>
      <c r="AYR25" s="132"/>
      <c r="AYS25" s="132"/>
      <c r="AYT25" s="133"/>
      <c r="AYU25" s="132"/>
      <c r="AYV25" s="109"/>
      <c r="AYW25" s="131"/>
      <c r="AYX25" s="114"/>
      <c r="AYY25" s="108"/>
      <c r="AYZ25" s="108"/>
      <c r="AZA25" s="116"/>
      <c r="AZB25" s="266"/>
      <c r="AZC25" s="267"/>
      <c r="AZD25" s="117"/>
      <c r="AZE25" s="107"/>
      <c r="AZF25" s="108"/>
      <c r="AZG25" s="109"/>
      <c r="AZH25" s="132"/>
      <c r="AZI25" s="132"/>
      <c r="AZJ25" s="133"/>
      <c r="AZK25" s="132"/>
      <c r="AZL25" s="109"/>
      <c r="AZM25" s="131"/>
      <c r="AZN25" s="114"/>
      <c r="AZO25" s="108"/>
      <c r="AZP25" s="108"/>
      <c r="AZQ25" s="116"/>
      <c r="AZR25" s="266"/>
      <c r="AZS25" s="267"/>
      <c r="AZT25" s="117"/>
      <c r="AZU25" s="107"/>
      <c r="AZV25" s="108"/>
      <c r="AZW25" s="109"/>
      <c r="AZX25" s="132"/>
      <c r="AZY25" s="132"/>
      <c r="AZZ25" s="133"/>
      <c r="BAA25" s="132"/>
      <c r="BAB25" s="109"/>
      <c r="BAC25" s="131"/>
      <c r="BAD25" s="114"/>
      <c r="BAE25" s="108"/>
      <c r="BAF25" s="108"/>
      <c r="BAG25" s="116"/>
      <c r="BAH25" s="266"/>
      <c r="BAI25" s="267"/>
      <c r="BAJ25" s="117"/>
      <c r="BAK25" s="107"/>
      <c r="BAL25" s="108"/>
      <c r="BAM25" s="109"/>
      <c r="BAN25" s="132"/>
      <c r="BAO25" s="132"/>
      <c r="BAP25" s="133"/>
      <c r="BAQ25" s="132"/>
      <c r="BAR25" s="109"/>
      <c r="BAS25" s="131"/>
      <c r="BAT25" s="114"/>
      <c r="BAU25" s="108"/>
      <c r="BAV25" s="108"/>
      <c r="BAW25" s="116"/>
      <c r="BAX25" s="266"/>
      <c r="BAY25" s="267"/>
      <c r="BAZ25" s="117"/>
      <c r="BBA25" s="107"/>
      <c r="BBB25" s="108"/>
      <c r="BBC25" s="109"/>
      <c r="BBD25" s="132"/>
      <c r="BBE25" s="132"/>
      <c r="BBF25" s="133"/>
      <c r="BBG25" s="132"/>
      <c r="BBH25" s="109"/>
      <c r="BBI25" s="131"/>
      <c r="BBJ25" s="114"/>
      <c r="BBK25" s="108"/>
      <c r="BBL25" s="108"/>
      <c r="BBM25" s="116"/>
      <c r="BBN25" s="266"/>
      <c r="BBO25" s="267"/>
      <c r="BBP25" s="117"/>
      <c r="BBQ25" s="107"/>
      <c r="BBR25" s="108"/>
      <c r="BBS25" s="109"/>
      <c r="BBT25" s="132"/>
      <c r="BBU25" s="132"/>
      <c r="BBV25" s="133"/>
      <c r="BBW25" s="132"/>
      <c r="BBX25" s="109"/>
      <c r="BBY25" s="131"/>
      <c r="BBZ25" s="114"/>
      <c r="BCA25" s="108"/>
      <c r="BCB25" s="108"/>
      <c r="BCC25" s="116"/>
      <c r="BCD25" s="266"/>
      <c r="BCE25" s="267"/>
      <c r="BCF25" s="117"/>
      <c r="BCG25" s="107"/>
      <c r="BCH25" s="108"/>
      <c r="BCI25" s="109"/>
      <c r="BCJ25" s="132"/>
      <c r="BCK25" s="132"/>
      <c r="BCL25" s="133"/>
      <c r="BCM25" s="132"/>
      <c r="BCN25" s="109"/>
      <c r="BCO25" s="131"/>
      <c r="BCP25" s="114"/>
      <c r="BCQ25" s="108"/>
      <c r="BCR25" s="108"/>
      <c r="BCS25" s="116"/>
      <c r="BCT25" s="266"/>
      <c r="BCU25" s="267"/>
      <c r="BCV25" s="117"/>
      <c r="BCW25" s="107"/>
      <c r="BCX25" s="108"/>
      <c r="BCY25" s="109"/>
      <c r="BCZ25" s="132"/>
      <c r="BDA25" s="132"/>
      <c r="BDB25" s="133"/>
      <c r="BDC25" s="132"/>
      <c r="BDD25" s="109"/>
      <c r="BDE25" s="131"/>
      <c r="BDF25" s="114"/>
      <c r="BDG25" s="108"/>
      <c r="BDH25" s="108"/>
      <c r="BDI25" s="116"/>
      <c r="BDJ25" s="266"/>
      <c r="BDK25" s="267"/>
      <c r="BDL25" s="117"/>
      <c r="BDM25" s="107"/>
      <c r="BDN25" s="108"/>
      <c r="BDO25" s="109"/>
      <c r="BDP25" s="132"/>
      <c r="BDQ25" s="132"/>
      <c r="BDR25" s="133"/>
      <c r="BDS25" s="132"/>
      <c r="BDT25" s="109"/>
      <c r="BDU25" s="131"/>
      <c r="BDV25" s="114"/>
      <c r="BDW25" s="108"/>
      <c r="BDX25" s="108"/>
      <c r="BDY25" s="116"/>
      <c r="BDZ25" s="266"/>
      <c r="BEA25" s="267"/>
      <c r="BEB25" s="117"/>
      <c r="BEC25" s="107"/>
      <c r="BED25" s="108"/>
      <c r="BEE25" s="109"/>
      <c r="BEF25" s="132"/>
      <c r="BEG25" s="132"/>
      <c r="BEH25" s="133"/>
      <c r="BEI25" s="132"/>
      <c r="BEJ25" s="109"/>
      <c r="BEK25" s="131"/>
      <c r="BEL25" s="114"/>
      <c r="BEM25" s="108"/>
      <c r="BEN25" s="108"/>
      <c r="BEO25" s="116"/>
      <c r="BEP25" s="266"/>
      <c r="BEQ25" s="267"/>
      <c r="BER25" s="117"/>
      <c r="BES25" s="107"/>
      <c r="BET25" s="108"/>
      <c r="BEU25" s="109"/>
      <c r="BEV25" s="132"/>
      <c r="BEW25" s="132"/>
      <c r="BEX25" s="133"/>
      <c r="BEY25" s="132"/>
      <c r="BEZ25" s="109"/>
      <c r="BFA25" s="131"/>
      <c r="BFB25" s="114"/>
      <c r="BFC25" s="108"/>
      <c r="BFD25" s="108"/>
      <c r="BFE25" s="116"/>
      <c r="BFF25" s="266"/>
      <c r="BFG25" s="267"/>
      <c r="BFH25" s="117"/>
      <c r="BFI25" s="107"/>
      <c r="BFJ25" s="108"/>
      <c r="BFK25" s="109"/>
      <c r="BFL25" s="132"/>
      <c r="BFM25" s="132"/>
      <c r="BFN25" s="133"/>
      <c r="BFO25" s="132"/>
      <c r="BFP25" s="109"/>
      <c r="BFQ25" s="131"/>
      <c r="BFR25" s="114"/>
      <c r="BFS25" s="108"/>
      <c r="BFT25" s="108"/>
      <c r="BFU25" s="116"/>
      <c r="BFV25" s="266"/>
      <c r="BFW25" s="267"/>
      <c r="BFX25" s="117"/>
      <c r="BFY25" s="107"/>
      <c r="BFZ25" s="108"/>
      <c r="BGA25" s="109"/>
      <c r="BGB25" s="132"/>
      <c r="BGC25" s="132"/>
      <c r="BGD25" s="133"/>
      <c r="BGE25" s="132"/>
      <c r="BGF25" s="109"/>
      <c r="BGG25" s="131"/>
      <c r="BGH25" s="114"/>
      <c r="BGI25" s="108"/>
      <c r="BGJ25" s="108"/>
      <c r="BGK25" s="116"/>
      <c r="BGL25" s="266"/>
      <c r="BGM25" s="267"/>
      <c r="BGN25" s="117"/>
      <c r="BGO25" s="107"/>
      <c r="BGP25" s="108"/>
      <c r="BGQ25" s="109"/>
      <c r="BGR25" s="132"/>
      <c r="BGS25" s="132"/>
      <c r="BGT25" s="133"/>
      <c r="BGU25" s="132"/>
      <c r="BGV25" s="109"/>
      <c r="BGW25" s="131"/>
      <c r="BGX25" s="114"/>
      <c r="BGY25" s="108"/>
      <c r="BGZ25" s="108"/>
      <c r="BHA25" s="116"/>
      <c r="BHB25" s="266"/>
      <c r="BHC25" s="267"/>
      <c r="BHD25" s="117"/>
      <c r="BHE25" s="107"/>
      <c r="BHF25" s="108"/>
      <c r="BHG25" s="109"/>
      <c r="BHH25" s="132"/>
      <c r="BHI25" s="132"/>
      <c r="BHJ25" s="133"/>
      <c r="BHK25" s="132"/>
      <c r="BHL25" s="109"/>
      <c r="BHM25" s="131"/>
      <c r="BHN25" s="114"/>
      <c r="BHO25" s="108"/>
      <c r="BHP25" s="108"/>
      <c r="BHQ25" s="116"/>
      <c r="BHR25" s="266"/>
      <c r="BHS25" s="267"/>
      <c r="BHT25" s="117"/>
      <c r="BHU25" s="107"/>
      <c r="BHV25" s="108"/>
      <c r="BHW25" s="109"/>
      <c r="BHX25" s="132"/>
      <c r="BHY25" s="132"/>
      <c r="BHZ25" s="133"/>
      <c r="BIA25" s="132"/>
      <c r="BIB25" s="109"/>
      <c r="BIC25" s="131"/>
      <c r="BID25" s="114"/>
      <c r="BIE25" s="108"/>
      <c r="BIF25" s="108"/>
      <c r="BIG25" s="116"/>
      <c r="BIH25" s="266"/>
      <c r="BII25" s="267"/>
      <c r="BIJ25" s="117"/>
      <c r="BIK25" s="107"/>
      <c r="BIL25" s="108"/>
      <c r="BIM25" s="109"/>
      <c r="BIN25" s="132"/>
      <c r="BIO25" s="132"/>
      <c r="BIP25" s="133"/>
      <c r="BIQ25" s="132"/>
      <c r="BIR25" s="109"/>
      <c r="BIS25" s="131"/>
      <c r="BIT25" s="114"/>
      <c r="BIU25" s="108"/>
      <c r="BIV25" s="108"/>
      <c r="BIW25" s="116"/>
      <c r="BIX25" s="266"/>
      <c r="BIY25" s="267"/>
      <c r="BIZ25" s="117"/>
      <c r="BJA25" s="107"/>
      <c r="BJB25" s="108"/>
      <c r="BJC25" s="109"/>
      <c r="BJD25" s="132"/>
      <c r="BJE25" s="132"/>
      <c r="BJF25" s="133"/>
      <c r="BJG25" s="132"/>
      <c r="BJH25" s="109"/>
      <c r="BJI25" s="131"/>
      <c r="BJJ25" s="114"/>
      <c r="BJK25" s="108"/>
      <c r="BJL25" s="108"/>
      <c r="BJM25" s="116"/>
      <c r="BJN25" s="266"/>
      <c r="BJO25" s="267"/>
      <c r="BJP25" s="117"/>
      <c r="BJQ25" s="107"/>
      <c r="BJR25" s="108"/>
      <c r="BJS25" s="109"/>
      <c r="BJT25" s="132"/>
      <c r="BJU25" s="132"/>
      <c r="BJV25" s="133"/>
      <c r="BJW25" s="132"/>
      <c r="BJX25" s="109"/>
      <c r="BJY25" s="131"/>
      <c r="BJZ25" s="114"/>
      <c r="BKA25" s="108"/>
      <c r="BKB25" s="108"/>
      <c r="BKC25" s="116"/>
      <c r="BKD25" s="266"/>
      <c r="BKE25" s="267"/>
      <c r="BKF25" s="117"/>
      <c r="BKG25" s="107"/>
      <c r="BKH25" s="108"/>
      <c r="BKI25" s="109"/>
      <c r="BKJ25" s="132"/>
      <c r="BKK25" s="132"/>
      <c r="BKL25" s="133"/>
      <c r="BKM25" s="132"/>
      <c r="BKN25" s="109"/>
      <c r="BKO25" s="131"/>
      <c r="BKP25" s="114"/>
      <c r="BKQ25" s="108"/>
      <c r="BKR25" s="108"/>
      <c r="BKS25" s="116"/>
      <c r="BKT25" s="266"/>
      <c r="BKU25" s="267"/>
      <c r="BKV25" s="117"/>
      <c r="BKW25" s="107"/>
      <c r="BKX25" s="108"/>
      <c r="BKY25" s="109"/>
      <c r="BKZ25" s="132"/>
      <c r="BLA25" s="132"/>
      <c r="BLB25" s="133"/>
      <c r="BLC25" s="132"/>
      <c r="BLD25" s="109"/>
      <c r="BLE25" s="131"/>
      <c r="BLF25" s="114"/>
      <c r="BLG25" s="108"/>
      <c r="BLH25" s="108"/>
      <c r="BLI25" s="116"/>
      <c r="BLJ25" s="266"/>
      <c r="BLK25" s="267"/>
      <c r="BLL25" s="117"/>
      <c r="BLM25" s="107"/>
      <c r="BLN25" s="108"/>
      <c r="BLO25" s="109"/>
      <c r="BLP25" s="132"/>
      <c r="BLQ25" s="132"/>
      <c r="BLR25" s="133"/>
      <c r="BLS25" s="132"/>
      <c r="BLT25" s="109"/>
      <c r="BLU25" s="131"/>
      <c r="BLV25" s="114"/>
      <c r="BLW25" s="108"/>
      <c r="BLX25" s="108"/>
      <c r="BLY25" s="116"/>
      <c r="BLZ25" s="266"/>
      <c r="BMA25" s="267"/>
      <c r="BMB25" s="117"/>
      <c r="BMC25" s="107"/>
      <c r="BMD25" s="108"/>
      <c r="BME25" s="109"/>
      <c r="BMF25" s="132"/>
      <c r="BMG25" s="132"/>
      <c r="BMH25" s="133"/>
      <c r="BMI25" s="132"/>
      <c r="BMJ25" s="109"/>
      <c r="BMK25" s="131"/>
      <c r="BML25" s="114"/>
      <c r="BMM25" s="108"/>
      <c r="BMN25" s="108"/>
      <c r="BMO25" s="116"/>
      <c r="BMP25" s="266"/>
      <c r="BMQ25" s="267"/>
      <c r="BMR25" s="117"/>
      <c r="BMS25" s="107"/>
      <c r="BMT25" s="108"/>
      <c r="BMU25" s="109"/>
      <c r="BMV25" s="132"/>
      <c r="BMW25" s="132"/>
      <c r="BMX25" s="133"/>
      <c r="BMY25" s="132"/>
      <c r="BMZ25" s="109"/>
      <c r="BNA25" s="131"/>
      <c r="BNB25" s="114"/>
      <c r="BNC25" s="108"/>
      <c r="BND25" s="108"/>
      <c r="BNE25" s="116"/>
      <c r="BNF25" s="266"/>
      <c r="BNG25" s="267"/>
      <c r="BNH25" s="117"/>
      <c r="BNI25" s="107"/>
      <c r="BNJ25" s="108"/>
      <c r="BNK25" s="109"/>
      <c r="BNL25" s="132"/>
      <c r="BNM25" s="132"/>
      <c r="BNN25" s="133"/>
      <c r="BNO25" s="132"/>
      <c r="BNP25" s="109"/>
      <c r="BNQ25" s="131"/>
      <c r="BNR25" s="114"/>
      <c r="BNS25" s="108"/>
      <c r="BNT25" s="108"/>
      <c r="BNU25" s="116"/>
      <c r="BNV25" s="266"/>
      <c r="BNW25" s="267"/>
      <c r="BNX25" s="117"/>
      <c r="BNY25" s="107"/>
      <c r="BNZ25" s="108"/>
      <c r="BOA25" s="109"/>
      <c r="BOB25" s="132"/>
      <c r="BOC25" s="132"/>
      <c r="BOD25" s="133"/>
      <c r="BOE25" s="132"/>
      <c r="BOF25" s="109"/>
      <c r="BOG25" s="131"/>
      <c r="BOH25" s="114"/>
      <c r="BOI25" s="108"/>
      <c r="BOJ25" s="108"/>
      <c r="BOK25" s="116"/>
      <c r="BOL25" s="266"/>
      <c r="BOM25" s="267"/>
      <c r="BON25" s="117"/>
      <c r="BOO25" s="107"/>
      <c r="BOP25" s="108"/>
      <c r="BOQ25" s="109"/>
      <c r="BOR25" s="132"/>
      <c r="BOS25" s="132"/>
      <c r="BOT25" s="133"/>
      <c r="BOU25" s="132"/>
      <c r="BOV25" s="109"/>
      <c r="BOW25" s="131"/>
      <c r="BOX25" s="114"/>
      <c r="BOY25" s="108"/>
      <c r="BOZ25" s="108"/>
      <c r="BPA25" s="116"/>
      <c r="BPB25" s="266"/>
      <c r="BPC25" s="267"/>
      <c r="BPD25" s="117"/>
      <c r="BPE25" s="107"/>
      <c r="BPF25" s="108"/>
      <c r="BPG25" s="109"/>
      <c r="BPH25" s="132"/>
      <c r="BPI25" s="132"/>
      <c r="BPJ25" s="133"/>
      <c r="BPK25" s="132"/>
      <c r="BPL25" s="109"/>
      <c r="BPM25" s="131"/>
      <c r="BPN25" s="114"/>
      <c r="BPO25" s="108"/>
      <c r="BPP25" s="108"/>
      <c r="BPQ25" s="116"/>
      <c r="BPR25" s="266"/>
      <c r="BPS25" s="267"/>
      <c r="BPT25" s="117"/>
      <c r="BPU25" s="107"/>
      <c r="BPV25" s="108"/>
      <c r="BPW25" s="109"/>
      <c r="BPX25" s="132"/>
      <c r="BPY25" s="132"/>
      <c r="BPZ25" s="133"/>
      <c r="BQA25" s="132"/>
      <c r="BQB25" s="109"/>
      <c r="BQC25" s="131"/>
      <c r="BQD25" s="114"/>
      <c r="BQE25" s="108"/>
      <c r="BQF25" s="108"/>
      <c r="BQG25" s="116"/>
      <c r="BQH25" s="266"/>
      <c r="BQI25" s="267"/>
      <c r="BQJ25" s="117"/>
      <c r="BQK25" s="107"/>
      <c r="BQL25" s="108"/>
      <c r="BQM25" s="109"/>
      <c r="BQN25" s="132"/>
      <c r="BQO25" s="132"/>
      <c r="BQP25" s="133"/>
      <c r="BQQ25" s="132"/>
      <c r="BQR25" s="109"/>
      <c r="BQS25" s="131"/>
      <c r="BQT25" s="114"/>
      <c r="BQU25" s="108"/>
      <c r="BQV25" s="108"/>
      <c r="BQW25" s="116"/>
      <c r="BQX25" s="266"/>
      <c r="BQY25" s="267"/>
      <c r="BQZ25" s="117"/>
      <c r="BRA25" s="107"/>
      <c r="BRB25" s="108"/>
      <c r="BRC25" s="109"/>
      <c r="BRD25" s="132"/>
      <c r="BRE25" s="132"/>
      <c r="BRF25" s="133"/>
      <c r="BRG25" s="132"/>
      <c r="BRH25" s="109"/>
      <c r="BRI25" s="131"/>
      <c r="BRJ25" s="114"/>
      <c r="BRK25" s="108"/>
      <c r="BRL25" s="108"/>
      <c r="BRM25" s="116"/>
      <c r="BRN25" s="266"/>
      <c r="BRO25" s="267"/>
      <c r="BRP25" s="117"/>
      <c r="BRQ25" s="107"/>
      <c r="BRR25" s="108"/>
      <c r="BRS25" s="109"/>
      <c r="BRT25" s="132"/>
      <c r="BRU25" s="132"/>
      <c r="BRV25" s="133"/>
      <c r="BRW25" s="132"/>
      <c r="BRX25" s="109"/>
      <c r="BRY25" s="131"/>
      <c r="BRZ25" s="114"/>
      <c r="BSA25" s="108"/>
      <c r="BSB25" s="108"/>
      <c r="BSC25" s="116"/>
      <c r="BSD25" s="266"/>
      <c r="BSE25" s="267"/>
      <c r="BSF25" s="117"/>
      <c r="BSG25" s="107"/>
      <c r="BSH25" s="108"/>
      <c r="BSI25" s="109"/>
      <c r="BSJ25" s="132"/>
      <c r="BSK25" s="132"/>
      <c r="BSL25" s="133"/>
      <c r="BSM25" s="132"/>
      <c r="BSN25" s="109"/>
      <c r="BSO25" s="131"/>
      <c r="BSP25" s="114"/>
      <c r="BSQ25" s="108"/>
      <c r="BSR25" s="108"/>
      <c r="BSS25" s="116"/>
      <c r="BST25" s="266"/>
      <c r="BSU25" s="267"/>
      <c r="BSV25" s="117"/>
      <c r="BSW25" s="107"/>
      <c r="BSX25" s="108"/>
      <c r="BSY25" s="109"/>
      <c r="BSZ25" s="132"/>
      <c r="BTA25" s="132"/>
      <c r="BTB25" s="133"/>
      <c r="BTC25" s="132"/>
      <c r="BTD25" s="109"/>
      <c r="BTE25" s="131"/>
      <c r="BTF25" s="114"/>
      <c r="BTG25" s="108"/>
      <c r="BTH25" s="108"/>
      <c r="BTI25" s="116"/>
      <c r="BTJ25" s="266"/>
      <c r="BTK25" s="267"/>
      <c r="BTL25" s="117"/>
      <c r="BTM25" s="107"/>
      <c r="BTN25" s="108"/>
      <c r="BTO25" s="109"/>
      <c r="BTP25" s="132"/>
      <c r="BTQ25" s="132"/>
      <c r="BTR25" s="133"/>
      <c r="BTS25" s="132"/>
      <c r="BTT25" s="109"/>
      <c r="BTU25" s="131"/>
      <c r="BTV25" s="114"/>
      <c r="BTW25" s="108"/>
      <c r="BTX25" s="108"/>
      <c r="BTY25" s="116"/>
      <c r="BTZ25" s="266"/>
      <c r="BUA25" s="267"/>
      <c r="BUB25" s="117"/>
      <c r="BUC25" s="107"/>
      <c r="BUD25" s="108"/>
      <c r="BUE25" s="109"/>
      <c r="BUF25" s="132"/>
      <c r="BUG25" s="132"/>
      <c r="BUH25" s="133"/>
      <c r="BUI25" s="132"/>
      <c r="BUJ25" s="109"/>
      <c r="BUK25" s="131"/>
      <c r="BUL25" s="114"/>
      <c r="BUM25" s="108"/>
      <c r="BUN25" s="108"/>
      <c r="BUO25" s="116"/>
      <c r="BUP25" s="266"/>
      <c r="BUQ25" s="267"/>
      <c r="BUR25" s="117"/>
      <c r="BUS25" s="107"/>
      <c r="BUT25" s="108"/>
      <c r="BUU25" s="109"/>
      <c r="BUV25" s="132"/>
      <c r="BUW25" s="132"/>
      <c r="BUX25" s="133"/>
      <c r="BUY25" s="132"/>
      <c r="BUZ25" s="109"/>
      <c r="BVA25" s="131"/>
      <c r="BVB25" s="114"/>
      <c r="BVC25" s="108"/>
      <c r="BVD25" s="108"/>
      <c r="BVE25" s="116"/>
      <c r="BVF25" s="266"/>
      <c r="BVG25" s="267"/>
      <c r="BVH25" s="117"/>
      <c r="BVI25" s="107"/>
      <c r="BVJ25" s="108"/>
      <c r="BVK25" s="109"/>
      <c r="BVL25" s="132"/>
      <c r="BVM25" s="132"/>
      <c r="BVN25" s="133"/>
      <c r="BVO25" s="132"/>
      <c r="BVP25" s="109"/>
      <c r="BVQ25" s="131"/>
      <c r="BVR25" s="114"/>
      <c r="BVS25" s="108"/>
      <c r="BVT25" s="108"/>
      <c r="BVU25" s="116"/>
      <c r="BVV25" s="266"/>
      <c r="BVW25" s="267"/>
      <c r="BVX25" s="117"/>
      <c r="BVY25" s="107"/>
      <c r="BVZ25" s="108"/>
      <c r="BWA25" s="109"/>
      <c r="BWB25" s="132"/>
      <c r="BWC25" s="132"/>
      <c r="BWD25" s="133"/>
      <c r="BWE25" s="132"/>
      <c r="BWF25" s="109"/>
      <c r="BWG25" s="131"/>
      <c r="BWH25" s="114"/>
      <c r="BWI25" s="108"/>
      <c r="BWJ25" s="108"/>
      <c r="BWK25" s="116"/>
      <c r="BWL25" s="266"/>
      <c r="BWM25" s="267"/>
      <c r="BWN25" s="117"/>
      <c r="BWO25" s="107"/>
      <c r="BWP25" s="108"/>
      <c r="BWQ25" s="109"/>
      <c r="BWR25" s="132"/>
      <c r="BWS25" s="132"/>
      <c r="BWT25" s="133"/>
      <c r="BWU25" s="132"/>
      <c r="BWV25" s="109"/>
      <c r="BWW25" s="131"/>
      <c r="BWX25" s="114"/>
      <c r="BWY25" s="108"/>
      <c r="BWZ25" s="108"/>
      <c r="BXA25" s="116"/>
      <c r="BXB25" s="266"/>
      <c r="BXC25" s="267"/>
      <c r="BXD25" s="117"/>
      <c r="BXE25" s="107"/>
      <c r="BXF25" s="108"/>
      <c r="BXG25" s="109"/>
      <c r="BXH25" s="132"/>
      <c r="BXI25" s="132"/>
      <c r="BXJ25" s="133"/>
      <c r="BXK25" s="132"/>
      <c r="BXL25" s="109"/>
      <c r="BXM25" s="131"/>
      <c r="BXN25" s="114"/>
      <c r="BXO25" s="108"/>
      <c r="BXP25" s="108"/>
      <c r="BXQ25" s="116"/>
      <c r="BXR25" s="266"/>
      <c r="BXS25" s="267"/>
      <c r="BXT25" s="117"/>
      <c r="BXU25" s="107"/>
      <c r="BXV25" s="108"/>
      <c r="BXW25" s="109"/>
      <c r="BXX25" s="132"/>
      <c r="BXY25" s="132"/>
      <c r="BXZ25" s="133"/>
      <c r="BYA25" s="132"/>
      <c r="BYB25" s="109"/>
      <c r="BYC25" s="131"/>
      <c r="BYD25" s="114"/>
      <c r="BYE25" s="108"/>
      <c r="BYF25" s="108"/>
      <c r="BYG25" s="116"/>
      <c r="BYH25" s="266"/>
      <c r="BYI25" s="267"/>
      <c r="BYJ25" s="117"/>
      <c r="BYK25" s="107"/>
      <c r="BYL25" s="108"/>
      <c r="BYM25" s="109"/>
      <c r="BYN25" s="132"/>
      <c r="BYO25" s="132"/>
      <c r="BYP25" s="133"/>
      <c r="BYQ25" s="132"/>
      <c r="BYR25" s="109"/>
      <c r="BYS25" s="131"/>
      <c r="BYT25" s="114"/>
      <c r="BYU25" s="108"/>
      <c r="BYV25" s="108"/>
      <c r="BYW25" s="116"/>
      <c r="BYX25" s="266"/>
      <c r="BYY25" s="267"/>
      <c r="BYZ25" s="117"/>
      <c r="BZA25" s="107"/>
      <c r="BZB25" s="108"/>
      <c r="BZC25" s="109"/>
      <c r="BZD25" s="132"/>
      <c r="BZE25" s="132"/>
      <c r="BZF25" s="133"/>
      <c r="BZG25" s="132"/>
      <c r="BZH25" s="109"/>
      <c r="BZI25" s="131"/>
      <c r="BZJ25" s="114"/>
      <c r="BZK25" s="108"/>
      <c r="BZL25" s="108"/>
      <c r="BZM25" s="116"/>
      <c r="BZN25" s="266"/>
      <c r="BZO25" s="267"/>
      <c r="BZP25" s="117"/>
      <c r="BZQ25" s="107"/>
      <c r="BZR25" s="108"/>
      <c r="BZS25" s="109"/>
      <c r="BZT25" s="132"/>
      <c r="BZU25" s="132"/>
      <c r="BZV25" s="133"/>
      <c r="BZW25" s="132"/>
      <c r="BZX25" s="109"/>
      <c r="BZY25" s="131"/>
      <c r="BZZ25" s="114"/>
      <c r="CAA25" s="108"/>
      <c r="CAB25" s="108"/>
      <c r="CAC25" s="116"/>
      <c r="CAD25" s="266"/>
      <c r="CAE25" s="267"/>
      <c r="CAF25" s="117"/>
      <c r="CAG25" s="107"/>
      <c r="CAH25" s="108"/>
      <c r="CAI25" s="109"/>
      <c r="CAJ25" s="132"/>
      <c r="CAK25" s="132"/>
      <c r="CAL25" s="133"/>
      <c r="CAM25" s="132"/>
      <c r="CAN25" s="109"/>
      <c r="CAO25" s="131"/>
      <c r="CAP25" s="114"/>
      <c r="CAQ25" s="108"/>
      <c r="CAR25" s="108"/>
      <c r="CAS25" s="116"/>
      <c r="CAT25" s="266"/>
      <c r="CAU25" s="267"/>
      <c r="CAV25" s="117"/>
      <c r="CAW25" s="107"/>
      <c r="CAX25" s="108"/>
      <c r="CAY25" s="109"/>
      <c r="CAZ25" s="132"/>
      <c r="CBA25" s="132"/>
      <c r="CBB25" s="133"/>
      <c r="CBC25" s="132"/>
      <c r="CBD25" s="109"/>
      <c r="CBE25" s="131"/>
      <c r="CBF25" s="114"/>
      <c r="CBG25" s="108"/>
      <c r="CBH25" s="108"/>
      <c r="CBI25" s="116"/>
      <c r="CBJ25" s="266"/>
      <c r="CBK25" s="267"/>
      <c r="CBL25" s="117"/>
      <c r="CBM25" s="107"/>
      <c r="CBN25" s="108"/>
      <c r="CBO25" s="109"/>
      <c r="CBP25" s="132"/>
      <c r="CBQ25" s="132"/>
      <c r="CBR25" s="133"/>
      <c r="CBS25" s="132"/>
      <c r="CBT25" s="109"/>
      <c r="CBU25" s="131"/>
      <c r="CBV25" s="114"/>
      <c r="CBW25" s="108"/>
      <c r="CBX25" s="108"/>
      <c r="CBY25" s="116"/>
      <c r="CBZ25" s="266"/>
      <c r="CCA25" s="267"/>
      <c r="CCB25" s="117"/>
      <c r="CCC25" s="107"/>
      <c r="CCD25" s="108"/>
      <c r="CCE25" s="109"/>
      <c r="CCF25" s="132"/>
      <c r="CCG25" s="132"/>
      <c r="CCH25" s="133"/>
      <c r="CCI25" s="132"/>
      <c r="CCJ25" s="109"/>
      <c r="CCK25" s="131"/>
      <c r="CCL25" s="114"/>
      <c r="CCM25" s="108"/>
      <c r="CCN25" s="108"/>
      <c r="CCO25" s="116"/>
      <c r="CCP25" s="266"/>
      <c r="CCQ25" s="267"/>
      <c r="CCR25" s="117"/>
      <c r="CCS25" s="107"/>
      <c r="CCT25" s="108"/>
      <c r="CCU25" s="109"/>
      <c r="CCV25" s="132"/>
      <c r="CCW25" s="132"/>
      <c r="CCX25" s="133"/>
      <c r="CCY25" s="132"/>
      <c r="CCZ25" s="109"/>
      <c r="CDA25" s="131"/>
      <c r="CDB25" s="114"/>
      <c r="CDC25" s="108"/>
      <c r="CDD25" s="108"/>
      <c r="CDE25" s="116"/>
      <c r="CDF25" s="266"/>
      <c r="CDG25" s="267"/>
      <c r="CDH25" s="117"/>
      <c r="CDI25" s="107"/>
      <c r="CDJ25" s="108"/>
      <c r="CDK25" s="109"/>
      <c r="CDL25" s="132"/>
      <c r="CDM25" s="132"/>
      <c r="CDN25" s="133"/>
      <c r="CDO25" s="132"/>
      <c r="CDP25" s="109"/>
      <c r="CDQ25" s="131"/>
      <c r="CDR25" s="114"/>
      <c r="CDS25" s="108"/>
      <c r="CDT25" s="108"/>
      <c r="CDU25" s="116"/>
      <c r="CDV25" s="266"/>
      <c r="CDW25" s="267"/>
      <c r="CDX25" s="117"/>
      <c r="CDY25" s="107"/>
      <c r="CDZ25" s="108"/>
      <c r="CEA25" s="109"/>
      <c r="CEB25" s="132"/>
      <c r="CEC25" s="132"/>
      <c r="CED25" s="133"/>
      <c r="CEE25" s="132"/>
      <c r="CEF25" s="109"/>
      <c r="CEG25" s="131"/>
      <c r="CEH25" s="114"/>
      <c r="CEI25" s="108"/>
      <c r="CEJ25" s="108"/>
      <c r="CEK25" s="116"/>
      <c r="CEL25" s="266"/>
      <c r="CEM25" s="267"/>
      <c r="CEN25" s="117"/>
      <c r="CEO25" s="107"/>
      <c r="CEP25" s="108"/>
      <c r="CEQ25" s="109"/>
      <c r="CER25" s="132"/>
      <c r="CES25" s="132"/>
      <c r="CET25" s="133"/>
      <c r="CEU25" s="132"/>
      <c r="CEV25" s="109"/>
      <c r="CEW25" s="131"/>
      <c r="CEX25" s="114"/>
      <c r="CEY25" s="108"/>
      <c r="CEZ25" s="108"/>
      <c r="CFA25" s="116"/>
      <c r="CFB25" s="266"/>
      <c r="CFC25" s="267"/>
      <c r="CFD25" s="117"/>
      <c r="CFE25" s="107"/>
      <c r="CFF25" s="108"/>
      <c r="CFG25" s="109"/>
      <c r="CFH25" s="132"/>
      <c r="CFI25" s="132"/>
      <c r="CFJ25" s="133"/>
      <c r="CFK25" s="132"/>
      <c r="CFL25" s="109"/>
      <c r="CFM25" s="131"/>
      <c r="CFN25" s="114"/>
      <c r="CFO25" s="108"/>
      <c r="CFP25" s="108"/>
      <c r="CFQ25" s="116"/>
      <c r="CFR25" s="266"/>
      <c r="CFS25" s="267"/>
      <c r="CFT25" s="117"/>
      <c r="CFU25" s="107"/>
      <c r="CFV25" s="108"/>
      <c r="CFW25" s="109"/>
      <c r="CFX25" s="132"/>
      <c r="CFY25" s="132"/>
      <c r="CFZ25" s="133"/>
      <c r="CGA25" s="132"/>
      <c r="CGB25" s="109"/>
      <c r="CGC25" s="131"/>
      <c r="CGD25" s="114"/>
      <c r="CGE25" s="108"/>
      <c r="CGF25" s="108"/>
      <c r="CGG25" s="116"/>
      <c r="CGH25" s="266"/>
      <c r="CGI25" s="267"/>
      <c r="CGJ25" s="117"/>
      <c r="CGK25" s="107"/>
      <c r="CGL25" s="108"/>
      <c r="CGM25" s="109"/>
      <c r="CGN25" s="132"/>
      <c r="CGO25" s="132"/>
      <c r="CGP25" s="133"/>
      <c r="CGQ25" s="132"/>
      <c r="CGR25" s="109"/>
      <c r="CGS25" s="131"/>
      <c r="CGT25" s="114"/>
      <c r="CGU25" s="108"/>
      <c r="CGV25" s="108"/>
      <c r="CGW25" s="116"/>
      <c r="CGX25" s="266"/>
      <c r="CGY25" s="267"/>
      <c r="CGZ25" s="117"/>
      <c r="CHA25" s="107"/>
      <c r="CHB25" s="108"/>
      <c r="CHC25" s="109"/>
      <c r="CHD25" s="132"/>
      <c r="CHE25" s="132"/>
      <c r="CHF25" s="133"/>
      <c r="CHG25" s="132"/>
      <c r="CHH25" s="109"/>
      <c r="CHI25" s="131"/>
      <c r="CHJ25" s="114"/>
      <c r="CHK25" s="108"/>
      <c r="CHL25" s="108"/>
      <c r="CHM25" s="116"/>
      <c r="CHN25" s="266"/>
      <c r="CHO25" s="267"/>
      <c r="CHP25" s="117"/>
      <c r="CHQ25" s="107"/>
      <c r="CHR25" s="108"/>
      <c r="CHS25" s="109"/>
      <c r="CHT25" s="132"/>
      <c r="CHU25" s="132"/>
      <c r="CHV25" s="133"/>
      <c r="CHW25" s="132"/>
      <c r="CHX25" s="109"/>
      <c r="CHY25" s="131"/>
      <c r="CHZ25" s="114"/>
      <c r="CIA25" s="108"/>
      <c r="CIB25" s="108"/>
      <c r="CIC25" s="116"/>
      <c r="CID25" s="266"/>
      <c r="CIE25" s="267"/>
      <c r="CIF25" s="117"/>
      <c r="CIG25" s="107"/>
      <c r="CIH25" s="108"/>
      <c r="CII25" s="109"/>
      <c r="CIJ25" s="132"/>
      <c r="CIK25" s="132"/>
      <c r="CIL25" s="133"/>
      <c r="CIM25" s="132"/>
      <c r="CIN25" s="109"/>
      <c r="CIO25" s="131"/>
      <c r="CIP25" s="114"/>
      <c r="CIQ25" s="108"/>
      <c r="CIR25" s="108"/>
      <c r="CIS25" s="116"/>
      <c r="CIT25" s="266"/>
      <c r="CIU25" s="267"/>
      <c r="CIV25" s="117"/>
      <c r="CIW25" s="107"/>
      <c r="CIX25" s="108"/>
      <c r="CIY25" s="109"/>
      <c r="CIZ25" s="132"/>
      <c r="CJA25" s="132"/>
      <c r="CJB25" s="133"/>
      <c r="CJC25" s="132"/>
      <c r="CJD25" s="109"/>
      <c r="CJE25" s="131"/>
      <c r="CJF25" s="114"/>
      <c r="CJG25" s="108"/>
      <c r="CJH25" s="108"/>
      <c r="CJI25" s="116"/>
      <c r="CJJ25" s="266"/>
      <c r="CJK25" s="267"/>
      <c r="CJL25" s="117"/>
      <c r="CJM25" s="107"/>
      <c r="CJN25" s="108"/>
      <c r="CJO25" s="109"/>
      <c r="CJP25" s="132"/>
      <c r="CJQ25" s="132"/>
      <c r="CJR25" s="133"/>
      <c r="CJS25" s="132"/>
      <c r="CJT25" s="109"/>
      <c r="CJU25" s="131"/>
      <c r="CJV25" s="114"/>
      <c r="CJW25" s="108"/>
      <c r="CJX25" s="108"/>
      <c r="CJY25" s="116"/>
      <c r="CJZ25" s="266"/>
      <c r="CKA25" s="267"/>
      <c r="CKB25" s="117"/>
      <c r="CKC25" s="107"/>
      <c r="CKD25" s="108"/>
      <c r="CKE25" s="109"/>
      <c r="CKF25" s="132"/>
      <c r="CKG25" s="132"/>
      <c r="CKH25" s="133"/>
      <c r="CKI25" s="132"/>
      <c r="CKJ25" s="109"/>
      <c r="CKK25" s="131"/>
      <c r="CKL25" s="114"/>
      <c r="CKM25" s="108"/>
      <c r="CKN25" s="108"/>
      <c r="CKO25" s="116"/>
      <c r="CKP25" s="266"/>
      <c r="CKQ25" s="267"/>
      <c r="CKR25" s="117"/>
      <c r="CKS25" s="107"/>
      <c r="CKT25" s="108"/>
      <c r="CKU25" s="109"/>
      <c r="CKV25" s="132"/>
      <c r="CKW25" s="132"/>
      <c r="CKX25" s="133"/>
      <c r="CKY25" s="132"/>
      <c r="CKZ25" s="109"/>
      <c r="CLA25" s="131"/>
      <c r="CLB25" s="114"/>
      <c r="CLC25" s="108"/>
      <c r="CLD25" s="108"/>
      <c r="CLE25" s="116"/>
      <c r="CLF25" s="266"/>
      <c r="CLG25" s="267"/>
      <c r="CLH25" s="117"/>
      <c r="CLI25" s="107"/>
      <c r="CLJ25" s="108"/>
      <c r="CLK25" s="109"/>
      <c r="CLL25" s="132"/>
      <c r="CLM25" s="132"/>
      <c r="CLN25" s="133"/>
      <c r="CLO25" s="132"/>
      <c r="CLP25" s="109"/>
      <c r="CLQ25" s="131"/>
      <c r="CLR25" s="114"/>
      <c r="CLS25" s="108"/>
      <c r="CLT25" s="108"/>
      <c r="CLU25" s="116"/>
      <c r="CLV25" s="266"/>
      <c r="CLW25" s="267"/>
      <c r="CLX25" s="117"/>
      <c r="CLY25" s="107"/>
      <c r="CLZ25" s="108"/>
      <c r="CMA25" s="109"/>
      <c r="CMB25" s="132"/>
      <c r="CMC25" s="132"/>
      <c r="CMD25" s="133"/>
      <c r="CME25" s="132"/>
      <c r="CMF25" s="109"/>
      <c r="CMG25" s="131"/>
      <c r="CMH25" s="114"/>
      <c r="CMI25" s="108"/>
      <c r="CMJ25" s="108"/>
      <c r="CMK25" s="116"/>
      <c r="CML25" s="266"/>
      <c r="CMM25" s="267"/>
      <c r="CMN25" s="117"/>
      <c r="CMO25" s="107"/>
      <c r="CMP25" s="108"/>
      <c r="CMQ25" s="109"/>
      <c r="CMR25" s="132"/>
      <c r="CMS25" s="132"/>
      <c r="CMT25" s="133"/>
      <c r="CMU25" s="132"/>
      <c r="CMV25" s="109"/>
      <c r="CMW25" s="131"/>
      <c r="CMX25" s="114"/>
      <c r="CMY25" s="108"/>
      <c r="CMZ25" s="108"/>
      <c r="CNA25" s="116"/>
      <c r="CNB25" s="266"/>
      <c r="CNC25" s="267"/>
      <c r="CND25" s="117"/>
      <c r="CNE25" s="107"/>
      <c r="CNF25" s="108"/>
      <c r="CNG25" s="109"/>
      <c r="CNH25" s="132"/>
      <c r="CNI25" s="132"/>
      <c r="CNJ25" s="133"/>
      <c r="CNK25" s="132"/>
      <c r="CNL25" s="109"/>
      <c r="CNM25" s="131"/>
      <c r="CNN25" s="114"/>
      <c r="CNO25" s="108"/>
      <c r="CNP25" s="108"/>
      <c r="CNQ25" s="116"/>
      <c r="CNR25" s="266"/>
      <c r="CNS25" s="267"/>
      <c r="CNT25" s="117"/>
      <c r="CNU25" s="107"/>
      <c r="CNV25" s="108"/>
      <c r="CNW25" s="109"/>
      <c r="CNX25" s="132"/>
      <c r="CNY25" s="132"/>
      <c r="CNZ25" s="133"/>
      <c r="COA25" s="132"/>
      <c r="COB25" s="109"/>
      <c r="COC25" s="131"/>
      <c r="COD25" s="114"/>
      <c r="COE25" s="108"/>
      <c r="COF25" s="108"/>
      <c r="COG25" s="116"/>
      <c r="COH25" s="266"/>
      <c r="COI25" s="267"/>
      <c r="COJ25" s="117"/>
      <c r="COK25" s="107"/>
      <c r="COL25" s="108"/>
      <c r="COM25" s="109"/>
      <c r="CON25" s="132"/>
      <c r="COO25" s="132"/>
      <c r="COP25" s="133"/>
      <c r="COQ25" s="132"/>
      <c r="COR25" s="109"/>
      <c r="COS25" s="131"/>
      <c r="COT25" s="114"/>
      <c r="COU25" s="108"/>
      <c r="COV25" s="108"/>
      <c r="COW25" s="116"/>
      <c r="COX25" s="266"/>
      <c r="COY25" s="267"/>
      <c r="COZ25" s="117"/>
      <c r="CPA25" s="107"/>
      <c r="CPB25" s="108"/>
      <c r="CPC25" s="109"/>
      <c r="CPD25" s="132"/>
      <c r="CPE25" s="132"/>
      <c r="CPF25" s="133"/>
      <c r="CPG25" s="132"/>
      <c r="CPH25" s="109"/>
      <c r="CPI25" s="131"/>
      <c r="CPJ25" s="114"/>
      <c r="CPK25" s="108"/>
      <c r="CPL25" s="108"/>
      <c r="CPM25" s="116"/>
      <c r="CPN25" s="266"/>
      <c r="CPO25" s="267"/>
      <c r="CPP25" s="117"/>
      <c r="CPQ25" s="107"/>
      <c r="CPR25" s="108"/>
      <c r="CPS25" s="109"/>
      <c r="CPT25" s="132"/>
      <c r="CPU25" s="132"/>
      <c r="CPV25" s="133"/>
      <c r="CPW25" s="132"/>
      <c r="CPX25" s="109"/>
      <c r="CPY25" s="131"/>
      <c r="CPZ25" s="114"/>
      <c r="CQA25" s="108"/>
      <c r="CQB25" s="108"/>
      <c r="CQC25" s="116"/>
      <c r="CQD25" s="266"/>
      <c r="CQE25" s="267"/>
      <c r="CQF25" s="117"/>
      <c r="CQG25" s="107"/>
      <c r="CQH25" s="108"/>
      <c r="CQI25" s="109"/>
      <c r="CQJ25" s="132"/>
      <c r="CQK25" s="132"/>
      <c r="CQL25" s="133"/>
      <c r="CQM25" s="132"/>
      <c r="CQN25" s="109"/>
      <c r="CQO25" s="131"/>
      <c r="CQP25" s="114"/>
      <c r="CQQ25" s="108"/>
      <c r="CQR25" s="108"/>
      <c r="CQS25" s="116"/>
      <c r="CQT25" s="266"/>
      <c r="CQU25" s="267"/>
      <c r="CQV25" s="117"/>
      <c r="CQW25" s="107"/>
      <c r="CQX25" s="108"/>
      <c r="CQY25" s="109"/>
      <c r="CQZ25" s="132"/>
      <c r="CRA25" s="132"/>
      <c r="CRB25" s="133"/>
      <c r="CRC25" s="132"/>
      <c r="CRD25" s="109"/>
      <c r="CRE25" s="131"/>
      <c r="CRF25" s="114"/>
      <c r="CRG25" s="108"/>
      <c r="CRH25" s="108"/>
      <c r="CRI25" s="116"/>
      <c r="CRJ25" s="266"/>
      <c r="CRK25" s="267"/>
      <c r="CRL25" s="117"/>
      <c r="CRM25" s="107"/>
      <c r="CRN25" s="108"/>
      <c r="CRO25" s="109"/>
      <c r="CRP25" s="132"/>
      <c r="CRQ25" s="132"/>
      <c r="CRR25" s="133"/>
      <c r="CRS25" s="132"/>
      <c r="CRT25" s="109"/>
      <c r="CRU25" s="131"/>
      <c r="CRV25" s="114"/>
      <c r="CRW25" s="108"/>
      <c r="CRX25" s="108"/>
      <c r="CRY25" s="116"/>
      <c r="CRZ25" s="266"/>
      <c r="CSA25" s="267"/>
      <c r="CSB25" s="117"/>
      <c r="CSC25" s="107"/>
      <c r="CSD25" s="108"/>
      <c r="CSE25" s="109"/>
      <c r="CSF25" s="132"/>
      <c r="CSG25" s="132"/>
      <c r="CSH25" s="133"/>
      <c r="CSI25" s="132"/>
      <c r="CSJ25" s="109"/>
      <c r="CSK25" s="131"/>
      <c r="CSL25" s="114"/>
      <c r="CSM25" s="108"/>
      <c r="CSN25" s="108"/>
      <c r="CSO25" s="116"/>
      <c r="CSP25" s="266"/>
      <c r="CSQ25" s="267"/>
      <c r="CSR25" s="117"/>
      <c r="CSS25" s="107"/>
      <c r="CST25" s="108"/>
      <c r="CSU25" s="109"/>
      <c r="CSV25" s="132"/>
      <c r="CSW25" s="132"/>
      <c r="CSX25" s="133"/>
      <c r="CSY25" s="132"/>
      <c r="CSZ25" s="109"/>
      <c r="CTA25" s="131"/>
      <c r="CTB25" s="114"/>
      <c r="CTC25" s="108"/>
      <c r="CTD25" s="108"/>
      <c r="CTE25" s="116"/>
      <c r="CTF25" s="266"/>
      <c r="CTG25" s="267"/>
      <c r="CTH25" s="117"/>
      <c r="CTI25" s="107"/>
      <c r="CTJ25" s="108"/>
      <c r="CTK25" s="109"/>
      <c r="CTL25" s="132"/>
      <c r="CTM25" s="132"/>
      <c r="CTN25" s="133"/>
      <c r="CTO25" s="132"/>
      <c r="CTP25" s="109"/>
      <c r="CTQ25" s="131"/>
      <c r="CTR25" s="114"/>
      <c r="CTS25" s="108"/>
      <c r="CTT25" s="108"/>
      <c r="CTU25" s="116"/>
      <c r="CTV25" s="266"/>
      <c r="CTW25" s="267"/>
      <c r="CTX25" s="117"/>
      <c r="CTY25" s="107"/>
      <c r="CTZ25" s="108"/>
      <c r="CUA25" s="109"/>
      <c r="CUB25" s="132"/>
      <c r="CUC25" s="132"/>
      <c r="CUD25" s="133"/>
      <c r="CUE25" s="132"/>
      <c r="CUF25" s="109"/>
      <c r="CUG25" s="131"/>
      <c r="CUH25" s="114"/>
      <c r="CUI25" s="108"/>
      <c r="CUJ25" s="108"/>
      <c r="CUK25" s="116"/>
      <c r="CUL25" s="266"/>
      <c r="CUM25" s="267"/>
      <c r="CUN25" s="117"/>
      <c r="CUO25" s="107"/>
      <c r="CUP25" s="108"/>
      <c r="CUQ25" s="109"/>
      <c r="CUR25" s="132"/>
      <c r="CUS25" s="132"/>
      <c r="CUT25" s="133"/>
      <c r="CUU25" s="132"/>
      <c r="CUV25" s="109"/>
      <c r="CUW25" s="131"/>
      <c r="CUX25" s="114"/>
      <c r="CUY25" s="108"/>
      <c r="CUZ25" s="108"/>
      <c r="CVA25" s="116"/>
      <c r="CVB25" s="266"/>
      <c r="CVC25" s="267"/>
      <c r="CVD25" s="117"/>
      <c r="CVE25" s="107"/>
      <c r="CVF25" s="108"/>
      <c r="CVG25" s="109"/>
      <c r="CVH25" s="132"/>
      <c r="CVI25" s="132"/>
      <c r="CVJ25" s="133"/>
      <c r="CVK25" s="132"/>
      <c r="CVL25" s="109"/>
      <c r="CVM25" s="131"/>
      <c r="CVN25" s="114"/>
      <c r="CVO25" s="108"/>
      <c r="CVP25" s="108"/>
      <c r="CVQ25" s="116"/>
      <c r="CVR25" s="266"/>
      <c r="CVS25" s="267"/>
      <c r="CVT25" s="117"/>
      <c r="CVU25" s="107"/>
      <c r="CVV25" s="108"/>
      <c r="CVW25" s="109"/>
      <c r="CVX25" s="132"/>
      <c r="CVY25" s="132"/>
      <c r="CVZ25" s="133"/>
      <c r="CWA25" s="132"/>
      <c r="CWB25" s="109"/>
      <c r="CWC25" s="131"/>
      <c r="CWD25" s="114"/>
      <c r="CWE25" s="108"/>
      <c r="CWF25" s="108"/>
      <c r="CWG25" s="116"/>
      <c r="CWH25" s="266"/>
      <c r="CWI25" s="267"/>
      <c r="CWJ25" s="117"/>
      <c r="CWK25" s="107"/>
      <c r="CWL25" s="108"/>
      <c r="CWM25" s="109"/>
      <c r="CWN25" s="132"/>
      <c r="CWO25" s="132"/>
      <c r="CWP25" s="133"/>
      <c r="CWQ25" s="132"/>
      <c r="CWR25" s="109"/>
      <c r="CWS25" s="131"/>
      <c r="CWT25" s="114"/>
      <c r="CWU25" s="108"/>
      <c r="CWV25" s="108"/>
      <c r="CWW25" s="116"/>
      <c r="CWX25" s="266"/>
      <c r="CWY25" s="267"/>
      <c r="CWZ25" s="117"/>
      <c r="CXA25" s="107"/>
      <c r="CXB25" s="108"/>
      <c r="CXC25" s="109"/>
      <c r="CXD25" s="132"/>
      <c r="CXE25" s="132"/>
      <c r="CXF25" s="133"/>
      <c r="CXG25" s="132"/>
      <c r="CXH25" s="109"/>
      <c r="CXI25" s="131"/>
      <c r="CXJ25" s="114"/>
      <c r="CXK25" s="108"/>
      <c r="CXL25" s="108"/>
      <c r="CXM25" s="116"/>
      <c r="CXN25" s="266"/>
      <c r="CXO25" s="267"/>
      <c r="CXP25" s="117"/>
      <c r="CXQ25" s="107"/>
      <c r="CXR25" s="108"/>
      <c r="CXS25" s="109"/>
      <c r="CXT25" s="132"/>
      <c r="CXU25" s="132"/>
      <c r="CXV25" s="133"/>
      <c r="CXW25" s="132"/>
      <c r="CXX25" s="109"/>
      <c r="CXY25" s="131"/>
      <c r="CXZ25" s="114"/>
      <c r="CYA25" s="108"/>
      <c r="CYB25" s="108"/>
      <c r="CYC25" s="116"/>
      <c r="CYD25" s="266"/>
      <c r="CYE25" s="267"/>
      <c r="CYF25" s="117"/>
      <c r="CYG25" s="107"/>
      <c r="CYH25" s="108"/>
      <c r="CYI25" s="109"/>
      <c r="CYJ25" s="132"/>
      <c r="CYK25" s="132"/>
      <c r="CYL25" s="133"/>
      <c r="CYM25" s="132"/>
      <c r="CYN25" s="109"/>
      <c r="CYO25" s="131"/>
      <c r="CYP25" s="114"/>
      <c r="CYQ25" s="108"/>
      <c r="CYR25" s="108"/>
      <c r="CYS25" s="116"/>
      <c r="CYT25" s="266"/>
      <c r="CYU25" s="267"/>
      <c r="CYV25" s="117"/>
      <c r="CYW25" s="107"/>
      <c r="CYX25" s="108"/>
      <c r="CYY25" s="109"/>
      <c r="CYZ25" s="132"/>
      <c r="CZA25" s="132"/>
      <c r="CZB25" s="133"/>
      <c r="CZC25" s="132"/>
      <c r="CZD25" s="109"/>
      <c r="CZE25" s="131"/>
      <c r="CZF25" s="114"/>
      <c r="CZG25" s="108"/>
      <c r="CZH25" s="108"/>
      <c r="CZI25" s="116"/>
      <c r="CZJ25" s="266"/>
      <c r="CZK25" s="267"/>
      <c r="CZL25" s="117"/>
      <c r="CZM25" s="107"/>
      <c r="CZN25" s="108"/>
      <c r="CZO25" s="109"/>
      <c r="CZP25" s="132"/>
      <c r="CZQ25" s="132"/>
      <c r="CZR25" s="133"/>
      <c r="CZS25" s="132"/>
      <c r="CZT25" s="109"/>
      <c r="CZU25" s="131"/>
      <c r="CZV25" s="114"/>
      <c r="CZW25" s="108"/>
      <c r="CZX25" s="108"/>
      <c r="CZY25" s="116"/>
      <c r="CZZ25" s="266"/>
      <c r="DAA25" s="267"/>
      <c r="DAB25" s="117"/>
      <c r="DAC25" s="107"/>
      <c r="DAD25" s="108"/>
      <c r="DAE25" s="109"/>
      <c r="DAF25" s="132"/>
      <c r="DAG25" s="132"/>
      <c r="DAH25" s="133"/>
      <c r="DAI25" s="132"/>
      <c r="DAJ25" s="109"/>
      <c r="DAK25" s="131"/>
      <c r="DAL25" s="114"/>
      <c r="DAM25" s="108"/>
      <c r="DAN25" s="108"/>
      <c r="DAO25" s="116"/>
      <c r="DAP25" s="266"/>
      <c r="DAQ25" s="267"/>
      <c r="DAR25" s="117"/>
      <c r="DAS25" s="107"/>
      <c r="DAT25" s="108"/>
      <c r="DAU25" s="109"/>
      <c r="DAV25" s="132"/>
      <c r="DAW25" s="132"/>
      <c r="DAX25" s="133"/>
      <c r="DAY25" s="132"/>
      <c r="DAZ25" s="109"/>
      <c r="DBA25" s="131"/>
      <c r="DBB25" s="114"/>
      <c r="DBC25" s="108"/>
      <c r="DBD25" s="108"/>
      <c r="DBE25" s="116"/>
      <c r="DBF25" s="266"/>
      <c r="DBG25" s="267"/>
      <c r="DBH25" s="117"/>
      <c r="DBI25" s="107"/>
      <c r="DBJ25" s="108"/>
      <c r="DBK25" s="109"/>
      <c r="DBL25" s="132"/>
      <c r="DBM25" s="132"/>
      <c r="DBN25" s="133"/>
      <c r="DBO25" s="132"/>
      <c r="DBP25" s="109"/>
      <c r="DBQ25" s="131"/>
      <c r="DBR25" s="114"/>
      <c r="DBS25" s="108"/>
      <c r="DBT25" s="108"/>
      <c r="DBU25" s="116"/>
      <c r="DBV25" s="266"/>
      <c r="DBW25" s="267"/>
      <c r="DBX25" s="117"/>
      <c r="DBY25" s="107"/>
      <c r="DBZ25" s="108"/>
      <c r="DCA25" s="109"/>
      <c r="DCB25" s="132"/>
      <c r="DCC25" s="132"/>
      <c r="DCD25" s="133"/>
      <c r="DCE25" s="132"/>
      <c r="DCF25" s="109"/>
      <c r="DCG25" s="131"/>
      <c r="DCH25" s="114"/>
      <c r="DCI25" s="108"/>
      <c r="DCJ25" s="108"/>
      <c r="DCK25" s="116"/>
      <c r="DCL25" s="266"/>
      <c r="DCM25" s="267"/>
      <c r="DCN25" s="117"/>
      <c r="DCO25" s="107"/>
      <c r="DCP25" s="108"/>
      <c r="DCQ25" s="109"/>
      <c r="DCR25" s="132"/>
      <c r="DCS25" s="132"/>
      <c r="DCT25" s="133"/>
      <c r="DCU25" s="132"/>
      <c r="DCV25" s="109"/>
      <c r="DCW25" s="131"/>
      <c r="DCX25" s="114"/>
      <c r="DCY25" s="108"/>
      <c r="DCZ25" s="108"/>
      <c r="DDA25" s="116"/>
      <c r="DDB25" s="266"/>
      <c r="DDC25" s="267"/>
      <c r="DDD25" s="117"/>
      <c r="DDE25" s="107"/>
      <c r="DDF25" s="108"/>
      <c r="DDG25" s="109"/>
      <c r="DDH25" s="132"/>
      <c r="DDI25" s="132"/>
      <c r="DDJ25" s="133"/>
      <c r="DDK25" s="132"/>
      <c r="DDL25" s="109"/>
      <c r="DDM25" s="131"/>
      <c r="DDN25" s="114"/>
      <c r="DDO25" s="108"/>
      <c r="DDP25" s="108"/>
      <c r="DDQ25" s="116"/>
      <c r="DDR25" s="266"/>
      <c r="DDS25" s="267"/>
      <c r="DDT25" s="117"/>
      <c r="DDU25" s="107"/>
      <c r="DDV25" s="108"/>
      <c r="DDW25" s="109"/>
      <c r="DDX25" s="132"/>
      <c r="DDY25" s="132"/>
      <c r="DDZ25" s="133"/>
      <c r="DEA25" s="132"/>
      <c r="DEB25" s="109"/>
      <c r="DEC25" s="131"/>
      <c r="DED25" s="114"/>
      <c r="DEE25" s="108"/>
      <c r="DEF25" s="108"/>
      <c r="DEG25" s="116"/>
      <c r="DEH25" s="266"/>
      <c r="DEI25" s="267"/>
      <c r="DEJ25" s="117"/>
      <c r="DEK25" s="107"/>
      <c r="DEL25" s="108"/>
      <c r="DEM25" s="109"/>
      <c r="DEN25" s="132"/>
      <c r="DEO25" s="132"/>
      <c r="DEP25" s="133"/>
      <c r="DEQ25" s="132"/>
      <c r="DER25" s="109"/>
      <c r="DES25" s="131"/>
      <c r="DET25" s="114"/>
      <c r="DEU25" s="108"/>
      <c r="DEV25" s="108"/>
      <c r="DEW25" s="116"/>
      <c r="DEX25" s="266"/>
      <c r="DEY25" s="267"/>
      <c r="DEZ25" s="117"/>
      <c r="DFA25" s="107"/>
      <c r="DFB25" s="108"/>
      <c r="DFC25" s="109"/>
      <c r="DFD25" s="132"/>
      <c r="DFE25" s="132"/>
      <c r="DFF25" s="133"/>
      <c r="DFG25" s="132"/>
      <c r="DFH25" s="109"/>
      <c r="DFI25" s="131"/>
      <c r="DFJ25" s="114"/>
      <c r="DFK25" s="108"/>
      <c r="DFL25" s="108"/>
      <c r="DFM25" s="116"/>
      <c r="DFN25" s="266"/>
      <c r="DFO25" s="267"/>
      <c r="DFP25" s="117"/>
      <c r="DFQ25" s="107"/>
      <c r="DFR25" s="108"/>
      <c r="DFS25" s="109"/>
      <c r="DFT25" s="132"/>
      <c r="DFU25" s="132"/>
      <c r="DFV25" s="133"/>
      <c r="DFW25" s="132"/>
      <c r="DFX25" s="109"/>
      <c r="DFY25" s="131"/>
      <c r="DFZ25" s="114"/>
      <c r="DGA25" s="108"/>
      <c r="DGB25" s="108"/>
      <c r="DGC25" s="116"/>
      <c r="DGD25" s="266"/>
      <c r="DGE25" s="267"/>
      <c r="DGF25" s="117"/>
      <c r="DGG25" s="107"/>
      <c r="DGH25" s="108"/>
      <c r="DGI25" s="109"/>
      <c r="DGJ25" s="132"/>
      <c r="DGK25" s="132"/>
      <c r="DGL25" s="133"/>
      <c r="DGM25" s="132"/>
      <c r="DGN25" s="109"/>
      <c r="DGO25" s="131"/>
      <c r="DGP25" s="114"/>
      <c r="DGQ25" s="108"/>
      <c r="DGR25" s="108"/>
      <c r="DGS25" s="116"/>
      <c r="DGT25" s="266"/>
      <c r="DGU25" s="267"/>
      <c r="DGV25" s="117"/>
      <c r="DGW25" s="107"/>
      <c r="DGX25" s="108"/>
      <c r="DGY25" s="109"/>
      <c r="DGZ25" s="132"/>
      <c r="DHA25" s="132"/>
      <c r="DHB25" s="133"/>
      <c r="DHC25" s="132"/>
      <c r="DHD25" s="109"/>
      <c r="DHE25" s="131"/>
      <c r="DHF25" s="114"/>
      <c r="DHG25" s="108"/>
      <c r="DHH25" s="108"/>
      <c r="DHI25" s="116"/>
      <c r="DHJ25" s="266"/>
      <c r="DHK25" s="267"/>
      <c r="DHL25" s="117"/>
      <c r="DHM25" s="107"/>
      <c r="DHN25" s="108"/>
      <c r="DHO25" s="109"/>
      <c r="DHP25" s="132"/>
      <c r="DHQ25" s="132"/>
      <c r="DHR25" s="133"/>
      <c r="DHS25" s="132"/>
      <c r="DHT25" s="109"/>
      <c r="DHU25" s="131"/>
      <c r="DHV25" s="114"/>
      <c r="DHW25" s="108"/>
      <c r="DHX25" s="108"/>
      <c r="DHY25" s="116"/>
      <c r="DHZ25" s="266"/>
      <c r="DIA25" s="267"/>
      <c r="DIB25" s="117"/>
      <c r="DIC25" s="107"/>
      <c r="DID25" s="108"/>
      <c r="DIE25" s="109"/>
      <c r="DIF25" s="132"/>
      <c r="DIG25" s="132"/>
      <c r="DIH25" s="133"/>
      <c r="DII25" s="132"/>
      <c r="DIJ25" s="109"/>
      <c r="DIK25" s="131"/>
      <c r="DIL25" s="114"/>
      <c r="DIM25" s="108"/>
      <c r="DIN25" s="108"/>
      <c r="DIO25" s="116"/>
      <c r="DIP25" s="266"/>
      <c r="DIQ25" s="267"/>
      <c r="DIR25" s="117"/>
      <c r="DIS25" s="107"/>
      <c r="DIT25" s="108"/>
      <c r="DIU25" s="109"/>
      <c r="DIV25" s="132"/>
      <c r="DIW25" s="132"/>
      <c r="DIX25" s="133"/>
      <c r="DIY25" s="132"/>
      <c r="DIZ25" s="109"/>
      <c r="DJA25" s="131"/>
      <c r="DJB25" s="114"/>
      <c r="DJC25" s="108"/>
      <c r="DJD25" s="108"/>
      <c r="DJE25" s="116"/>
      <c r="DJF25" s="266"/>
      <c r="DJG25" s="267"/>
      <c r="DJH25" s="117"/>
      <c r="DJI25" s="107"/>
      <c r="DJJ25" s="108"/>
      <c r="DJK25" s="109"/>
      <c r="DJL25" s="132"/>
      <c r="DJM25" s="132"/>
      <c r="DJN25" s="133"/>
      <c r="DJO25" s="132"/>
      <c r="DJP25" s="109"/>
      <c r="DJQ25" s="131"/>
      <c r="DJR25" s="114"/>
      <c r="DJS25" s="108"/>
      <c r="DJT25" s="108"/>
      <c r="DJU25" s="116"/>
      <c r="DJV25" s="266"/>
      <c r="DJW25" s="267"/>
      <c r="DJX25" s="117"/>
      <c r="DJY25" s="107"/>
      <c r="DJZ25" s="108"/>
      <c r="DKA25" s="109"/>
      <c r="DKB25" s="132"/>
      <c r="DKC25" s="132"/>
      <c r="DKD25" s="133"/>
      <c r="DKE25" s="132"/>
      <c r="DKF25" s="109"/>
      <c r="DKG25" s="131"/>
      <c r="DKH25" s="114"/>
      <c r="DKI25" s="108"/>
      <c r="DKJ25" s="108"/>
      <c r="DKK25" s="116"/>
      <c r="DKL25" s="266"/>
      <c r="DKM25" s="267"/>
      <c r="DKN25" s="117"/>
      <c r="DKO25" s="107"/>
      <c r="DKP25" s="108"/>
      <c r="DKQ25" s="109"/>
      <c r="DKR25" s="132"/>
      <c r="DKS25" s="132"/>
      <c r="DKT25" s="133"/>
      <c r="DKU25" s="132"/>
      <c r="DKV25" s="109"/>
      <c r="DKW25" s="131"/>
      <c r="DKX25" s="114"/>
      <c r="DKY25" s="108"/>
      <c r="DKZ25" s="108"/>
      <c r="DLA25" s="116"/>
      <c r="DLB25" s="266"/>
      <c r="DLC25" s="267"/>
      <c r="DLD25" s="117"/>
      <c r="DLE25" s="107"/>
      <c r="DLF25" s="108"/>
      <c r="DLG25" s="109"/>
      <c r="DLH25" s="132"/>
      <c r="DLI25" s="132"/>
      <c r="DLJ25" s="133"/>
      <c r="DLK25" s="132"/>
      <c r="DLL25" s="109"/>
      <c r="DLM25" s="131"/>
      <c r="DLN25" s="114"/>
      <c r="DLO25" s="108"/>
      <c r="DLP25" s="108"/>
      <c r="DLQ25" s="116"/>
      <c r="DLR25" s="266"/>
      <c r="DLS25" s="267"/>
      <c r="DLT25" s="117"/>
      <c r="DLU25" s="107"/>
      <c r="DLV25" s="108"/>
      <c r="DLW25" s="109"/>
      <c r="DLX25" s="132"/>
      <c r="DLY25" s="132"/>
      <c r="DLZ25" s="133"/>
      <c r="DMA25" s="132"/>
      <c r="DMB25" s="109"/>
      <c r="DMC25" s="131"/>
      <c r="DMD25" s="114"/>
      <c r="DME25" s="108"/>
      <c r="DMF25" s="108"/>
      <c r="DMG25" s="116"/>
      <c r="DMH25" s="266"/>
      <c r="DMI25" s="267"/>
      <c r="DMJ25" s="117"/>
      <c r="DMK25" s="107"/>
      <c r="DML25" s="108"/>
      <c r="DMM25" s="109"/>
      <c r="DMN25" s="132"/>
      <c r="DMO25" s="132"/>
      <c r="DMP25" s="133"/>
      <c r="DMQ25" s="132"/>
      <c r="DMR25" s="109"/>
      <c r="DMS25" s="131"/>
      <c r="DMT25" s="114"/>
      <c r="DMU25" s="108"/>
      <c r="DMV25" s="108"/>
      <c r="DMW25" s="116"/>
      <c r="DMX25" s="266"/>
      <c r="DMY25" s="267"/>
      <c r="DMZ25" s="117"/>
      <c r="DNA25" s="107"/>
      <c r="DNB25" s="108"/>
      <c r="DNC25" s="109"/>
      <c r="DND25" s="132"/>
      <c r="DNE25" s="132"/>
      <c r="DNF25" s="133"/>
      <c r="DNG25" s="132"/>
      <c r="DNH25" s="109"/>
      <c r="DNI25" s="131"/>
      <c r="DNJ25" s="114"/>
      <c r="DNK25" s="108"/>
      <c r="DNL25" s="108"/>
      <c r="DNM25" s="116"/>
      <c r="DNN25" s="266"/>
      <c r="DNO25" s="267"/>
      <c r="DNP25" s="117"/>
      <c r="DNQ25" s="107"/>
      <c r="DNR25" s="108"/>
      <c r="DNS25" s="109"/>
      <c r="DNT25" s="132"/>
      <c r="DNU25" s="132"/>
      <c r="DNV25" s="133"/>
      <c r="DNW25" s="132"/>
      <c r="DNX25" s="109"/>
      <c r="DNY25" s="131"/>
      <c r="DNZ25" s="114"/>
      <c r="DOA25" s="108"/>
      <c r="DOB25" s="108"/>
      <c r="DOC25" s="116"/>
      <c r="DOD25" s="266"/>
      <c r="DOE25" s="267"/>
      <c r="DOF25" s="117"/>
      <c r="DOG25" s="107"/>
      <c r="DOH25" s="108"/>
      <c r="DOI25" s="109"/>
      <c r="DOJ25" s="132"/>
      <c r="DOK25" s="132"/>
      <c r="DOL25" s="133"/>
      <c r="DOM25" s="132"/>
      <c r="DON25" s="109"/>
      <c r="DOO25" s="131"/>
      <c r="DOP25" s="114"/>
      <c r="DOQ25" s="108"/>
      <c r="DOR25" s="108"/>
      <c r="DOS25" s="116"/>
      <c r="DOT25" s="266"/>
      <c r="DOU25" s="267"/>
      <c r="DOV25" s="117"/>
      <c r="DOW25" s="107"/>
      <c r="DOX25" s="108"/>
      <c r="DOY25" s="109"/>
      <c r="DOZ25" s="132"/>
      <c r="DPA25" s="132"/>
      <c r="DPB25" s="133"/>
      <c r="DPC25" s="132"/>
      <c r="DPD25" s="109"/>
      <c r="DPE25" s="131"/>
      <c r="DPF25" s="114"/>
      <c r="DPG25" s="108"/>
      <c r="DPH25" s="108"/>
      <c r="DPI25" s="116"/>
      <c r="DPJ25" s="266"/>
      <c r="DPK25" s="267"/>
      <c r="DPL25" s="117"/>
      <c r="DPM25" s="107"/>
      <c r="DPN25" s="108"/>
      <c r="DPO25" s="109"/>
      <c r="DPP25" s="132"/>
      <c r="DPQ25" s="132"/>
      <c r="DPR25" s="133"/>
      <c r="DPS25" s="132"/>
      <c r="DPT25" s="109"/>
      <c r="DPU25" s="131"/>
      <c r="DPV25" s="114"/>
      <c r="DPW25" s="108"/>
      <c r="DPX25" s="108"/>
      <c r="DPY25" s="116"/>
      <c r="DPZ25" s="266"/>
      <c r="DQA25" s="267"/>
      <c r="DQB25" s="117"/>
      <c r="DQC25" s="107"/>
      <c r="DQD25" s="108"/>
      <c r="DQE25" s="109"/>
      <c r="DQF25" s="132"/>
      <c r="DQG25" s="132"/>
      <c r="DQH25" s="133"/>
      <c r="DQI25" s="132"/>
      <c r="DQJ25" s="109"/>
      <c r="DQK25" s="131"/>
      <c r="DQL25" s="114"/>
      <c r="DQM25" s="108"/>
      <c r="DQN25" s="108"/>
      <c r="DQO25" s="116"/>
      <c r="DQP25" s="266"/>
      <c r="DQQ25" s="267"/>
      <c r="DQR25" s="117"/>
      <c r="DQS25" s="107"/>
      <c r="DQT25" s="108"/>
      <c r="DQU25" s="109"/>
      <c r="DQV25" s="132"/>
      <c r="DQW25" s="132"/>
      <c r="DQX25" s="133"/>
      <c r="DQY25" s="132"/>
      <c r="DQZ25" s="109"/>
      <c r="DRA25" s="131"/>
      <c r="DRB25" s="114"/>
      <c r="DRC25" s="108"/>
      <c r="DRD25" s="108"/>
      <c r="DRE25" s="116"/>
      <c r="DRF25" s="266"/>
      <c r="DRG25" s="267"/>
      <c r="DRH25" s="117"/>
      <c r="DRI25" s="107"/>
      <c r="DRJ25" s="108"/>
      <c r="DRK25" s="109"/>
      <c r="DRL25" s="132"/>
      <c r="DRM25" s="132"/>
      <c r="DRN25" s="133"/>
      <c r="DRO25" s="132"/>
      <c r="DRP25" s="109"/>
      <c r="DRQ25" s="131"/>
      <c r="DRR25" s="114"/>
      <c r="DRS25" s="108"/>
      <c r="DRT25" s="108"/>
      <c r="DRU25" s="116"/>
      <c r="DRV25" s="266"/>
      <c r="DRW25" s="267"/>
      <c r="DRX25" s="117"/>
      <c r="DRY25" s="107"/>
      <c r="DRZ25" s="108"/>
      <c r="DSA25" s="109"/>
      <c r="DSB25" s="132"/>
      <c r="DSC25" s="132"/>
      <c r="DSD25" s="133"/>
      <c r="DSE25" s="132"/>
      <c r="DSF25" s="109"/>
      <c r="DSG25" s="131"/>
      <c r="DSH25" s="114"/>
      <c r="DSI25" s="108"/>
      <c r="DSJ25" s="108"/>
      <c r="DSK25" s="116"/>
      <c r="DSL25" s="266"/>
      <c r="DSM25" s="267"/>
      <c r="DSN25" s="117"/>
      <c r="DSO25" s="107"/>
      <c r="DSP25" s="108"/>
      <c r="DSQ25" s="109"/>
      <c r="DSR25" s="132"/>
      <c r="DSS25" s="132"/>
      <c r="DST25" s="133"/>
      <c r="DSU25" s="132"/>
      <c r="DSV25" s="109"/>
      <c r="DSW25" s="131"/>
      <c r="DSX25" s="114"/>
      <c r="DSY25" s="108"/>
      <c r="DSZ25" s="108"/>
      <c r="DTA25" s="116"/>
      <c r="DTB25" s="266"/>
      <c r="DTC25" s="267"/>
      <c r="DTD25" s="117"/>
      <c r="DTE25" s="107"/>
      <c r="DTF25" s="108"/>
      <c r="DTG25" s="109"/>
      <c r="DTH25" s="132"/>
      <c r="DTI25" s="132"/>
      <c r="DTJ25" s="133"/>
      <c r="DTK25" s="132"/>
      <c r="DTL25" s="109"/>
      <c r="DTM25" s="131"/>
      <c r="DTN25" s="114"/>
      <c r="DTO25" s="108"/>
      <c r="DTP25" s="108"/>
      <c r="DTQ25" s="116"/>
      <c r="DTR25" s="266"/>
      <c r="DTS25" s="267"/>
      <c r="DTT25" s="117"/>
      <c r="DTU25" s="107"/>
      <c r="DTV25" s="108"/>
      <c r="DTW25" s="109"/>
      <c r="DTX25" s="132"/>
      <c r="DTY25" s="132"/>
      <c r="DTZ25" s="133"/>
      <c r="DUA25" s="132"/>
      <c r="DUB25" s="109"/>
      <c r="DUC25" s="131"/>
      <c r="DUD25" s="114"/>
      <c r="DUE25" s="108"/>
      <c r="DUF25" s="108"/>
      <c r="DUG25" s="116"/>
      <c r="DUH25" s="266"/>
      <c r="DUI25" s="267"/>
      <c r="DUJ25" s="117"/>
      <c r="DUK25" s="107"/>
      <c r="DUL25" s="108"/>
      <c r="DUM25" s="109"/>
      <c r="DUN25" s="132"/>
      <c r="DUO25" s="132"/>
      <c r="DUP25" s="133"/>
      <c r="DUQ25" s="132"/>
      <c r="DUR25" s="109"/>
      <c r="DUS25" s="131"/>
      <c r="DUT25" s="114"/>
      <c r="DUU25" s="108"/>
      <c r="DUV25" s="108"/>
      <c r="DUW25" s="116"/>
      <c r="DUX25" s="266"/>
      <c r="DUY25" s="267"/>
      <c r="DUZ25" s="117"/>
      <c r="DVA25" s="107"/>
      <c r="DVB25" s="108"/>
      <c r="DVC25" s="109"/>
      <c r="DVD25" s="132"/>
      <c r="DVE25" s="132"/>
      <c r="DVF25" s="133"/>
      <c r="DVG25" s="132"/>
      <c r="DVH25" s="109"/>
      <c r="DVI25" s="131"/>
      <c r="DVJ25" s="114"/>
      <c r="DVK25" s="108"/>
      <c r="DVL25" s="108"/>
      <c r="DVM25" s="116"/>
      <c r="DVN25" s="266"/>
      <c r="DVO25" s="267"/>
      <c r="DVP25" s="117"/>
      <c r="DVQ25" s="107"/>
      <c r="DVR25" s="108"/>
      <c r="DVS25" s="109"/>
      <c r="DVT25" s="132"/>
      <c r="DVU25" s="132"/>
      <c r="DVV25" s="133"/>
      <c r="DVW25" s="132"/>
      <c r="DVX25" s="109"/>
      <c r="DVY25" s="131"/>
      <c r="DVZ25" s="114"/>
      <c r="DWA25" s="108"/>
      <c r="DWB25" s="108"/>
      <c r="DWC25" s="116"/>
      <c r="DWD25" s="266"/>
      <c r="DWE25" s="267"/>
      <c r="DWF25" s="117"/>
      <c r="DWG25" s="107"/>
      <c r="DWH25" s="108"/>
      <c r="DWI25" s="109"/>
      <c r="DWJ25" s="132"/>
      <c r="DWK25" s="132"/>
      <c r="DWL25" s="133"/>
      <c r="DWM25" s="132"/>
      <c r="DWN25" s="109"/>
      <c r="DWO25" s="131"/>
      <c r="DWP25" s="114"/>
      <c r="DWQ25" s="108"/>
      <c r="DWR25" s="108"/>
      <c r="DWS25" s="116"/>
      <c r="DWT25" s="266"/>
      <c r="DWU25" s="267"/>
      <c r="DWV25" s="117"/>
      <c r="DWW25" s="107"/>
      <c r="DWX25" s="108"/>
      <c r="DWY25" s="109"/>
      <c r="DWZ25" s="132"/>
      <c r="DXA25" s="132"/>
      <c r="DXB25" s="133"/>
      <c r="DXC25" s="132"/>
      <c r="DXD25" s="109"/>
      <c r="DXE25" s="131"/>
      <c r="DXF25" s="114"/>
      <c r="DXG25" s="108"/>
      <c r="DXH25" s="108"/>
      <c r="DXI25" s="116"/>
      <c r="DXJ25" s="266"/>
      <c r="DXK25" s="267"/>
      <c r="DXL25" s="117"/>
      <c r="DXM25" s="107"/>
      <c r="DXN25" s="108"/>
      <c r="DXO25" s="109"/>
      <c r="DXP25" s="132"/>
      <c r="DXQ25" s="132"/>
      <c r="DXR25" s="133"/>
      <c r="DXS25" s="132"/>
      <c r="DXT25" s="109"/>
      <c r="DXU25" s="131"/>
      <c r="DXV25" s="114"/>
      <c r="DXW25" s="108"/>
      <c r="DXX25" s="108"/>
      <c r="DXY25" s="116"/>
      <c r="DXZ25" s="266"/>
      <c r="DYA25" s="267"/>
      <c r="DYB25" s="117"/>
      <c r="DYC25" s="107"/>
      <c r="DYD25" s="108"/>
      <c r="DYE25" s="109"/>
      <c r="DYF25" s="132"/>
      <c r="DYG25" s="132"/>
      <c r="DYH25" s="133"/>
      <c r="DYI25" s="132"/>
      <c r="DYJ25" s="109"/>
      <c r="DYK25" s="131"/>
      <c r="DYL25" s="114"/>
      <c r="DYM25" s="108"/>
      <c r="DYN25" s="108"/>
      <c r="DYO25" s="116"/>
      <c r="DYP25" s="266"/>
      <c r="DYQ25" s="267"/>
      <c r="DYR25" s="117"/>
      <c r="DYS25" s="107"/>
      <c r="DYT25" s="108"/>
      <c r="DYU25" s="109"/>
      <c r="DYV25" s="132"/>
      <c r="DYW25" s="132"/>
      <c r="DYX25" s="133"/>
      <c r="DYY25" s="132"/>
      <c r="DYZ25" s="109"/>
      <c r="DZA25" s="131"/>
      <c r="DZB25" s="114"/>
      <c r="DZC25" s="108"/>
      <c r="DZD25" s="108"/>
      <c r="DZE25" s="116"/>
      <c r="DZF25" s="266"/>
      <c r="DZG25" s="267"/>
      <c r="DZH25" s="117"/>
      <c r="DZI25" s="107"/>
      <c r="DZJ25" s="108"/>
      <c r="DZK25" s="109"/>
      <c r="DZL25" s="132"/>
      <c r="DZM25" s="132"/>
      <c r="DZN25" s="133"/>
      <c r="DZO25" s="132"/>
      <c r="DZP25" s="109"/>
      <c r="DZQ25" s="131"/>
      <c r="DZR25" s="114"/>
      <c r="DZS25" s="108"/>
      <c r="DZT25" s="108"/>
      <c r="DZU25" s="116"/>
      <c r="DZV25" s="266"/>
      <c r="DZW25" s="267"/>
      <c r="DZX25" s="117"/>
      <c r="DZY25" s="107"/>
      <c r="DZZ25" s="108"/>
      <c r="EAA25" s="109"/>
      <c r="EAB25" s="132"/>
      <c r="EAC25" s="132"/>
      <c r="EAD25" s="133"/>
      <c r="EAE25" s="132"/>
      <c r="EAF25" s="109"/>
      <c r="EAG25" s="131"/>
      <c r="EAH25" s="114"/>
      <c r="EAI25" s="108"/>
      <c r="EAJ25" s="108"/>
      <c r="EAK25" s="116"/>
      <c r="EAL25" s="266"/>
      <c r="EAM25" s="267"/>
      <c r="EAN25" s="117"/>
      <c r="EAO25" s="107"/>
      <c r="EAP25" s="108"/>
      <c r="EAQ25" s="109"/>
      <c r="EAR25" s="132"/>
      <c r="EAS25" s="132"/>
      <c r="EAT25" s="133"/>
      <c r="EAU25" s="132"/>
      <c r="EAV25" s="109"/>
      <c r="EAW25" s="131"/>
      <c r="EAX25" s="114"/>
      <c r="EAY25" s="108"/>
      <c r="EAZ25" s="108"/>
      <c r="EBA25" s="116"/>
      <c r="EBB25" s="266"/>
      <c r="EBC25" s="267"/>
      <c r="EBD25" s="117"/>
      <c r="EBE25" s="107"/>
      <c r="EBF25" s="108"/>
      <c r="EBG25" s="109"/>
      <c r="EBH25" s="132"/>
      <c r="EBI25" s="132"/>
      <c r="EBJ25" s="133"/>
      <c r="EBK25" s="132"/>
      <c r="EBL25" s="109"/>
      <c r="EBM25" s="131"/>
      <c r="EBN25" s="114"/>
      <c r="EBO25" s="108"/>
      <c r="EBP25" s="108"/>
      <c r="EBQ25" s="116"/>
      <c r="EBR25" s="266"/>
      <c r="EBS25" s="267"/>
      <c r="EBT25" s="117"/>
      <c r="EBU25" s="107"/>
      <c r="EBV25" s="108"/>
      <c r="EBW25" s="109"/>
      <c r="EBX25" s="132"/>
      <c r="EBY25" s="132"/>
      <c r="EBZ25" s="133"/>
      <c r="ECA25" s="132"/>
      <c r="ECB25" s="109"/>
      <c r="ECC25" s="131"/>
      <c r="ECD25" s="114"/>
      <c r="ECE25" s="108"/>
      <c r="ECF25" s="108"/>
      <c r="ECG25" s="116"/>
      <c r="ECH25" s="266"/>
      <c r="ECI25" s="267"/>
      <c r="ECJ25" s="117"/>
      <c r="ECK25" s="107"/>
      <c r="ECL25" s="108"/>
      <c r="ECM25" s="109"/>
      <c r="ECN25" s="132"/>
      <c r="ECO25" s="132"/>
      <c r="ECP25" s="133"/>
      <c r="ECQ25" s="132"/>
      <c r="ECR25" s="109"/>
      <c r="ECS25" s="131"/>
      <c r="ECT25" s="114"/>
      <c r="ECU25" s="108"/>
      <c r="ECV25" s="108"/>
      <c r="ECW25" s="116"/>
      <c r="ECX25" s="266"/>
      <c r="ECY25" s="267"/>
      <c r="ECZ25" s="117"/>
      <c r="EDA25" s="107"/>
      <c r="EDB25" s="108"/>
      <c r="EDC25" s="109"/>
      <c r="EDD25" s="132"/>
      <c r="EDE25" s="132"/>
      <c r="EDF25" s="133"/>
      <c r="EDG25" s="132"/>
      <c r="EDH25" s="109"/>
      <c r="EDI25" s="131"/>
      <c r="EDJ25" s="114"/>
      <c r="EDK25" s="108"/>
      <c r="EDL25" s="108"/>
      <c r="EDM25" s="116"/>
      <c r="EDN25" s="266"/>
      <c r="EDO25" s="267"/>
      <c r="EDP25" s="117"/>
      <c r="EDQ25" s="107"/>
      <c r="EDR25" s="108"/>
      <c r="EDS25" s="109"/>
      <c r="EDT25" s="132"/>
      <c r="EDU25" s="132"/>
      <c r="EDV25" s="133"/>
      <c r="EDW25" s="132"/>
      <c r="EDX25" s="109"/>
      <c r="EDY25" s="131"/>
      <c r="EDZ25" s="114"/>
      <c r="EEA25" s="108"/>
      <c r="EEB25" s="108"/>
      <c r="EEC25" s="116"/>
      <c r="EED25" s="266"/>
      <c r="EEE25" s="267"/>
      <c r="EEF25" s="117"/>
      <c r="EEG25" s="107"/>
      <c r="EEH25" s="108"/>
      <c r="EEI25" s="109"/>
      <c r="EEJ25" s="132"/>
      <c r="EEK25" s="132"/>
      <c r="EEL25" s="133"/>
      <c r="EEM25" s="132"/>
      <c r="EEN25" s="109"/>
      <c r="EEO25" s="131"/>
      <c r="EEP25" s="114"/>
      <c r="EEQ25" s="108"/>
      <c r="EER25" s="108"/>
      <c r="EES25" s="116"/>
      <c r="EET25" s="266"/>
      <c r="EEU25" s="267"/>
      <c r="EEV25" s="117"/>
      <c r="EEW25" s="107"/>
      <c r="EEX25" s="108"/>
      <c r="EEY25" s="109"/>
      <c r="EEZ25" s="132"/>
      <c r="EFA25" s="132"/>
      <c r="EFB25" s="133"/>
      <c r="EFC25" s="132"/>
      <c r="EFD25" s="109"/>
      <c r="EFE25" s="131"/>
      <c r="EFF25" s="114"/>
      <c r="EFG25" s="108"/>
      <c r="EFH25" s="108"/>
      <c r="EFI25" s="116"/>
      <c r="EFJ25" s="266"/>
      <c r="EFK25" s="267"/>
      <c r="EFL25" s="117"/>
      <c r="EFM25" s="107"/>
      <c r="EFN25" s="108"/>
      <c r="EFO25" s="109"/>
      <c r="EFP25" s="132"/>
      <c r="EFQ25" s="132"/>
      <c r="EFR25" s="133"/>
      <c r="EFS25" s="132"/>
      <c r="EFT25" s="109"/>
      <c r="EFU25" s="131"/>
      <c r="EFV25" s="114"/>
      <c r="EFW25" s="108"/>
      <c r="EFX25" s="108"/>
      <c r="EFY25" s="116"/>
      <c r="EFZ25" s="266"/>
      <c r="EGA25" s="267"/>
      <c r="EGB25" s="117"/>
      <c r="EGC25" s="107"/>
      <c r="EGD25" s="108"/>
      <c r="EGE25" s="109"/>
      <c r="EGF25" s="132"/>
      <c r="EGG25" s="132"/>
      <c r="EGH25" s="133"/>
      <c r="EGI25" s="132"/>
      <c r="EGJ25" s="109"/>
      <c r="EGK25" s="131"/>
      <c r="EGL25" s="114"/>
      <c r="EGM25" s="108"/>
      <c r="EGN25" s="108"/>
      <c r="EGO25" s="116"/>
      <c r="EGP25" s="266"/>
      <c r="EGQ25" s="267"/>
      <c r="EGR25" s="117"/>
      <c r="EGS25" s="107"/>
      <c r="EGT25" s="108"/>
      <c r="EGU25" s="109"/>
      <c r="EGV25" s="132"/>
      <c r="EGW25" s="132"/>
      <c r="EGX25" s="133"/>
      <c r="EGY25" s="132"/>
      <c r="EGZ25" s="109"/>
      <c r="EHA25" s="131"/>
      <c r="EHB25" s="114"/>
      <c r="EHC25" s="108"/>
      <c r="EHD25" s="108"/>
      <c r="EHE25" s="116"/>
      <c r="EHF25" s="266"/>
      <c r="EHG25" s="267"/>
      <c r="EHH25" s="117"/>
      <c r="EHI25" s="107"/>
      <c r="EHJ25" s="108"/>
      <c r="EHK25" s="109"/>
      <c r="EHL25" s="132"/>
      <c r="EHM25" s="132"/>
      <c r="EHN25" s="133"/>
      <c r="EHO25" s="132"/>
      <c r="EHP25" s="109"/>
      <c r="EHQ25" s="131"/>
      <c r="EHR25" s="114"/>
      <c r="EHS25" s="108"/>
      <c r="EHT25" s="108"/>
      <c r="EHU25" s="116"/>
      <c r="EHV25" s="266"/>
      <c r="EHW25" s="267"/>
      <c r="EHX25" s="117"/>
      <c r="EHY25" s="107"/>
      <c r="EHZ25" s="108"/>
      <c r="EIA25" s="109"/>
      <c r="EIB25" s="132"/>
      <c r="EIC25" s="132"/>
      <c r="EID25" s="133"/>
      <c r="EIE25" s="132"/>
      <c r="EIF25" s="109"/>
      <c r="EIG25" s="131"/>
      <c r="EIH25" s="114"/>
      <c r="EII25" s="108"/>
      <c r="EIJ25" s="108"/>
      <c r="EIK25" s="116"/>
      <c r="EIL25" s="266"/>
      <c r="EIM25" s="267"/>
      <c r="EIN25" s="117"/>
      <c r="EIO25" s="107"/>
      <c r="EIP25" s="108"/>
      <c r="EIQ25" s="109"/>
      <c r="EIR25" s="132"/>
      <c r="EIS25" s="132"/>
      <c r="EIT25" s="133"/>
      <c r="EIU25" s="132"/>
      <c r="EIV25" s="109"/>
      <c r="EIW25" s="131"/>
      <c r="EIX25" s="114"/>
      <c r="EIY25" s="108"/>
      <c r="EIZ25" s="108"/>
      <c r="EJA25" s="116"/>
      <c r="EJB25" s="266"/>
      <c r="EJC25" s="267"/>
      <c r="EJD25" s="117"/>
      <c r="EJE25" s="107"/>
      <c r="EJF25" s="108"/>
      <c r="EJG25" s="109"/>
      <c r="EJH25" s="132"/>
      <c r="EJI25" s="132"/>
      <c r="EJJ25" s="133"/>
      <c r="EJK25" s="132"/>
      <c r="EJL25" s="109"/>
      <c r="EJM25" s="131"/>
      <c r="EJN25" s="114"/>
      <c r="EJO25" s="108"/>
      <c r="EJP25" s="108"/>
      <c r="EJQ25" s="116"/>
      <c r="EJR25" s="266"/>
      <c r="EJS25" s="267"/>
      <c r="EJT25" s="117"/>
      <c r="EJU25" s="107"/>
      <c r="EJV25" s="108"/>
      <c r="EJW25" s="109"/>
      <c r="EJX25" s="132"/>
      <c r="EJY25" s="132"/>
      <c r="EJZ25" s="133"/>
      <c r="EKA25" s="132"/>
      <c r="EKB25" s="109"/>
      <c r="EKC25" s="131"/>
      <c r="EKD25" s="114"/>
      <c r="EKE25" s="108"/>
      <c r="EKF25" s="108"/>
      <c r="EKG25" s="116"/>
      <c r="EKH25" s="266"/>
      <c r="EKI25" s="267"/>
      <c r="EKJ25" s="117"/>
      <c r="EKK25" s="107"/>
      <c r="EKL25" s="108"/>
      <c r="EKM25" s="109"/>
      <c r="EKN25" s="132"/>
      <c r="EKO25" s="132"/>
      <c r="EKP25" s="133"/>
      <c r="EKQ25" s="132"/>
      <c r="EKR25" s="109"/>
      <c r="EKS25" s="131"/>
      <c r="EKT25" s="114"/>
      <c r="EKU25" s="108"/>
      <c r="EKV25" s="108"/>
      <c r="EKW25" s="116"/>
      <c r="EKX25" s="266"/>
      <c r="EKY25" s="267"/>
      <c r="EKZ25" s="117"/>
      <c r="ELA25" s="107"/>
      <c r="ELB25" s="108"/>
      <c r="ELC25" s="109"/>
      <c r="ELD25" s="132"/>
      <c r="ELE25" s="132"/>
      <c r="ELF25" s="133"/>
      <c r="ELG25" s="132"/>
      <c r="ELH25" s="109"/>
      <c r="ELI25" s="131"/>
      <c r="ELJ25" s="114"/>
      <c r="ELK25" s="108"/>
      <c r="ELL25" s="108"/>
      <c r="ELM25" s="116"/>
      <c r="ELN25" s="266"/>
      <c r="ELO25" s="267"/>
      <c r="ELP25" s="117"/>
      <c r="ELQ25" s="107"/>
      <c r="ELR25" s="108"/>
      <c r="ELS25" s="109"/>
      <c r="ELT25" s="132"/>
      <c r="ELU25" s="132"/>
      <c r="ELV25" s="133"/>
      <c r="ELW25" s="132"/>
      <c r="ELX25" s="109"/>
      <c r="ELY25" s="131"/>
      <c r="ELZ25" s="114"/>
      <c r="EMA25" s="108"/>
      <c r="EMB25" s="108"/>
      <c r="EMC25" s="116"/>
      <c r="EMD25" s="266"/>
      <c r="EME25" s="267"/>
      <c r="EMF25" s="117"/>
      <c r="EMG25" s="107"/>
      <c r="EMH25" s="108"/>
      <c r="EMI25" s="109"/>
      <c r="EMJ25" s="132"/>
      <c r="EMK25" s="132"/>
      <c r="EML25" s="133"/>
      <c r="EMM25" s="132"/>
      <c r="EMN25" s="109"/>
      <c r="EMO25" s="131"/>
      <c r="EMP25" s="114"/>
      <c r="EMQ25" s="108"/>
      <c r="EMR25" s="108"/>
      <c r="EMS25" s="116"/>
      <c r="EMT25" s="266"/>
      <c r="EMU25" s="267"/>
      <c r="EMV25" s="117"/>
      <c r="EMW25" s="107"/>
      <c r="EMX25" s="108"/>
      <c r="EMY25" s="109"/>
      <c r="EMZ25" s="132"/>
      <c r="ENA25" s="132"/>
      <c r="ENB25" s="133"/>
      <c r="ENC25" s="132"/>
      <c r="END25" s="109"/>
      <c r="ENE25" s="131"/>
      <c r="ENF25" s="114"/>
      <c r="ENG25" s="108"/>
      <c r="ENH25" s="108"/>
      <c r="ENI25" s="116"/>
      <c r="ENJ25" s="266"/>
      <c r="ENK25" s="267"/>
      <c r="ENL25" s="117"/>
      <c r="ENM25" s="107"/>
      <c r="ENN25" s="108"/>
      <c r="ENO25" s="109"/>
      <c r="ENP25" s="132"/>
      <c r="ENQ25" s="132"/>
      <c r="ENR25" s="133"/>
      <c r="ENS25" s="132"/>
      <c r="ENT25" s="109"/>
      <c r="ENU25" s="131"/>
      <c r="ENV25" s="114"/>
      <c r="ENW25" s="108"/>
      <c r="ENX25" s="108"/>
      <c r="ENY25" s="116"/>
      <c r="ENZ25" s="266"/>
      <c r="EOA25" s="267"/>
      <c r="EOB25" s="117"/>
      <c r="EOC25" s="107"/>
      <c r="EOD25" s="108"/>
      <c r="EOE25" s="109"/>
      <c r="EOF25" s="132"/>
      <c r="EOG25" s="132"/>
      <c r="EOH25" s="133"/>
      <c r="EOI25" s="132"/>
      <c r="EOJ25" s="109"/>
      <c r="EOK25" s="131"/>
      <c r="EOL25" s="114"/>
      <c r="EOM25" s="108"/>
      <c r="EON25" s="108"/>
      <c r="EOO25" s="116"/>
      <c r="EOP25" s="266"/>
      <c r="EOQ25" s="267"/>
      <c r="EOR25" s="117"/>
      <c r="EOS25" s="107"/>
      <c r="EOT25" s="108"/>
      <c r="EOU25" s="109"/>
      <c r="EOV25" s="132"/>
      <c r="EOW25" s="132"/>
      <c r="EOX25" s="133"/>
      <c r="EOY25" s="132"/>
      <c r="EOZ25" s="109"/>
      <c r="EPA25" s="131"/>
      <c r="EPB25" s="114"/>
      <c r="EPC25" s="108"/>
      <c r="EPD25" s="108"/>
      <c r="EPE25" s="116"/>
      <c r="EPF25" s="266"/>
      <c r="EPG25" s="267"/>
      <c r="EPH25" s="117"/>
      <c r="EPI25" s="107"/>
      <c r="EPJ25" s="108"/>
      <c r="EPK25" s="109"/>
      <c r="EPL25" s="132"/>
      <c r="EPM25" s="132"/>
      <c r="EPN25" s="133"/>
      <c r="EPO25" s="132"/>
      <c r="EPP25" s="109"/>
      <c r="EPQ25" s="131"/>
      <c r="EPR25" s="114"/>
      <c r="EPS25" s="108"/>
      <c r="EPT25" s="108"/>
      <c r="EPU25" s="116"/>
      <c r="EPV25" s="266"/>
      <c r="EPW25" s="267"/>
      <c r="EPX25" s="117"/>
      <c r="EPY25" s="107"/>
      <c r="EPZ25" s="108"/>
      <c r="EQA25" s="109"/>
      <c r="EQB25" s="132"/>
      <c r="EQC25" s="132"/>
      <c r="EQD25" s="133"/>
      <c r="EQE25" s="132"/>
      <c r="EQF25" s="109"/>
      <c r="EQG25" s="131"/>
      <c r="EQH25" s="114"/>
      <c r="EQI25" s="108"/>
      <c r="EQJ25" s="108"/>
      <c r="EQK25" s="116"/>
      <c r="EQL25" s="266"/>
      <c r="EQM25" s="267"/>
      <c r="EQN25" s="117"/>
      <c r="EQO25" s="107"/>
      <c r="EQP25" s="108"/>
      <c r="EQQ25" s="109"/>
      <c r="EQR25" s="132"/>
      <c r="EQS25" s="132"/>
      <c r="EQT25" s="133"/>
      <c r="EQU25" s="132"/>
      <c r="EQV25" s="109"/>
      <c r="EQW25" s="131"/>
      <c r="EQX25" s="114"/>
      <c r="EQY25" s="108"/>
      <c r="EQZ25" s="108"/>
      <c r="ERA25" s="116"/>
      <c r="ERB25" s="266"/>
      <c r="ERC25" s="267"/>
      <c r="ERD25" s="117"/>
      <c r="ERE25" s="107"/>
      <c r="ERF25" s="108"/>
      <c r="ERG25" s="109"/>
      <c r="ERH25" s="132"/>
      <c r="ERI25" s="132"/>
      <c r="ERJ25" s="133"/>
      <c r="ERK25" s="132"/>
      <c r="ERL25" s="109"/>
      <c r="ERM25" s="131"/>
      <c r="ERN25" s="114"/>
      <c r="ERO25" s="108"/>
      <c r="ERP25" s="108"/>
      <c r="ERQ25" s="116"/>
      <c r="ERR25" s="266"/>
      <c r="ERS25" s="267"/>
      <c r="ERT25" s="117"/>
      <c r="ERU25" s="107"/>
      <c r="ERV25" s="108"/>
      <c r="ERW25" s="109"/>
      <c r="ERX25" s="132"/>
      <c r="ERY25" s="132"/>
      <c r="ERZ25" s="133"/>
      <c r="ESA25" s="132"/>
      <c r="ESB25" s="109"/>
      <c r="ESC25" s="131"/>
      <c r="ESD25" s="114"/>
      <c r="ESE25" s="108"/>
      <c r="ESF25" s="108"/>
      <c r="ESG25" s="116"/>
      <c r="ESH25" s="266"/>
      <c r="ESI25" s="267"/>
      <c r="ESJ25" s="117"/>
      <c r="ESK25" s="107"/>
      <c r="ESL25" s="108"/>
      <c r="ESM25" s="109"/>
      <c r="ESN25" s="132"/>
      <c r="ESO25" s="132"/>
      <c r="ESP25" s="133"/>
      <c r="ESQ25" s="132"/>
      <c r="ESR25" s="109"/>
      <c r="ESS25" s="131"/>
      <c r="EST25" s="114"/>
      <c r="ESU25" s="108"/>
      <c r="ESV25" s="108"/>
      <c r="ESW25" s="116"/>
      <c r="ESX25" s="266"/>
      <c r="ESY25" s="267"/>
      <c r="ESZ25" s="117"/>
      <c r="ETA25" s="107"/>
      <c r="ETB25" s="108"/>
      <c r="ETC25" s="109"/>
      <c r="ETD25" s="132"/>
      <c r="ETE25" s="132"/>
      <c r="ETF25" s="133"/>
      <c r="ETG25" s="132"/>
      <c r="ETH25" s="109"/>
      <c r="ETI25" s="131"/>
      <c r="ETJ25" s="114"/>
      <c r="ETK25" s="108"/>
      <c r="ETL25" s="108"/>
      <c r="ETM25" s="116"/>
      <c r="ETN25" s="266"/>
      <c r="ETO25" s="267"/>
      <c r="ETP25" s="117"/>
      <c r="ETQ25" s="107"/>
      <c r="ETR25" s="108"/>
      <c r="ETS25" s="109"/>
      <c r="ETT25" s="132"/>
      <c r="ETU25" s="132"/>
      <c r="ETV25" s="133"/>
      <c r="ETW25" s="132"/>
      <c r="ETX25" s="109"/>
      <c r="ETY25" s="131"/>
      <c r="ETZ25" s="114"/>
      <c r="EUA25" s="108"/>
      <c r="EUB25" s="108"/>
      <c r="EUC25" s="116"/>
      <c r="EUD25" s="266"/>
      <c r="EUE25" s="267"/>
      <c r="EUF25" s="117"/>
      <c r="EUG25" s="107"/>
      <c r="EUH25" s="108"/>
      <c r="EUI25" s="109"/>
      <c r="EUJ25" s="132"/>
      <c r="EUK25" s="132"/>
      <c r="EUL25" s="133"/>
      <c r="EUM25" s="132"/>
      <c r="EUN25" s="109"/>
      <c r="EUO25" s="131"/>
      <c r="EUP25" s="114"/>
      <c r="EUQ25" s="108"/>
      <c r="EUR25" s="108"/>
      <c r="EUS25" s="116"/>
      <c r="EUT25" s="266"/>
      <c r="EUU25" s="267"/>
      <c r="EUV25" s="117"/>
      <c r="EUW25" s="107"/>
      <c r="EUX25" s="108"/>
      <c r="EUY25" s="109"/>
      <c r="EUZ25" s="132"/>
      <c r="EVA25" s="132"/>
      <c r="EVB25" s="133"/>
      <c r="EVC25" s="132"/>
      <c r="EVD25" s="109"/>
      <c r="EVE25" s="131"/>
      <c r="EVF25" s="114"/>
      <c r="EVG25" s="108"/>
      <c r="EVH25" s="108"/>
      <c r="EVI25" s="116"/>
      <c r="EVJ25" s="266"/>
      <c r="EVK25" s="267"/>
      <c r="EVL25" s="117"/>
      <c r="EVM25" s="107"/>
      <c r="EVN25" s="108"/>
      <c r="EVO25" s="109"/>
      <c r="EVP25" s="132"/>
      <c r="EVQ25" s="132"/>
      <c r="EVR25" s="133"/>
      <c r="EVS25" s="132"/>
      <c r="EVT25" s="109"/>
      <c r="EVU25" s="131"/>
      <c r="EVV25" s="114"/>
      <c r="EVW25" s="108"/>
      <c r="EVX25" s="108"/>
      <c r="EVY25" s="116"/>
      <c r="EVZ25" s="266"/>
      <c r="EWA25" s="267"/>
      <c r="EWB25" s="117"/>
      <c r="EWC25" s="107"/>
      <c r="EWD25" s="108"/>
      <c r="EWE25" s="109"/>
      <c r="EWF25" s="132"/>
      <c r="EWG25" s="132"/>
      <c r="EWH25" s="133"/>
      <c r="EWI25" s="132"/>
      <c r="EWJ25" s="109"/>
      <c r="EWK25" s="131"/>
      <c r="EWL25" s="114"/>
      <c r="EWM25" s="108"/>
      <c r="EWN25" s="108"/>
      <c r="EWO25" s="116"/>
      <c r="EWP25" s="266"/>
      <c r="EWQ25" s="267"/>
      <c r="EWR25" s="117"/>
      <c r="EWS25" s="107"/>
      <c r="EWT25" s="108"/>
      <c r="EWU25" s="109"/>
      <c r="EWV25" s="132"/>
      <c r="EWW25" s="132"/>
      <c r="EWX25" s="133"/>
      <c r="EWY25" s="132"/>
      <c r="EWZ25" s="109"/>
      <c r="EXA25" s="131"/>
      <c r="EXB25" s="114"/>
      <c r="EXC25" s="108"/>
      <c r="EXD25" s="108"/>
      <c r="EXE25" s="116"/>
      <c r="EXF25" s="266"/>
      <c r="EXG25" s="267"/>
      <c r="EXH25" s="117"/>
      <c r="EXI25" s="107"/>
      <c r="EXJ25" s="108"/>
      <c r="EXK25" s="109"/>
      <c r="EXL25" s="132"/>
      <c r="EXM25" s="132"/>
      <c r="EXN25" s="133"/>
      <c r="EXO25" s="132"/>
      <c r="EXP25" s="109"/>
      <c r="EXQ25" s="131"/>
      <c r="EXR25" s="114"/>
      <c r="EXS25" s="108"/>
      <c r="EXT25" s="108"/>
      <c r="EXU25" s="116"/>
      <c r="EXV25" s="266"/>
      <c r="EXW25" s="267"/>
      <c r="EXX25" s="117"/>
      <c r="EXY25" s="107"/>
      <c r="EXZ25" s="108"/>
      <c r="EYA25" s="109"/>
      <c r="EYB25" s="132"/>
      <c r="EYC25" s="132"/>
      <c r="EYD25" s="133"/>
      <c r="EYE25" s="132"/>
      <c r="EYF25" s="109"/>
      <c r="EYG25" s="131"/>
      <c r="EYH25" s="114"/>
      <c r="EYI25" s="108"/>
      <c r="EYJ25" s="108"/>
      <c r="EYK25" s="116"/>
      <c r="EYL25" s="266"/>
      <c r="EYM25" s="267"/>
      <c r="EYN25" s="117"/>
      <c r="EYO25" s="107"/>
      <c r="EYP25" s="108"/>
      <c r="EYQ25" s="109"/>
      <c r="EYR25" s="132"/>
      <c r="EYS25" s="132"/>
      <c r="EYT25" s="133"/>
      <c r="EYU25" s="132"/>
      <c r="EYV25" s="109"/>
      <c r="EYW25" s="131"/>
      <c r="EYX25" s="114"/>
      <c r="EYY25" s="108"/>
      <c r="EYZ25" s="108"/>
      <c r="EZA25" s="116"/>
      <c r="EZB25" s="266"/>
      <c r="EZC25" s="267"/>
      <c r="EZD25" s="117"/>
      <c r="EZE25" s="107"/>
      <c r="EZF25" s="108"/>
      <c r="EZG25" s="109"/>
      <c r="EZH25" s="132"/>
      <c r="EZI25" s="132"/>
      <c r="EZJ25" s="133"/>
      <c r="EZK25" s="132"/>
      <c r="EZL25" s="109"/>
      <c r="EZM25" s="131"/>
      <c r="EZN25" s="114"/>
      <c r="EZO25" s="108"/>
      <c r="EZP25" s="108"/>
      <c r="EZQ25" s="116"/>
      <c r="EZR25" s="266"/>
      <c r="EZS25" s="267"/>
      <c r="EZT25" s="117"/>
      <c r="EZU25" s="107"/>
      <c r="EZV25" s="108"/>
      <c r="EZW25" s="109"/>
      <c r="EZX25" s="132"/>
      <c r="EZY25" s="132"/>
      <c r="EZZ25" s="133"/>
      <c r="FAA25" s="132"/>
      <c r="FAB25" s="109"/>
      <c r="FAC25" s="131"/>
      <c r="FAD25" s="114"/>
      <c r="FAE25" s="108"/>
      <c r="FAF25" s="108"/>
      <c r="FAG25" s="116"/>
      <c r="FAH25" s="266"/>
      <c r="FAI25" s="267"/>
      <c r="FAJ25" s="117"/>
      <c r="FAK25" s="107"/>
      <c r="FAL25" s="108"/>
      <c r="FAM25" s="109"/>
      <c r="FAN25" s="132"/>
      <c r="FAO25" s="132"/>
      <c r="FAP25" s="133"/>
      <c r="FAQ25" s="132"/>
      <c r="FAR25" s="109"/>
      <c r="FAS25" s="131"/>
      <c r="FAT25" s="114"/>
      <c r="FAU25" s="108"/>
      <c r="FAV25" s="108"/>
      <c r="FAW25" s="116"/>
      <c r="FAX25" s="266"/>
      <c r="FAY25" s="267"/>
      <c r="FAZ25" s="117"/>
      <c r="FBA25" s="107"/>
      <c r="FBB25" s="108"/>
      <c r="FBC25" s="109"/>
      <c r="FBD25" s="132"/>
      <c r="FBE25" s="132"/>
      <c r="FBF25" s="133"/>
      <c r="FBG25" s="132"/>
      <c r="FBH25" s="109"/>
      <c r="FBI25" s="131"/>
      <c r="FBJ25" s="114"/>
      <c r="FBK25" s="108"/>
      <c r="FBL25" s="108"/>
      <c r="FBM25" s="116"/>
      <c r="FBN25" s="266"/>
      <c r="FBO25" s="267"/>
      <c r="FBP25" s="117"/>
      <c r="FBQ25" s="107"/>
      <c r="FBR25" s="108"/>
      <c r="FBS25" s="109"/>
      <c r="FBT25" s="132"/>
      <c r="FBU25" s="132"/>
      <c r="FBV25" s="133"/>
      <c r="FBW25" s="132"/>
      <c r="FBX25" s="109"/>
      <c r="FBY25" s="131"/>
      <c r="FBZ25" s="114"/>
      <c r="FCA25" s="108"/>
      <c r="FCB25" s="108"/>
      <c r="FCC25" s="116"/>
      <c r="FCD25" s="266"/>
      <c r="FCE25" s="267"/>
      <c r="FCF25" s="117"/>
      <c r="FCG25" s="107"/>
      <c r="FCH25" s="108"/>
      <c r="FCI25" s="109"/>
      <c r="FCJ25" s="132"/>
      <c r="FCK25" s="132"/>
      <c r="FCL25" s="133"/>
      <c r="FCM25" s="132"/>
      <c r="FCN25" s="109"/>
      <c r="FCO25" s="131"/>
      <c r="FCP25" s="114"/>
      <c r="FCQ25" s="108"/>
      <c r="FCR25" s="108"/>
      <c r="FCS25" s="116"/>
      <c r="FCT25" s="266"/>
      <c r="FCU25" s="267"/>
      <c r="FCV25" s="117"/>
      <c r="FCW25" s="107"/>
      <c r="FCX25" s="108"/>
      <c r="FCY25" s="109"/>
      <c r="FCZ25" s="132"/>
      <c r="FDA25" s="132"/>
      <c r="FDB25" s="133"/>
      <c r="FDC25" s="132"/>
      <c r="FDD25" s="109"/>
      <c r="FDE25" s="131"/>
      <c r="FDF25" s="114"/>
      <c r="FDG25" s="108"/>
      <c r="FDH25" s="108"/>
      <c r="FDI25" s="116"/>
      <c r="FDJ25" s="266"/>
      <c r="FDK25" s="267"/>
      <c r="FDL25" s="117"/>
      <c r="FDM25" s="107"/>
      <c r="FDN25" s="108"/>
      <c r="FDO25" s="109"/>
      <c r="FDP25" s="132"/>
      <c r="FDQ25" s="132"/>
      <c r="FDR25" s="133"/>
      <c r="FDS25" s="132"/>
      <c r="FDT25" s="109"/>
      <c r="FDU25" s="131"/>
      <c r="FDV25" s="114"/>
      <c r="FDW25" s="108"/>
      <c r="FDX25" s="108"/>
      <c r="FDY25" s="116"/>
      <c r="FDZ25" s="266"/>
      <c r="FEA25" s="267"/>
      <c r="FEB25" s="117"/>
      <c r="FEC25" s="107"/>
      <c r="FED25" s="108"/>
      <c r="FEE25" s="109"/>
      <c r="FEF25" s="132"/>
      <c r="FEG25" s="132"/>
      <c r="FEH25" s="133"/>
      <c r="FEI25" s="132"/>
      <c r="FEJ25" s="109"/>
      <c r="FEK25" s="131"/>
      <c r="FEL25" s="114"/>
      <c r="FEM25" s="108"/>
      <c r="FEN25" s="108"/>
      <c r="FEO25" s="116"/>
      <c r="FEP25" s="266"/>
      <c r="FEQ25" s="267"/>
      <c r="FER25" s="117"/>
      <c r="FES25" s="107"/>
      <c r="FET25" s="108"/>
      <c r="FEU25" s="109"/>
      <c r="FEV25" s="132"/>
      <c r="FEW25" s="132"/>
      <c r="FEX25" s="133"/>
      <c r="FEY25" s="132"/>
      <c r="FEZ25" s="109"/>
      <c r="FFA25" s="131"/>
      <c r="FFB25" s="114"/>
      <c r="FFC25" s="108"/>
      <c r="FFD25" s="108"/>
      <c r="FFE25" s="116"/>
      <c r="FFF25" s="266"/>
      <c r="FFG25" s="267"/>
      <c r="FFH25" s="117"/>
      <c r="FFI25" s="107"/>
      <c r="FFJ25" s="108"/>
      <c r="FFK25" s="109"/>
      <c r="FFL25" s="132"/>
      <c r="FFM25" s="132"/>
      <c r="FFN25" s="133"/>
      <c r="FFO25" s="132"/>
      <c r="FFP25" s="109"/>
      <c r="FFQ25" s="131"/>
      <c r="FFR25" s="114"/>
      <c r="FFS25" s="108"/>
      <c r="FFT25" s="108"/>
      <c r="FFU25" s="116"/>
      <c r="FFV25" s="266"/>
      <c r="FFW25" s="267"/>
      <c r="FFX25" s="117"/>
      <c r="FFY25" s="107"/>
      <c r="FFZ25" s="108"/>
      <c r="FGA25" s="109"/>
      <c r="FGB25" s="132"/>
      <c r="FGC25" s="132"/>
      <c r="FGD25" s="133"/>
      <c r="FGE25" s="132"/>
      <c r="FGF25" s="109"/>
      <c r="FGG25" s="131"/>
      <c r="FGH25" s="114"/>
      <c r="FGI25" s="108"/>
      <c r="FGJ25" s="108"/>
      <c r="FGK25" s="116"/>
      <c r="FGL25" s="266"/>
      <c r="FGM25" s="267"/>
      <c r="FGN25" s="117"/>
      <c r="FGO25" s="107"/>
      <c r="FGP25" s="108"/>
      <c r="FGQ25" s="109"/>
      <c r="FGR25" s="132"/>
      <c r="FGS25" s="132"/>
      <c r="FGT25" s="133"/>
      <c r="FGU25" s="132"/>
      <c r="FGV25" s="109"/>
      <c r="FGW25" s="131"/>
      <c r="FGX25" s="114"/>
      <c r="FGY25" s="108"/>
      <c r="FGZ25" s="108"/>
      <c r="FHA25" s="116"/>
      <c r="FHB25" s="266"/>
      <c r="FHC25" s="267"/>
      <c r="FHD25" s="117"/>
      <c r="FHE25" s="107"/>
      <c r="FHF25" s="108"/>
      <c r="FHG25" s="109"/>
      <c r="FHH25" s="132"/>
      <c r="FHI25" s="132"/>
      <c r="FHJ25" s="133"/>
      <c r="FHK25" s="132"/>
      <c r="FHL25" s="109"/>
      <c r="FHM25" s="131"/>
      <c r="FHN25" s="114"/>
      <c r="FHO25" s="108"/>
      <c r="FHP25" s="108"/>
      <c r="FHQ25" s="116"/>
      <c r="FHR25" s="266"/>
      <c r="FHS25" s="267"/>
      <c r="FHT25" s="117"/>
      <c r="FHU25" s="107"/>
      <c r="FHV25" s="108"/>
      <c r="FHW25" s="109"/>
      <c r="FHX25" s="132"/>
      <c r="FHY25" s="132"/>
      <c r="FHZ25" s="133"/>
      <c r="FIA25" s="132"/>
      <c r="FIB25" s="109"/>
      <c r="FIC25" s="131"/>
      <c r="FID25" s="114"/>
      <c r="FIE25" s="108"/>
      <c r="FIF25" s="108"/>
      <c r="FIG25" s="116"/>
      <c r="FIH25" s="266"/>
      <c r="FII25" s="267"/>
      <c r="FIJ25" s="117"/>
      <c r="FIK25" s="107"/>
      <c r="FIL25" s="108"/>
      <c r="FIM25" s="109"/>
      <c r="FIN25" s="132"/>
      <c r="FIO25" s="132"/>
      <c r="FIP25" s="133"/>
      <c r="FIQ25" s="132"/>
      <c r="FIR25" s="109"/>
      <c r="FIS25" s="131"/>
      <c r="FIT25" s="114"/>
      <c r="FIU25" s="108"/>
      <c r="FIV25" s="108"/>
      <c r="FIW25" s="116"/>
      <c r="FIX25" s="266"/>
      <c r="FIY25" s="267"/>
      <c r="FIZ25" s="117"/>
      <c r="FJA25" s="107"/>
      <c r="FJB25" s="108"/>
      <c r="FJC25" s="109"/>
      <c r="FJD25" s="132"/>
      <c r="FJE25" s="132"/>
      <c r="FJF25" s="133"/>
      <c r="FJG25" s="132"/>
      <c r="FJH25" s="109"/>
      <c r="FJI25" s="131"/>
      <c r="FJJ25" s="114"/>
      <c r="FJK25" s="108"/>
      <c r="FJL25" s="108"/>
      <c r="FJM25" s="116"/>
      <c r="FJN25" s="266"/>
      <c r="FJO25" s="267"/>
      <c r="FJP25" s="117"/>
      <c r="FJQ25" s="107"/>
      <c r="FJR25" s="108"/>
      <c r="FJS25" s="109"/>
      <c r="FJT25" s="132"/>
      <c r="FJU25" s="132"/>
      <c r="FJV25" s="133"/>
      <c r="FJW25" s="132"/>
      <c r="FJX25" s="109"/>
      <c r="FJY25" s="131"/>
      <c r="FJZ25" s="114"/>
      <c r="FKA25" s="108"/>
      <c r="FKB25" s="108"/>
      <c r="FKC25" s="116"/>
      <c r="FKD25" s="266"/>
      <c r="FKE25" s="267"/>
      <c r="FKF25" s="117"/>
      <c r="FKG25" s="107"/>
      <c r="FKH25" s="108"/>
      <c r="FKI25" s="109"/>
      <c r="FKJ25" s="132"/>
      <c r="FKK25" s="132"/>
      <c r="FKL25" s="133"/>
      <c r="FKM25" s="132"/>
      <c r="FKN25" s="109"/>
      <c r="FKO25" s="131"/>
      <c r="FKP25" s="114"/>
      <c r="FKQ25" s="108"/>
      <c r="FKR25" s="108"/>
      <c r="FKS25" s="116"/>
      <c r="FKT25" s="266"/>
      <c r="FKU25" s="267"/>
      <c r="FKV25" s="117"/>
      <c r="FKW25" s="107"/>
      <c r="FKX25" s="108"/>
      <c r="FKY25" s="109"/>
      <c r="FKZ25" s="132"/>
      <c r="FLA25" s="132"/>
      <c r="FLB25" s="133"/>
      <c r="FLC25" s="132"/>
      <c r="FLD25" s="109"/>
      <c r="FLE25" s="131"/>
      <c r="FLF25" s="114"/>
      <c r="FLG25" s="108"/>
      <c r="FLH25" s="108"/>
      <c r="FLI25" s="116"/>
      <c r="FLJ25" s="266"/>
      <c r="FLK25" s="267"/>
      <c r="FLL25" s="117"/>
      <c r="FLM25" s="107"/>
      <c r="FLN25" s="108"/>
      <c r="FLO25" s="109"/>
      <c r="FLP25" s="132"/>
      <c r="FLQ25" s="132"/>
      <c r="FLR25" s="133"/>
      <c r="FLS25" s="132"/>
      <c r="FLT25" s="109"/>
      <c r="FLU25" s="131"/>
      <c r="FLV25" s="114"/>
      <c r="FLW25" s="108"/>
      <c r="FLX25" s="108"/>
      <c r="FLY25" s="116"/>
      <c r="FLZ25" s="266"/>
      <c r="FMA25" s="267"/>
      <c r="FMB25" s="117"/>
      <c r="FMC25" s="107"/>
      <c r="FMD25" s="108"/>
      <c r="FME25" s="109"/>
      <c r="FMF25" s="132"/>
      <c r="FMG25" s="132"/>
      <c r="FMH25" s="133"/>
      <c r="FMI25" s="132"/>
      <c r="FMJ25" s="109"/>
      <c r="FMK25" s="131"/>
      <c r="FML25" s="114"/>
      <c r="FMM25" s="108"/>
      <c r="FMN25" s="108"/>
      <c r="FMO25" s="116"/>
      <c r="FMP25" s="266"/>
      <c r="FMQ25" s="267"/>
      <c r="FMR25" s="117"/>
      <c r="FMS25" s="107"/>
      <c r="FMT25" s="108"/>
      <c r="FMU25" s="109"/>
      <c r="FMV25" s="132"/>
      <c r="FMW25" s="132"/>
      <c r="FMX25" s="133"/>
      <c r="FMY25" s="132"/>
      <c r="FMZ25" s="109"/>
      <c r="FNA25" s="131"/>
      <c r="FNB25" s="114"/>
      <c r="FNC25" s="108"/>
      <c r="FND25" s="108"/>
      <c r="FNE25" s="116"/>
      <c r="FNF25" s="266"/>
      <c r="FNG25" s="267"/>
      <c r="FNH25" s="117"/>
      <c r="FNI25" s="107"/>
      <c r="FNJ25" s="108"/>
      <c r="FNK25" s="109"/>
      <c r="FNL25" s="132"/>
      <c r="FNM25" s="132"/>
      <c r="FNN25" s="133"/>
      <c r="FNO25" s="132"/>
      <c r="FNP25" s="109"/>
      <c r="FNQ25" s="131"/>
      <c r="FNR25" s="114"/>
      <c r="FNS25" s="108"/>
      <c r="FNT25" s="108"/>
      <c r="FNU25" s="116"/>
      <c r="FNV25" s="266"/>
      <c r="FNW25" s="267"/>
      <c r="FNX25" s="117"/>
      <c r="FNY25" s="107"/>
      <c r="FNZ25" s="108"/>
      <c r="FOA25" s="109"/>
      <c r="FOB25" s="132"/>
      <c r="FOC25" s="132"/>
      <c r="FOD25" s="133"/>
      <c r="FOE25" s="132"/>
      <c r="FOF25" s="109"/>
      <c r="FOG25" s="131"/>
      <c r="FOH25" s="114"/>
      <c r="FOI25" s="108"/>
      <c r="FOJ25" s="108"/>
      <c r="FOK25" s="116"/>
      <c r="FOL25" s="266"/>
      <c r="FOM25" s="267"/>
      <c r="FON25" s="117"/>
      <c r="FOO25" s="107"/>
      <c r="FOP25" s="108"/>
      <c r="FOQ25" s="109"/>
      <c r="FOR25" s="132"/>
      <c r="FOS25" s="132"/>
      <c r="FOT25" s="133"/>
      <c r="FOU25" s="132"/>
      <c r="FOV25" s="109"/>
      <c r="FOW25" s="131"/>
      <c r="FOX25" s="114"/>
      <c r="FOY25" s="108"/>
      <c r="FOZ25" s="108"/>
      <c r="FPA25" s="116"/>
      <c r="FPB25" s="266"/>
      <c r="FPC25" s="267"/>
      <c r="FPD25" s="117"/>
      <c r="FPE25" s="107"/>
      <c r="FPF25" s="108"/>
      <c r="FPG25" s="109"/>
      <c r="FPH25" s="132"/>
      <c r="FPI25" s="132"/>
      <c r="FPJ25" s="133"/>
      <c r="FPK25" s="132"/>
      <c r="FPL25" s="109"/>
      <c r="FPM25" s="131"/>
      <c r="FPN25" s="114"/>
      <c r="FPO25" s="108"/>
      <c r="FPP25" s="108"/>
      <c r="FPQ25" s="116"/>
      <c r="FPR25" s="266"/>
      <c r="FPS25" s="267"/>
      <c r="FPT25" s="117"/>
      <c r="FPU25" s="107"/>
      <c r="FPV25" s="108"/>
      <c r="FPW25" s="109"/>
      <c r="FPX25" s="132"/>
      <c r="FPY25" s="132"/>
      <c r="FPZ25" s="133"/>
      <c r="FQA25" s="132"/>
      <c r="FQB25" s="109"/>
      <c r="FQC25" s="131"/>
      <c r="FQD25" s="114"/>
      <c r="FQE25" s="108"/>
      <c r="FQF25" s="108"/>
      <c r="FQG25" s="116"/>
      <c r="FQH25" s="266"/>
      <c r="FQI25" s="267"/>
      <c r="FQJ25" s="117"/>
      <c r="FQK25" s="107"/>
      <c r="FQL25" s="108"/>
      <c r="FQM25" s="109"/>
      <c r="FQN25" s="132"/>
      <c r="FQO25" s="132"/>
      <c r="FQP25" s="133"/>
      <c r="FQQ25" s="132"/>
      <c r="FQR25" s="109"/>
      <c r="FQS25" s="131"/>
      <c r="FQT25" s="114"/>
      <c r="FQU25" s="108"/>
      <c r="FQV25" s="108"/>
      <c r="FQW25" s="116"/>
      <c r="FQX25" s="266"/>
      <c r="FQY25" s="267"/>
      <c r="FQZ25" s="117"/>
      <c r="FRA25" s="107"/>
      <c r="FRB25" s="108"/>
      <c r="FRC25" s="109"/>
      <c r="FRD25" s="132"/>
      <c r="FRE25" s="132"/>
      <c r="FRF25" s="133"/>
      <c r="FRG25" s="132"/>
      <c r="FRH25" s="109"/>
      <c r="FRI25" s="131"/>
      <c r="FRJ25" s="114"/>
      <c r="FRK25" s="108"/>
      <c r="FRL25" s="108"/>
      <c r="FRM25" s="116"/>
      <c r="FRN25" s="266"/>
      <c r="FRO25" s="267"/>
      <c r="FRP25" s="117"/>
      <c r="FRQ25" s="107"/>
      <c r="FRR25" s="108"/>
      <c r="FRS25" s="109"/>
      <c r="FRT25" s="132"/>
      <c r="FRU25" s="132"/>
      <c r="FRV25" s="133"/>
      <c r="FRW25" s="132"/>
      <c r="FRX25" s="109"/>
      <c r="FRY25" s="131"/>
      <c r="FRZ25" s="114"/>
      <c r="FSA25" s="108"/>
      <c r="FSB25" s="108"/>
      <c r="FSC25" s="116"/>
      <c r="FSD25" s="266"/>
      <c r="FSE25" s="267"/>
      <c r="FSF25" s="117"/>
      <c r="FSG25" s="107"/>
      <c r="FSH25" s="108"/>
      <c r="FSI25" s="109"/>
      <c r="FSJ25" s="132"/>
      <c r="FSK25" s="132"/>
      <c r="FSL25" s="133"/>
      <c r="FSM25" s="132"/>
      <c r="FSN25" s="109"/>
      <c r="FSO25" s="131"/>
      <c r="FSP25" s="114"/>
      <c r="FSQ25" s="108"/>
      <c r="FSR25" s="108"/>
      <c r="FSS25" s="116"/>
      <c r="FST25" s="266"/>
      <c r="FSU25" s="267"/>
      <c r="FSV25" s="117"/>
      <c r="FSW25" s="107"/>
      <c r="FSX25" s="108"/>
      <c r="FSY25" s="109"/>
      <c r="FSZ25" s="132"/>
      <c r="FTA25" s="132"/>
      <c r="FTB25" s="133"/>
      <c r="FTC25" s="132"/>
      <c r="FTD25" s="109"/>
      <c r="FTE25" s="131"/>
      <c r="FTF25" s="114"/>
      <c r="FTG25" s="108"/>
      <c r="FTH25" s="108"/>
      <c r="FTI25" s="116"/>
      <c r="FTJ25" s="266"/>
      <c r="FTK25" s="267"/>
      <c r="FTL25" s="117"/>
      <c r="FTM25" s="107"/>
      <c r="FTN25" s="108"/>
      <c r="FTO25" s="109"/>
      <c r="FTP25" s="132"/>
      <c r="FTQ25" s="132"/>
      <c r="FTR25" s="133"/>
      <c r="FTS25" s="132"/>
      <c r="FTT25" s="109"/>
      <c r="FTU25" s="131"/>
      <c r="FTV25" s="114"/>
      <c r="FTW25" s="108"/>
      <c r="FTX25" s="108"/>
      <c r="FTY25" s="116"/>
      <c r="FTZ25" s="266"/>
      <c r="FUA25" s="267"/>
      <c r="FUB25" s="117"/>
      <c r="FUC25" s="107"/>
      <c r="FUD25" s="108"/>
      <c r="FUE25" s="109"/>
      <c r="FUF25" s="132"/>
      <c r="FUG25" s="132"/>
      <c r="FUH25" s="133"/>
      <c r="FUI25" s="132"/>
      <c r="FUJ25" s="109"/>
      <c r="FUK25" s="131"/>
      <c r="FUL25" s="114"/>
      <c r="FUM25" s="108"/>
      <c r="FUN25" s="108"/>
      <c r="FUO25" s="116"/>
      <c r="FUP25" s="266"/>
      <c r="FUQ25" s="267"/>
      <c r="FUR25" s="117"/>
      <c r="FUS25" s="107"/>
      <c r="FUT25" s="108"/>
      <c r="FUU25" s="109"/>
      <c r="FUV25" s="132"/>
      <c r="FUW25" s="132"/>
      <c r="FUX25" s="133"/>
      <c r="FUY25" s="132"/>
      <c r="FUZ25" s="109"/>
      <c r="FVA25" s="131"/>
      <c r="FVB25" s="114"/>
      <c r="FVC25" s="108"/>
      <c r="FVD25" s="108"/>
      <c r="FVE25" s="116"/>
      <c r="FVF25" s="266"/>
      <c r="FVG25" s="267"/>
      <c r="FVH25" s="117"/>
      <c r="FVI25" s="107"/>
      <c r="FVJ25" s="108"/>
      <c r="FVK25" s="109"/>
      <c r="FVL25" s="132"/>
      <c r="FVM25" s="132"/>
      <c r="FVN25" s="133"/>
      <c r="FVO25" s="132"/>
      <c r="FVP25" s="109"/>
      <c r="FVQ25" s="131"/>
      <c r="FVR25" s="114"/>
      <c r="FVS25" s="108"/>
      <c r="FVT25" s="108"/>
      <c r="FVU25" s="116"/>
      <c r="FVV25" s="266"/>
      <c r="FVW25" s="267"/>
      <c r="FVX25" s="117"/>
      <c r="FVY25" s="107"/>
      <c r="FVZ25" s="108"/>
      <c r="FWA25" s="109"/>
      <c r="FWB25" s="132"/>
      <c r="FWC25" s="132"/>
      <c r="FWD25" s="133"/>
      <c r="FWE25" s="132"/>
      <c r="FWF25" s="109"/>
      <c r="FWG25" s="131"/>
      <c r="FWH25" s="114"/>
      <c r="FWI25" s="108"/>
      <c r="FWJ25" s="108"/>
      <c r="FWK25" s="116"/>
      <c r="FWL25" s="266"/>
      <c r="FWM25" s="267"/>
      <c r="FWN25" s="117"/>
      <c r="FWO25" s="107"/>
      <c r="FWP25" s="108"/>
      <c r="FWQ25" s="109"/>
      <c r="FWR25" s="132"/>
      <c r="FWS25" s="132"/>
      <c r="FWT25" s="133"/>
      <c r="FWU25" s="132"/>
      <c r="FWV25" s="109"/>
      <c r="FWW25" s="131"/>
      <c r="FWX25" s="114"/>
      <c r="FWY25" s="108"/>
      <c r="FWZ25" s="108"/>
      <c r="FXA25" s="116"/>
      <c r="FXB25" s="266"/>
      <c r="FXC25" s="267"/>
      <c r="FXD25" s="117"/>
      <c r="FXE25" s="107"/>
      <c r="FXF25" s="108"/>
      <c r="FXG25" s="109"/>
      <c r="FXH25" s="132"/>
      <c r="FXI25" s="132"/>
      <c r="FXJ25" s="133"/>
      <c r="FXK25" s="132"/>
      <c r="FXL25" s="109"/>
      <c r="FXM25" s="131"/>
      <c r="FXN25" s="114"/>
      <c r="FXO25" s="108"/>
      <c r="FXP25" s="108"/>
      <c r="FXQ25" s="116"/>
      <c r="FXR25" s="266"/>
      <c r="FXS25" s="267"/>
      <c r="FXT25" s="117"/>
      <c r="FXU25" s="107"/>
      <c r="FXV25" s="108"/>
      <c r="FXW25" s="109"/>
      <c r="FXX25" s="132"/>
      <c r="FXY25" s="132"/>
      <c r="FXZ25" s="133"/>
      <c r="FYA25" s="132"/>
      <c r="FYB25" s="109"/>
      <c r="FYC25" s="131"/>
      <c r="FYD25" s="114"/>
      <c r="FYE25" s="108"/>
      <c r="FYF25" s="108"/>
      <c r="FYG25" s="116"/>
      <c r="FYH25" s="266"/>
      <c r="FYI25" s="267"/>
      <c r="FYJ25" s="117"/>
      <c r="FYK25" s="107"/>
      <c r="FYL25" s="108"/>
      <c r="FYM25" s="109"/>
      <c r="FYN25" s="132"/>
      <c r="FYO25" s="132"/>
      <c r="FYP25" s="133"/>
      <c r="FYQ25" s="132"/>
      <c r="FYR25" s="109"/>
      <c r="FYS25" s="131"/>
      <c r="FYT25" s="114"/>
      <c r="FYU25" s="108"/>
      <c r="FYV25" s="108"/>
      <c r="FYW25" s="116"/>
      <c r="FYX25" s="266"/>
      <c r="FYY25" s="267"/>
      <c r="FYZ25" s="117"/>
      <c r="FZA25" s="107"/>
      <c r="FZB25" s="108"/>
      <c r="FZC25" s="109"/>
      <c r="FZD25" s="132"/>
      <c r="FZE25" s="132"/>
      <c r="FZF25" s="133"/>
      <c r="FZG25" s="132"/>
      <c r="FZH25" s="109"/>
      <c r="FZI25" s="131"/>
      <c r="FZJ25" s="114"/>
      <c r="FZK25" s="108"/>
      <c r="FZL25" s="108"/>
      <c r="FZM25" s="116"/>
      <c r="FZN25" s="266"/>
      <c r="FZO25" s="267"/>
      <c r="FZP25" s="117"/>
      <c r="FZQ25" s="107"/>
      <c r="FZR25" s="108"/>
      <c r="FZS25" s="109"/>
      <c r="FZT25" s="132"/>
      <c r="FZU25" s="132"/>
      <c r="FZV25" s="133"/>
      <c r="FZW25" s="132"/>
      <c r="FZX25" s="109"/>
      <c r="FZY25" s="131"/>
      <c r="FZZ25" s="114"/>
      <c r="GAA25" s="108"/>
      <c r="GAB25" s="108"/>
      <c r="GAC25" s="116"/>
      <c r="GAD25" s="266"/>
      <c r="GAE25" s="267"/>
      <c r="GAF25" s="117"/>
      <c r="GAG25" s="107"/>
      <c r="GAH25" s="108"/>
      <c r="GAI25" s="109"/>
      <c r="GAJ25" s="132"/>
      <c r="GAK25" s="132"/>
      <c r="GAL25" s="133"/>
      <c r="GAM25" s="132"/>
      <c r="GAN25" s="109"/>
      <c r="GAO25" s="131"/>
      <c r="GAP25" s="114"/>
      <c r="GAQ25" s="108"/>
      <c r="GAR25" s="108"/>
      <c r="GAS25" s="116"/>
      <c r="GAT25" s="266"/>
      <c r="GAU25" s="267"/>
      <c r="GAV25" s="117"/>
      <c r="GAW25" s="107"/>
      <c r="GAX25" s="108"/>
      <c r="GAY25" s="109"/>
      <c r="GAZ25" s="132"/>
      <c r="GBA25" s="132"/>
      <c r="GBB25" s="133"/>
      <c r="GBC25" s="132"/>
      <c r="GBD25" s="109"/>
      <c r="GBE25" s="131"/>
      <c r="GBF25" s="114"/>
      <c r="GBG25" s="108"/>
      <c r="GBH25" s="108"/>
      <c r="GBI25" s="116"/>
      <c r="GBJ25" s="266"/>
      <c r="GBK25" s="267"/>
      <c r="GBL25" s="117"/>
      <c r="GBM25" s="107"/>
      <c r="GBN25" s="108"/>
      <c r="GBO25" s="109"/>
      <c r="GBP25" s="132"/>
      <c r="GBQ25" s="132"/>
      <c r="GBR25" s="133"/>
      <c r="GBS25" s="132"/>
      <c r="GBT25" s="109"/>
      <c r="GBU25" s="131"/>
      <c r="GBV25" s="114"/>
      <c r="GBW25" s="108"/>
      <c r="GBX25" s="108"/>
      <c r="GBY25" s="116"/>
      <c r="GBZ25" s="266"/>
      <c r="GCA25" s="267"/>
      <c r="GCB25" s="117"/>
      <c r="GCC25" s="107"/>
      <c r="GCD25" s="108"/>
      <c r="GCE25" s="109"/>
      <c r="GCF25" s="132"/>
      <c r="GCG25" s="132"/>
      <c r="GCH25" s="133"/>
      <c r="GCI25" s="132"/>
      <c r="GCJ25" s="109"/>
      <c r="GCK25" s="131"/>
      <c r="GCL25" s="114"/>
      <c r="GCM25" s="108"/>
      <c r="GCN25" s="108"/>
      <c r="GCO25" s="116"/>
      <c r="GCP25" s="266"/>
      <c r="GCQ25" s="267"/>
      <c r="GCR25" s="117"/>
      <c r="GCS25" s="107"/>
      <c r="GCT25" s="108"/>
      <c r="GCU25" s="109"/>
      <c r="GCV25" s="132"/>
      <c r="GCW25" s="132"/>
      <c r="GCX25" s="133"/>
      <c r="GCY25" s="132"/>
      <c r="GCZ25" s="109"/>
      <c r="GDA25" s="131"/>
      <c r="GDB25" s="114"/>
      <c r="GDC25" s="108"/>
      <c r="GDD25" s="108"/>
      <c r="GDE25" s="116"/>
      <c r="GDF25" s="266"/>
      <c r="GDG25" s="267"/>
      <c r="GDH25" s="117"/>
      <c r="GDI25" s="107"/>
      <c r="GDJ25" s="108"/>
      <c r="GDK25" s="109"/>
      <c r="GDL25" s="132"/>
      <c r="GDM25" s="132"/>
      <c r="GDN25" s="133"/>
      <c r="GDO25" s="132"/>
      <c r="GDP25" s="109"/>
      <c r="GDQ25" s="131"/>
      <c r="GDR25" s="114"/>
      <c r="GDS25" s="108"/>
      <c r="GDT25" s="108"/>
      <c r="GDU25" s="116"/>
      <c r="GDV25" s="266"/>
      <c r="GDW25" s="267"/>
      <c r="GDX25" s="117"/>
      <c r="GDY25" s="107"/>
      <c r="GDZ25" s="108"/>
      <c r="GEA25" s="109"/>
      <c r="GEB25" s="132"/>
      <c r="GEC25" s="132"/>
      <c r="GED25" s="133"/>
      <c r="GEE25" s="132"/>
      <c r="GEF25" s="109"/>
      <c r="GEG25" s="131"/>
      <c r="GEH25" s="114"/>
      <c r="GEI25" s="108"/>
      <c r="GEJ25" s="108"/>
      <c r="GEK25" s="116"/>
      <c r="GEL25" s="266"/>
      <c r="GEM25" s="267"/>
      <c r="GEN25" s="117"/>
      <c r="GEO25" s="107"/>
      <c r="GEP25" s="108"/>
      <c r="GEQ25" s="109"/>
      <c r="GER25" s="132"/>
      <c r="GES25" s="132"/>
      <c r="GET25" s="133"/>
      <c r="GEU25" s="132"/>
      <c r="GEV25" s="109"/>
      <c r="GEW25" s="131"/>
      <c r="GEX25" s="114"/>
      <c r="GEY25" s="108"/>
      <c r="GEZ25" s="108"/>
      <c r="GFA25" s="116"/>
      <c r="GFB25" s="266"/>
      <c r="GFC25" s="267"/>
      <c r="GFD25" s="117"/>
      <c r="GFE25" s="107"/>
      <c r="GFF25" s="108"/>
      <c r="GFG25" s="109"/>
      <c r="GFH25" s="132"/>
      <c r="GFI25" s="132"/>
      <c r="GFJ25" s="133"/>
      <c r="GFK25" s="132"/>
      <c r="GFL25" s="109"/>
      <c r="GFM25" s="131"/>
      <c r="GFN25" s="114"/>
      <c r="GFO25" s="108"/>
      <c r="GFP25" s="108"/>
      <c r="GFQ25" s="116"/>
      <c r="GFR25" s="266"/>
      <c r="GFS25" s="267"/>
      <c r="GFT25" s="117"/>
      <c r="GFU25" s="107"/>
      <c r="GFV25" s="108"/>
      <c r="GFW25" s="109"/>
      <c r="GFX25" s="132"/>
      <c r="GFY25" s="132"/>
      <c r="GFZ25" s="133"/>
      <c r="GGA25" s="132"/>
      <c r="GGB25" s="109"/>
      <c r="GGC25" s="131"/>
      <c r="GGD25" s="114"/>
      <c r="GGE25" s="108"/>
      <c r="GGF25" s="108"/>
      <c r="GGG25" s="116"/>
      <c r="GGH25" s="266"/>
      <c r="GGI25" s="267"/>
      <c r="GGJ25" s="117"/>
      <c r="GGK25" s="107"/>
      <c r="GGL25" s="108"/>
      <c r="GGM25" s="109"/>
      <c r="GGN25" s="132"/>
      <c r="GGO25" s="132"/>
      <c r="GGP25" s="133"/>
      <c r="GGQ25" s="132"/>
      <c r="GGR25" s="109"/>
      <c r="GGS25" s="131"/>
      <c r="GGT25" s="114"/>
      <c r="GGU25" s="108"/>
      <c r="GGV25" s="108"/>
      <c r="GGW25" s="116"/>
      <c r="GGX25" s="266"/>
      <c r="GGY25" s="267"/>
      <c r="GGZ25" s="117"/>
      <c r="GHA25" s="107"/>
      <c r="GHB25" s="108"/>
      <c r="GHC25" s="109"/>
      <c r="GHD25" s="132"/>
      <c r="GHE25" s="132"/>
      <c r="GHF25" s="133"/>
      <c r="GHG25" s="132"/>
      <c r="GHH25" s="109"/>
      <c r="GHI25" s="131"/>
      <c r="GHJ25" s="114"/>
      <c r="GHK25" s="108"/>
      <c r="GHL25" s="108"/>
      <c r="GHM25" s="116"/>
      <c r="GHN25" s="266"/>
      <c r="GHO25" s="267"/>
      <c r="GHP25" s="117"/>
      <c r="GHQ25" s="107"/>
      <c r="GHR25" s="108"/>
      <c r="GHS25" s="109"/>
      <c r="GHT25" s="132"/>
      <c r="GHU25" s="132"/>
      <c r="GHV25" s="133"/>
      <c r="GHW25" s="132"/>
      <c r="GHX25" s="109"/>
      <c r="GHY25" s="131"/>
      <c r="GHZ25" s="114"/>
      <c r="GIA25" s="108"/>
      <c r="GIB25" s="108"/>
      <c r="GIC25" s="116"/>
      <c r="GID25" s="266"/>
      <c r="GIE25" s="267"/>
      <c r="GIF25" s="117"/>
      <c r="GIG25" s="107"/>
      <c r="GIH25" s="108"/>
      <c r="GII25" s="109"/>
      <c r="GIJ25" s="132"/>
      <c r="GIK25" s="132"/>
      <c r="GIL25" s="133"/>
      <c r="GIM25" s="132"/>
      <c r="GIN25" s="109"/>
      <c r="GIO25" s="131"/>
      <c r="GIP25" s="114"/>
      <c r="GIQ25" s="108"/>
      <c r="GIR25" s="108"/>
      <c r="GIS25" s="116"/>
      <c r="GIT25" s="266"/>
      <c r="GIU25" s="267"/>
      <c r="GIV25" s="117"/>
      <c r="GIW25" s="107"/>
      <c r="GIX25" s="108"/>
      <c r="GIY25" s="109"/>
      <c r="GIZ25" s="132"/>
      <c r="GJA25" s="132"/>
      <c r="GJB25" s="133"/>
      <c r="GJC25" s="132"/>
      <c r="GJD25" s="109"/>
      <c r="GJE25" s="131"/>
      <c r="GJF25" s="114"/>
      <c r="GJG25" s="108"/>
      <c r="GJH25" s="108"/>
      <c r="GJI25" s="116"/>
      <c r="GJJ25" s="266"/>
      <c r="GJK25" s="267"/>
      <c r="GJL25" s="117"/>
      <c r="GJM25" s="107"/>
      <c r="GJN25" s="108"/>
      <c r="GJO25" s="109"/>
      <c r="GJP25" s="132"/>
      <c r="GJQ25" s="132"/>
      <c r="GJR25" s="133"/>
      <c r="GJS25" s="132"/>
      <c r="GJT25" s="109"/>
      <c r="GJU25" s="131"/>
      <c r="GJV25" s="114"/>
      <c r="GJW25" s="108"/>
      <c r="GJX25" s="108"/>
      <c r="GJY25" s="116"/>
      <c r="GJZ25" s="266"/>
      <c r="GKA25" s="267"/>
      <c r="GKB25" s="117"/>
      <c r="GKC25" s="107"/>
      <c r="GKD25" s="108"/>
      <c r="GKE25" s="109"/>
      <c r="GKF25" s="132"/>
      <c r="GKG25" s="132"/>
      <c r="GKH25" s="133"/>
      <c r="GKI25" s="132"/>
      <c r="GKJ25" s="109"/>
      <c r="GKK25" s="131"/>
      <c r="GKL25" s="114"/>
      <c r="GKM25" s="108"/>
      <c r="GKN25" s="108"/>
      <c r="GKO25" s="116"/>
      <c r="GKP25" s="266"/>
      <c r="GKQ25" s="267"/>
      <c r="GKR25" s="117"/>
      <c r="GKS25" s="107"/>
      <c r="GKT25" s="108"/>
      <c r="GKU25" s="109"/>
      <c r="GKV25" s="132"/>
      <c r="GKW25" s="132"/>
      <c r="GKX25" s="133"/>
      <c r="GKY25" s="132"/>
      <c r="GKZ25" s="109"/>
      <c r="GLA25" s="131"/>
      <c r="GLB25" s="114"/>
      <c r="GLC25" s="108"/>
      <c r="GLD25" s="108"/>
      <c r="GLE25" s="116"/>
      <c r="GLF25" s="266"/>
      <c r="GLG25" s="267"/>
      <c r="GLH25" s="117"/>
      <c r="GLI25" s="107"/>
      <c r="GLJ25" s="108"/>
      <c r="GLK25" s="109"/>
      <c r="GLL25" s="132"/>
      <c r="GLM25" s="132"/>
      <c r="GLN25" s="133"/>
      <c r="GLO25" s="132"/>
      <c r="GLP25" s="109"/>
      <c r="GLQ25" s="131"/>
      <c r="GLR25" s="114"/>
      <c r="GLS25" s="108"/>
      <c r="GLT25" s="108"/>
      <c r="GLU25" s="116"/>
      <c r="GLV25" s="266"/>
      <c r="GLW25" s="267"/>
      <c r="GLX25" s="117"/>
      <c r="GLY25" s="107"/>
      <c r="GLZ25" s="108"/>
      <c r="GMA25" s="109"/>
      <c r="GMB25" s="132"/>
      <c r="GMC25" s="132"/>
      <c r="GMD25" s="133"/>
      <c r="GME25" s="132"/>
      <c r="GMF25" s="109"/>
      <c r="GMG25" s="131"/>
      <c r="GMH25" s="114"/>
      <c r="GMI25" s="108"/>
      <c r="GMJ25" s="108"/>
      <c r="GMK25" s="116"/>
      <c r="GML25" s="266"/>
      <c r="GMM25" s="267"/>
      <c r="GMN25" s="117"/>
      <c r="GMO25" s="107"/>
      <c r="GMP25" s="108"/>
      <c r="GMQ25" s="109"/>
      <c r="GMR25" s="132"/>
      <c r="GMS25" s="132"/>
      <c r="GMT25" s="133"/>
      <c r="GMU25" s="132"/>
      <c r="GMV25" s="109"/>
      <c r="GMW25" s="131"/>
      <c r="GMX25" s="114"/>
      <c r="GMY25" s="108"/>
      <c r="GMZ25" s="108"/>
      <c r="GNA25" s="116"/>
      <c r="GNB25" s="266"/>
      <c r="GNC25" s="267"/>
      <c r="GND25" s="117"/>
      <c r="GNE25" s="107"/>
      <c r="GNF25" s="108"/>
      <c r="GNG25" s="109"/>
      <c r="GNH25" s="132"/>
      <c r="GNI25" s="132"/>
      <c r="GNJ25" s="133"/>
      <c r="GNK25" s="132"/>
      <c r="GNL25" s="109"/>
      <c r="GNM25" s="131"/>
      <c r="GNN25" s="114"/>
      <c r="GNO25" s="108"/>
      <c r="GNP25" s="108"/>
      <c r="GNQ25" s="116"/>
      <c r="GNR25" s="266"/>
      <c r="GNS25" s="267"/>
      <c r="GNT25" s="117"/>
      <c r="GNU25" s="107"/>
      <c r="GNV25" s="108"/>
      <c r="GNW25" s="109"/>
      <c r="GNX25" s="132"/>
      <c r="GNY25" s="132"/>
      <c r="GNZ25" s="133"/>
      <c r="GOA25" s="132"/>
      <c r="GOB25" s="109"/>
      <c r="GOC25" s="131"/>
      <c r="GOD25" s="114"/>
      <c r="GOE25" s="108"/>
      <c r="GOF25" s="108"/>
      <c r="GOG25" s="116"/>
      <c r="GOH25" s="266"/>
      <c r="GOI25" s="267"/>
      <c r="GOJ25" s="117"/>
      <c r="GOK25" s="107"/>
      <c r="GOL25" s="108"/>
      <c r="GOM25" s="109"/>
      <c r="GON25" s="132"/>
      <c r="GOO25" s="132"/>
      <c r="GOP25" s="133"/>
      <c r="GOQ25" s="132"/>
      <c r="GOR25" s="109"/>
      <c r="GOS25" s="131"/>
      <c r="GOT25" s="114"/>
      <c r="GOU25" s="108"/>
      <c r="GOV25" s="108"/>
      <c r="GOW25" s="116"/>
      <c r="GOX25" s="266"/>
      <c r="GOY25" s="267"/>
      <c r="GOZ25" s="117"/>
      <c r="GPA25" s="107"/>
      <c r="GPB25" s="108"/>
      <c r="GPC25" s="109"/>
      <c r="GPD25" s="132"/>
      <c r="GPE25" s="132"/>
      <c r="GPF25" s="133"/>
      <c r="GPG25" s="132"/>
      <c r="GPH25" s="109"/>
      <c r="GPI25" s="131"/>
      <c r="GPJ25" s="114"/>
      <c r="GPK25" s="108"/>
      <c r="GPL25" s="108"/>
      <c r="GPM25" s="116"/>
      <c r="GPN25" s="266"/>
      <c r="GPO25" s="267"/>
      <c r="GPP25" s="117"/>
      <c r="GPQ25" s="107"/>
      <c r="GPR25" s="108"/>
      <c r="GPS25" s="109"/>
      <c r="GPT25" s="132"/>
      <c r="GPU25" s="132"/>
      <c r="GPV25" s="133"/>
      <c r="GPW25" s="132"/>
      <c r="GPX25" s="109"/>
      <c r="GPY25" s="131"/>
      <c r="GPZ25" s="114"/>
      <c r="GQA25" s="108"/>
      <c r="GQB25" s="108"/>
      <c r="GQC25" s="116"/>
      <c r="GQD25" s="266"/>
      <c r="GQE25" s="267"/>
      <c r="GQF25" s="117"/>
      <c r="GQG25" s="107"/>
      <c r="GQH25" s="108"/>
      <c r="GQI25" s="109"/>
      <c r="GQJ25" s="132"/>
      <c r="GQK25" s="132"/>
      <c r="GQL25" s="133"/>
      <c r="GQM25" s="132"/>
      <c r="GQN25" s="109"/>
      <c r="GQO25" s="131"/>
      <c r="GQP25" s="114"/>
      <c r="GQQ25" s="108"/>
      <c r="GQR25" s="108"/>
      <c r="GQS25" s="116"/>
      <c r="GQT25" s="266"/>
      <c r="GQU25" s="267"/>
      <c r="GQV25" s="117"/>
      <c r="GQW25" s="107"/>
      <c r="GQX25" s="108"/>
      <c r="GQY25" s="109"/>
      <c r="GQZ25" s="132"/>
      <c r="GRA25" s="132"/>
      <c r="GRB25" s="133"/>
      <c r="GRC25" s="132"/>
      <c r="GRD25" s="109"/>
      <c r="GRE25" s="131"/>
      <c r="GRF25" s="114"/>
      <c r="GRG25" s="108"/>
      <c r="GRH25" s="108"/>
      <c r="GRI25" s="116"/>
      <c r="GRJ25" s="266"/>
      <c r="GRK25" s="267"/>
      <c r="GRL25" s="117"/>
      <c r="GRM25" s="107"/>
      <c r="GRN25" s="108"/>
      <c r="GRO25" s="109"/>
      <c r="GRP25" s="132"/>
      <c r="GRQ25" s="132"/>
      <c r="GRR25" s="133"/>
      <c r="GRS25" s="132"/>
      <c r="GRT25" s="109"/>
      <c r="GRU25" s="131"/>
      <c r="GRV25" s="114"/>
      <c r="GRW25" s="108"/>
      <c r="GRX25" s="108"/>
      <c r="GRY25" s="116"/>
      <c r="GRZ25" s="266"/>
      <c r="GSA25" s="267"/>
      <c r="GSB25" s="117"/>
      <c r="GSC25" s="107"/>
      <c r="GSD25" s="108"/>
      <c r="GSE25" s="109"/>
      <c r="GSF25" s="132"/>
      <c r="GSG25" s="132"/>
      <c r="GSH25" s="133"/>
      <c r="GSI25" s="132"/>
      <c r="GSJ25" s="109"/>
      <c r="GSK25" s="131"/>
      <c r="GSL25" s="114"/>
      <c r="GSM25" s="108"/>
      <c r="GSN25" s="108"/>
      <c r="GSO25" s="116"/>
      <c r="GSP25" s="266"/>
      <c r="GSQ25" s="267"/>
      <c r="GSR25" s="117"/>
      <c r="GSS25" s="107"/>
      <c r="GST25" s="108"/>
      <c r="GSU25" s="109"/>
      <c r="GSV25" s="132"/>
      <c r="GSW25" s="132"/>
      <c r="GSX25" s="133"/>
      <c r="GSY25" s="132"/>
      <c r="GSZ25" s="109"/>
      <c r="GTA25" s="131"/>
      <c r="GTB25" s="114"/>
      <c r="GTC25" s="108"/>
      <c r="GTD25" s="108"/>
      <c r="GTE25" s="116"/>
      <c r="GTF25" s="266"/>
      <c r="GTG25" s="267"/>
      <c r="GTH25" s="117"/>
      <c r="GTI25" s="107"/>
      <c r="GTJ25" s="108"/>
      <c r="GTK25" s="109"/>
      <c r="GTL25" s="132"/>
      <c r="GTM25" s="132"/>
      <c r="GTN25" s="133"/>
      <c r="GTO25" s="132"/>
      <c r="GTP25" s="109"/>
      <c r="GTQ25" s="131"/>
      <c r="GTR25" s="114"/>
      <c r="GTS25" s="108"/>
      <c r="GTT25" s="108"/>
      <c r="GTU25" s="116"/>
      <c r="GTV25" s="266"/>
      <c r="GTW25" s="267"/>
      <c r="GTX25" s="117"/>
      <c r="GTY25" s="107"/>
      <c r="GTZ25" s="108"/>
      <c r="GUA25" s="109"/>
      <c r="GUB25" s="132"/>
      <c r="GUC25" s="132"/>
      <c r="GUD25" s="133"/>
      <c r="GUE25" s="132"/>
      <c r="GUF25" s="109"/>
      <c r="GUG25" s="131"/>
      <c r="GUH25" s="114"/>
      <c r="GUI25" s="108"/>
      <c r="GUJ25" s="108"/>
      <c r="GUK25" s="116"/>
      <c r="GUL25" s="266"/>
      <c r="GUM25" s="267"/>
      <c r="GUN25" s="117"/>
      <c r="GUO25" s="107"/>
      <c r="GUP25" s="108"/>
      <c r="GUQ25" s="109"/>
      <c r="GUR25" s="132"/>
      <c r="GUS25" s="132"/>
      <c r="GUT25" s="133"/>
      <c r="GUU25" s="132"/>
      <c r="GUV25" s="109"/>
      <c r="GUW25" s="131"/>
      <c r="GUX25" s="114"/>
      <c r="GUY25" s="108"/>
      <c r="GUZ25" s="108"/>
      <c r="GVA25" s="116"/>
      <c r="GVB25" s="266"/>
      <c r="GVC25" s="267"/>
      <c r="GVD25" s="117"/>
      <c r="GVE25" s="107"/>
      <c r="GVF25" s="108"/>
      <c r="GVG25" s="109"/>
      <c r="GVH25" s="132"/>
      <c r="GVI25" s="132"/>
      <c r="GVJ25" s="133"/>
      <c r="GVK25" s="132"/>
      <c r="GVL25" s="109"/>
      <c r="GVM25" s="131"/>
      <c r="GVN25" s="114"/>
      <c r="GVO25" s="108"/>
      <c r="GVP25" s="108"/>
      <c r="GVQ25" s="116"/>
      <c r="GVR25" s="266"/>
      <c r="GVS25" s="267"/>
      <c r="GVT25" s="117"/>
      <c r="GVU25" s="107"/>
      <c r="GVV25" s="108"/>
      <c r="GVW25" s="109"/>
      <c r="GVX25" s="132"/>
      <c r="GVY25" s="132"/>
      <c r="GVZ25" s="133"/>
      <c r="GWA25" s="132"/>
      <c r="GWB25" s="109"/>
      <c r="GWC25" s="131"/>
      <c r="GWD25" s="114"/>
      <c r="GWE25" s="108"/>
      <c r="GWF25" s="108"/>
      <c r="GWG25" s="116"/>
      <c r="GWH25" s="266"/>
      <c r="GWI25" s="267"/>
      <c r="GWJ25" s="117"/>
      <c r="GWK25" s="107"/>
      <c r="GWL25" s="108"/>
      <c r="GWM25" s="109"/>
      <c r="GWN25" s="132"/>
      <c r="GWO25" s="132"/>
      <c r="GWP25" s="133"/>
      <c r="GWQ25" s="132"/>
      <c r="GWR25" s="109"/>
      <c r="GWS25" s="131"/>
      <c r="GWT25" s="114"/>
      <c r="GWU25" s="108"/>
      <c r="GWV25" s="108"/>
      <c r="GWW25" s="116"/>
      <c r="GWX25" s="266"/>
      <c r="GWY25" s="267"/>
      <c r="GWZ25" s="117"/>
      <c r="GXA25" s="107"/>
      <c r="GXB25" s="108"/>
      <c r="GXC25" s="109"/>
      <c r="GXD25" s="132"/>
      <c r="GXE25" s="132"/>
      <c r="GXF25" s="133"/>
      <c r="GXG25" s="132"/>
      <c r="GXH25" s="109"/>
      <c r="GXI25" s="131"/>
      <c r="GXJ25" s="114"/>
      <c r="GXK25" s="108"/>
      <c r="GXL25" s="108"/>
      <c r="GXM25" s="116"/>
      <c r="GXN25" s="266"/>
      <c r="GXO25" s="267"/>
      <c r="GXP25" s="117"/>
      <c r="GXQ25" s="107"/>
      <c r="GXR25" s="108"/>
      <c r="GXS25" s="109"/>
      <c r="GXT25" s="132"/>
      <c r="GXU25" s="132"/>
      <c r="GXV25" s="133"/>
      <c r="GXW25" s="132"/>
      <c r="GXX25" s="109"/>
      <c r="GXY25" s="131"/>
      <c r="GXZ25" s="114"/>
      <c r="GYA25" s="108"/>
      <c r="GYB25" s="108"/>
      <c r="GYC25" s="116"/>
      <c r="GYD25" s="266"/>
      <c r="GYE25" s="267"/>
      <c r="GYF25" s="117"/>
      <c r="GYG25" s="107"/>
      <c r="GYH25" s="108"/>
      <c r="GYI25" s="109"/>
      <c r="GYJ25" s="132"/>
      <c r="GYK25" s="132"/>
      <c r="GYL25" s="133"/>
      <c r="GYM25" s="132"/>
      <c r="GYN25" s="109"/>
      <c r="GYO25" s="131"/>
      <c r="GYP25" s="114"/>
      <c r="GYQ25" s="108"/>
      <c r="GYR25" s="108"/>
      <c r="GYS25" s="116"/>
      <c r="GYT25" s="266"/>
      <c r="GYU25" s="267"/>
      <c r="GYV25" s="117"/>
      <c r="GYW25" s="107"/>
      <c r="GYX25" s="108"/>
      <c r="GYY25" s="109"/>
      <c r="GYZ25" s="132"/>
      <c r="GZA25" s="132"/>
      <c r="GZB25" s="133"/>
      <c r="GZC25" s="132"/>
      <c r="GZD25" s="109"/>
      <c r="GZE25" s="131"/>
      <c r="GZF25" s="114"/>
      <c r="GZG25" s="108"/>
      <c r="GZH25" s="108"/>
      <c r="GZI25" s="116"/>
      <c r="GZJ25" s="266"/>
      <c r="GZK25" s="267"/>
      <c r="GZL25" s="117"/>
      <c r="GZM25" s="107"/>
      <c r="GZN25" s="108"/>
      <c r="GZO25" s="109"/>
      <c r="GZP25" s="132"/>
      <c r="GZQ25" s="132"/>
      <c r="GZR25" s="133"/>
      <c r="GZS25" s="132"/>
      <c r="GZT25" s="109"/>
      <c r="GZU25" s="131"/>
      <c r="GZV25" s="114"/>
      <c r="GZW25" s="108"/>
      <c r="GZX25" s="108"/>
      <c r="GZY25" s="116"/>
      <c r="GZZ25" s="266"/>
      <c r="HAA25" s="267"/>
      <c r="HAB25" s="117"/>
      <c r="HAC25" s="107"/>
      <c r="HAD25" s="108"/>
      <c r="HAE25" s="109"/>
      <c r="HAF25" s="132"/>
      <c r="HAG25" s="132"/>
      <c r="HAH25" s="133"/>
      <c r="HAI25" s="132"/>
      <c r="HAJ25" s="109"/>
      <c r="HAK25" s="131"/>
      <c r="HAL25" s="114"/>
      <c r="HAM25" s="108"/>
      <c r="HAN25" s="108"/>
      <c r="HAO25" s="116"/>
      <c r="HAP25" s="266"/>
      <c r="HAQ25" s="267"/>
      <c r="HAR25" s="117"/>
      <c r="HAS25" s="107"/>
      <c r="HAT25" s="108"/>
      <c r="HAU25" s="109"/>
      <c r="HAV25" s="132"/>
      <c r="HAW25" s="132"/>
      <c r="HAX25" s="133"/>
      <c r="HAY25" s="132"/>
      <c r="HAZ25" s="109"/>
      <c r="HBA25" s="131"/>
      <c r="HBB25" s="114"/>
      <c r="HBC25" s="108"/>
      <c r="HBD25" s="108"/>
      <c r="HBE25" s="116"/>
      <c r="HBF25" s="266"/>
      <c r="HBG25" s="267"/>
      <c r="HBH25" s="117"/>
      <c r="HBI25" s="107"/>
      <c r="HBJ25" s="108"/>
      <c r="HBK25" s="109"/>
      <c r="HBL25" s="132"/>
      <c r="HBM25" s="132"/>
      <c r="HBN25" s="133"/>
      <c r="HBO25" s="132"/>
      <c r="HBP25" s="109"/>
      <c r="HBQ25" s="131"/>
      <c r="HBR25" s="114"/>
      <c r="HBS25" s="108"/>
      <c r="HBT25" s="108"/>
      <c r="HBU25" s="116"/>
      <c r="HBV25" s="266"/>
      <c r="HBW25" s="267"/>
      <c r="HBX25" s="117"/>
      <c r="HBY25" s="107"/>
      <c r="HBZ25" s="108"/>
      <c r="HCA25" s="109"/>
      <c r="HCB25" s="132"/>
      <c r="HCC25" s="132"/>
      <c r="HCD25" s="133"/>
      <c r="HCE25" s="132"/>
      <c r="HCF25" s="109"/>
      <c r="HCG25" s="131"/>
      <c r="HCH25" s="114"/>
      <c r="HCI25" s="108"/>
      <c r="HCJ25" s="108"/>
      <c r="HCK25" s="116"/>
      <c r="HCL25" s="266"/>
      <c r="HCM25" s="267"/>
      <c r="HCN25" s="117"/>
      <c r="HCO25" s="107"/>
      <c r="HCP25" s="108"/>
      <c r="HCQ25" s="109"/>
      <c r="HCR25" s="132"/>
      <c r="HCS25" s="132"/>
      <c r="HCT25" s="133"/>
      <c r="HCU25" s="132"/>
      <c r="HCV25" s="109"/>
      <c r="HCW25" s="131"/>
      <c r="HCX25" s="114"/>
      <c r="HCY25" s="108"/>
      <c r="HCZ25" s="108"/>
      <c r="HDA25" s="116"/>
      <c r="HDB25" s="266"/>
      <c r="HDC25" s="267"/>
      <c r="HDD25" s="117"/>
      <c r="HDE25" s="107"/>
      <c r="HDF25" s="108"/>
      <c r="HDG25" s="109"/>
      <c r="HDH25" s="132"/>
      <c r="HDI25" s="132"/>
      <c r="HDJ25" s="133"/>
      <c r="HDK25" s="132"/>
      <c r="HDL25" s="109"/>
      <c r="HDM25" s="131"/>
      <c r="HDN25" s="114"/>
      <c r="HDO25" s="108"/>
      <c r="HDP25" s="108"/>
      <c r="HDQ25" s="116"/>
      <c r="HDR25" s="266"/>
      <c r="HDS25" s="267"/>
      <c r="HDT25" s="117"/>
      <c r="HDU25" s="107"/>
      <c r="HDV25" s="108"/>
      <c r="HDW25" s="109"/>
      <c r="HDX25" s="132"/>
      <c r="HDY25" s="132"/>
      <c r="HDZ25" s="133"/>
      <c r="HEA25" s="132"/>
      <c r="HEB25" s="109"/>
      <c r="HEC25" s="131"/>
      <c r="HED25" s="114"/>
      <c r="HEE25" s="108"/>
      <c r="HEF25" s="108"/>
      <c r="HEG25" s="116"/>
      <c r="HEH25" s="266"/>
      <c r="HEI25" s="267"/>
      <c r="HEJ25" s="117"/>
      <c r="HEK25" s="107"/>
      <c r="HEL25" s="108"/>
      <c r="HEM25" s="109"/>
      <c r="HEN25" s="132"/>
      <c r="HEO25" s="132"/>
      <c r="HEP25" s="133"/>
      <c r="HEQ25" s="132"/>
      <c r="HER25" s="109"/>
      <c r="HES25" s="131"/>
      <c r="HET25" s="114"/>
      <c r="HEU25" s="108"/>
      <c r="HEV25" s="108"/>
      <c r="HEW25" s="116"/>
      <c r="HEX25" s="266"/>
      <c r="HEY25" s="267"/>
      <c r="HEZ25" s="117"/>
      <c r="HFA25" s="107"/>
      <c r="HFB25" s="108"/>
      <c r="HFC25" s="109"/>
      <c r="HFD25" s="132"/>
      <c r="HFE25" s="132"/>
      <c r="HFF25" s="133"/>
      <c r="HFG25" s="132"/>
      <c r="HFH25" s="109"/>
      <c r="HFI25" s="131"/>
      <c r="HFJ25" s="114"/>
      <c r="HFK25" s="108"/>
      <c r="HFL25" s="108"/>
      <c r="HFM25" s="116"/>
      <c r="HFN25" s="266"/>
      <c r="HFO25" s="267"/>
      <c r="HFP25" s="117"/>
      <c r="HFQ25" s="107"/>
      <c r="HFR25" s="108"/>
      <c r="HFS25" s="109"/>
      <c r="HFT25" s="132"/>
      <c r="HFU25" s="132"/>
      <c r="HFV25" s="133"/>
      <c r="HFW25" s="132"/>
      <c r="HFX25" s="109"/>
      <c r="HFY25" s="131"/>
      <c r="HFZ25" s="114"/>
      <c r="HGA25" s="108"/>
      <c r="HGB25" s="108"/>
      <c r="HGC25" s="116"/>
      <c r="HGD25" s="266"/>
      <c r="HGE25" s="267"/>
      <c r="HGF25" s="117"/>
      <c r="HGG25" s="107"/>
      <c r="HGH25" s="108"/>
      <c r="HGI25" s="109"/>
      <c r="HGJ25" s="132"/>
      <c r="HGK25" s="132"/>
      <c r="HGL25" s="133"/>
      <c r="HGM25" s="132"/>
      <c r="HGN25" s="109"/>
      <c r="HGO25" s="131"/>
      <c r="HGP25" s="114"/>
      <c r="HGQ25" s="108"/>
      <c r="HGR25" s="108"/>
      <c r="HGS25" s="116"/>
      <c r="HGT25" s="266"/>
      <c r="HGU25" s="267"/>
      <c r="HGV25" s="117"/>
      <c r="HGW25" s="107"/>
      <c r="HGX25" s="108"/>
      <c r="HGY25" s="109"/>
      <c r="HGZ25" s="132"/>
      <c r="HHA25" s="132"/>
      <c r="HHB25" s="133"/>
      <c r="HHC25" s="132"/>
      <c r="HHD25" s="109"/>
      <c r="HHE25" s="131"/>
      <c r="HHF25" s="114"/>
      <c r="HHG25" s="108"/>
      <c r="HHH25" s="108"/>
      <c r="HHI25" s="116"/>
      <c r="HHJ25" s="266"/>
      <c r="HHK25" s="267"/>
      <c r="HHL25" s="117"/>
      <c r="HHM25" s="107"/>
      <c r="HHN25" s="108"/>
      <c r="HHO25" s="109"/>
      <c r="HHP25" s="132"/>
      <c r="HHQ25" s="132"/>
      <c r="HHR25" s="133"/>
      <c r="HHS25" s="132"/>
      <c r="HHT25" s="109"/>
      <c r="HHU25" s="131"/>
      <c r="HHV25" s="114"/>
      <c r="HHW25" s="108"/>
      <c r="HHX25" s="108"/>
      <c r="HHY25" s="116"/>
      <c r="HHZ25" s="266"/>
      <c r="HIA25" s="267"/>
      <c r="HIB25" s="117"/>
      <c r="HIC25" s="107"/>
      <c r="HID25" s="108"/>
      <c r="HIE25" s="109"/>
      <c r="HIF25" s="132"/>
      <c r="HIG25" s="132"/>
      <c r="HIH25" s="133"/>
      <c r="HII25" s="132"/>
      <c r="HIJ25" s="109"/>
      <c r="HIK25" s="131"/>
      <c r="HIL25" s="114"/>
      <c r="HIM25" s="108"/>
      <c r="HIN25" s="108"/>
      <c r="HIO25" s="116"/>
      <c r="HIP25" s="266"/>
      <c r="HIQ25" s="267"/>
      <c r="HIR25" s="117"/>
      <c r="HIS25" s="107"/>
      <c r="HIT25" s="108"/>
      <c r="HIU25" s="109"/>
      <c r="HIV25" s="132"/>
      <c r="HIW25" s="132"/>
      <c r="HIX25" s="133"/>
      <c r="HIY25" s="132"/>
      <c r="HIZ25" s="109"/>
      <c r="HJA25" s="131"/>
      <c r="HJB25" s="114"/>
      <c r="HJC25" s="108"/>
      <c r="HJD25" s="108"/>
      <c r="HJE25" s="116"/>
      <c r="HJF25" s="266"/>
      <c r="HJG25" s="267"/>
      <c r="HJH25" s="117"/>
      <c r="HJI25" s="107"/>
      <c r="HJJ25" s="108"/>
      <c r="HJK25" s="109"/>
      <c r="HJL25" s="132"/>
      <c r="HJM25" s="132"/>
      <c r="HJN25" s="133"/>
      <c r="HJO25" s="132"/>
      <c r="HJP25" s="109"/>
      <c r="HJQ25" s="131"/>
      <c r="HJR25" s="114"/>
      <c r="HJS25" s="108"/>
      <c r="HJT25" s="108"/>
      <c r="HJU25" s="116"/>
      <c r="HJV25" s="266"/>
      <c r="HJW25" s="267"/>
      <c r="HJX25" s="117"/>
      <c r="HJY25" s="107"/>
      <c r="HJZ25" s="108"/>
      <c r="HKA25" s="109"/>
      <c r="HKB25" s="132"/>
      <c r="HKC25" s="132"/>
      <c r="HKD25" s="133"/>
      <c r="HKE25" s="132"/>
      <c r="HKF25" s="109"/>
      <c r="HKG25" s="131"/>
      <c r="HKH25" s="114"/>
      <c r="HKI25" s="108"/>
      <c r="HKJ25" s="108"/>
      <c r="HKK25" s="116"/>
      <c r="HKL25" s="266"/>
      <c r="HKM25" s="267"/>
      <c r="HKN25" s="117"/>
      <c r="HKO25" s="107"/>
      <c r="HKP25" s="108"/>
      <c r="HKQ25" s="109"/>
      <c r="HKR25" s="132"/>
      <c r="HKS25" s="132"/>
      <c r="HKT25" s="133"/>
      <c r="HKU25" s="132"/>
      <c r="HKV25" s="109"/>
      <c r="HKW25" s="131"/>
      <c r="HKX25" s="114"/>
      <c r="HKY25" s="108"/>
      <c r="HKZ25" s="108"/>
      <c r="HLA25" s="116"/>
      <c r="HLB25" s="266"/>
      <c r="HLC25" s="267"/>
      <c r="HLD25" s="117"/>
      <c r="HLE25" s="107"/>
      <c r="HLF25" s="108"/>
      <c r="HLG25" s="109"/>
      <c r="HLH25" s="132"/>
      <c r="HLI25" s="132"/>
      <c r="HLJ25" s="133"/>
      <c r="HLK25" s="132"/>
      <c r="HLL25" s="109"/>
      <c r="HLM25" s="131"/>
      <c r="HLN25" s="114"/>
      <c r="HLO25" s="108"/>
      <c r="HLP25" s="108"/>
      <c r="HLQ25" s="116"/>
      <c r="HLR25" s="266"/>
      <c r="HLS25" s="267"/>
      <c r="HLT25" s="117"/>
      <c r="HLU25" s="107"/>
      <c r="HLV25" s="108"/>
      <c r="HLW25" s="109"/>
      <c r="HLX25" s="132"/>
      <c r="HLY25" s="132"/>
      <c r="HLZ25" s="133"/>
      <c r="HMA25" s="132"/>
      <c r="HMB25" s="109"/>
      <c r="HMC25" s="131"/>
      <c r="HMD25" s="114"/>
      <c r="HME25" s="108"/>
      <c r="HMF25" s="108"/>
      <c r="HMG25" s="116"/>
      <c r="HMH25" s="266"/>
      <c r="HMI25" s="267"/>
      <c r="HMJ25" s="117"/>
      <c r="HMK25" s="107"/>
      <c r="HML25" s="108"/>
      <c r="HMM25" s="109"/>
      <c r="HMN25" s="132"/>
      <c r="HMO25" s="132"/>
      <c r="HMP25" s="133"/>
      <c r="HMQ25" s="132"/>
      <c r="HMR25" s="109"/>
      <c r="HMS25" s="131"/>
      <c r="HMT25" s="114"/>
      <c r="HMU25" s="108"/>
      <c r="HMV25" s="108"/>
      <c r="HMW25" s="116"/>
      <c r="HMX25" s="266"/>
      <c r="HMY25" s="267"/>
      <c r="HMZ25" s="117"/>
      <c r="HNA25" s="107"/>
      <c r="HNB25" s="108"/>
      <c r="HNC25" s="109"/>
      <c r="HND25" s="132"/>
      <c r="HNE25" s="132"/>
      <c r="HNF25" s="133"/>
      <c r="HNG25" s="132"/>
      <c r="HNH25" s="109"/>
      <c r="HNI25" s="131"/>
      <c r="HNJ25" s="114"/>
      <c r="HNK25" s="108"/>
      <c r="HNL25" s="108"/>
      <c r="HNM25" s="116"/>
      <c r="HNN25" s="266"/>
      <c r="HNO25" s="267"/>
      <c r="HNP25" s="117"/>
      <c r="HNQ25" s="107"/>
      <c r="HNR25" s="108"/>
      <c r="HNS25" s="109"/>
      <c r="HNT25" s="132"/>
      <c r="HNU25" s="132"/>
      <c r="HNV25" s="133"/>
      <c r="HNW25" s="132"/>
      <c r="HNX25" s="109"/>
      <c r="HNY25" s="131"/>
      <c r="HNZ25" s="114"/>
      <c r="HOA25" s="108"/>
      <c r="HOB25" s="108"/>
      <c r="HOC25" s="116"/>
      <c r="HOD25" s="266"/>
      <c r="HOE25" s="267"/>
      <c r="HOF25" s="117"/>
      <c r="HOG25" s="107"/>
      <c r="HOH25" s="108"/>
      <c r="HOI25" s="109"/>
      <c r="HOJ25" s="132"/>
      <c r="HOK25" s="132"/>
      <c r="HOL25" s="133"/>
      <c r="HOM25" s="132"/>
      <c r="HON25" s="109"/>
      <c r="HOO25" s="131"/>
      <c r="HOP25" s="114"/>
      <c r="HOQ25" s="108"/>
      <c r="HOR25" s="108"/>
      <c r="HOS25" s="116"/>
      <c r="HOT25" s="266"/>
      <c r="HOU25" s="267"/>
      <c r="HOV25" s="117"/>
      <c r="HOW25" s="107"/>
      <c r="HOX25" s="108"/>
      <c r="HOY25" s="109"/>
      <c r="HOZ25" s="132"/>
      <c r="HPA25" s="132"/>
      <c r="HPB25" s="133"/>
      <c r="HPC25" s="132"/>
      <c r="HPD25" s="109"/>
      <c r="HPE25" s="131"/>
      <c r="HPF25" s="114"/>
      <c r="HPG25" s="108"/>
      <c r="HPH25" s="108"/>
      <c r="HPI25" s="116"/>
      <c r="HPJ25" s="266"/>
      <c r="HPK25" s="267"/>
      <c r="HPL25" s="117"/>
      <c r="HPM25" s="107"/>
      <c r="HPN25" s="108"/>
      <c r="HPO25" s="109"/>
      <c r="HPP25" s="132"/>
      <c r="HPQ25" s="132"/>
      <c r="HPR25" s="133"/>
      <c r="HPS25" s="132"/>
      <c r="HPT25" s="109"/>
      <c r="HPU25" s="131"/>
      <c r="HPV25" s="114"/>
      <c r="HPW25" s="108"/>
      <c r="HPX25" s="108"/>
      <c r="HPY25" s="116"/>
      <c r="HPZ25" s="266"/>
      <c r="HQA25" s="267"/>
      <c r="HQB25" s="117"/>
      <c r="HQC25" s="107"/>
      <c r="HQD25" s="108"/>
      <c r="HQE25" s="109"/>
      <c r="HQF25" s="132"/>
      <c r="HQG25" s="132"/>
      <c r="HQH25" s="133"/>
      <c r="HQI25" s="132"/>
      <c r="HQJ25" s="109"/>
      <c r="HQK25" s="131"/>
      <c r="HQL25" s="114"/>
      <c r="HQM25" s="108"/>
      <c r="HQN25" s="108"/>
      <c r="HQO25" s="116"/>
      <c r="HQP25" s="266"/>
      <c r="HQQ25" s="267"/>
      <c r="HQR25" s="117"/>
      <c r="HQS25" s="107"/>
      <c r="HQT25" s="108"/>
      <c r="HQU25" s="109"/>
      <c r="HQV25" s="132"/>
      <c r="HQW25" s="132"/>
      <c r="HQX25" s="133"/>
      <c r="HQY25" s="132"/>
      <c r="HQZ25" s="109"/>
      <c r="HRA25" s="131"/>
      <c r="HRB25" s="114"/>
      <c r="HRC25" s="108"/>
      <c r="HRD25" s="108"/>
      <c r="HRE25" s="116"/>
      <c r="HRF25" s="266"/>
      <c r="HRG25" s="267"/>
      <c r="HRH25" s="117"/>
      <c r="HRI25" s="107"/>
      <c r="HRJ25" s="108"/>
      <c r="HRK25" s="109"/>
      <c r="HRL25" s="132"/>
      <c r="HRM25" s="132"/>
      <c r="HRN25" s="133"/>
      <c r="HRO25" s="132"/>
      <c r="HRP25" s="109"/>
      <c r="HRQ25" s="131"/>
      <c r="HRR25" s="114"/>
      <c r="HRS25" s="108"/>
      <c r="HRT25" s="108"/>
      <c r="HRU25" s="116"/>
      <c r="HRV25" s="266"/>
      <c r="HRW25" s="267"/>
      <c r="HRX25" s="117"/>
      <c r="HRY25" s="107"/>
      <c r="HRZ25" s="108"/>
      <c r="HSA25" s="109"/>
      <c r="HSB25" s="132"/>
      <c r="HSC25" s="132"/>
      <c r="HSD25" s="133"/>
      <c r="HSE25" s="132"/>
      <c r="HSF25" s="109"/>
      <c r="HSG25" s="131"/>
      <c r="HSH25" s="114"/>
      <c r="HSI25" s="108"/>
      <c r="HSJ25" s="108"/>
      <c r="HSK25" s="116"/>
      <c r="HSL25" s="266"/>
      <c r="HSM25" s="267"/>
      <c r="HSN25" s="117"/>
      <c r="HSO25" s="107"/>
      <c r="HSP25" s="108"/>
      <c r="HSQ25" s="109"/>
      <c r="HSR25" s="132"/>
      <c r="HSS25" s="132"/>
      <c r="HST25" s="133"/>
      <c r="HSU25" s="132"/>
      <c r="HSV25" s="109"/>
      <c r="HSW25" s="131"/>
      <c r="HSX25" s="114"/>
      <c r="HSY25" s="108"/>
      <c r="HSZ25" s="108"/>
      <c r="HTA25" s="116"/>
      <c r="HTB25" s="266"/>
      <c r="HTC25" s="267"/>
      <c r="HTD25" s="117"/>
      <c r="HTE25" s="107"/>
      <c r="HTF25" s="108"/>
      <c r="HTG25" s="109"/>
      <c r="HTH25" s="132"/>
      <c r="HTI25" s="132"/>
      <c r="HTJ25" s="133"/>
      <c r="HTK25" s="132"/>
      <c r="HTL25" s="109"/>
      <c r="HTM25" s="131"/>
      <c r="HTN25" s="114"/>
      <c r="HTO25" s="108"/>
      <c r="HTP25" s="108"/>
      <c r="HTQ25" s="116"/>
      <c r="HTR25" s="266"/>
      <c r="HTS25" s="267"/>
      <c r="HTT25" s="117"/>
      <c r="HTU25" s="107"/>
      <c r="HTV25" s="108"/>
      <c r="HTW25" s="109"/>
      <c r="HTX25" s="132"/>
      <c r="HTY25" s="132"/>
      <c r="HTZ25" s="133"/>
      <c r="HUA25" s="132"/>
      <c r="HUB25" s="109"/>
      <c r="HUC25" s="131"/>
      <c r="HUD25" s="114"/>
      <c r="HUE25" s="108"/>
      <c r="HUF25" s="108"/>
      <c r="HUG25" s="116"/>
      <c r="HUH25" s="266"/>
      <c r="HUI25" s="267"/>
      <c r="HUJ25" s="117"/>
      <c r="HUK25" s="107"/>
      <c r="HUL25" s="108"/>
      <c r="HUM25" s="109"/>
      <c r="HUN25" s="132"/>
      <c r="HUO25" s="132"/>
      <c r="HUP25" s="133"/>
      <c r="HUQ25" s="132"/>
      <c r="HUR25" s="109"/>
      <c r="HUS25" s="131"/>
      <c r="HUT25" s="114"/>
      <c r="HUU25" s="108"/>
      <c r="HUV25" s="108"/>
      <c r="HUW25" s="116"/>
      <c r="HUX25" s="266"/>
      <c r="HUY25" s="267"/>
      <c r="HUZ25" s="117"/>
      <c r="HVA25" s="107"/>
      <c r="HVB25" s="108"/>
      <c r="HVC25" s="109"/>
      <c r="HVD25" s="132"/>
      <c r="HVE25" s="132"/>
      <c r="HVF25" s="133"/>
      <c r="HVG25" s="132"/>
      <c r="HVH25" s="109"/>
      <c r="HVI25" s="131"/>
      <c r="HVJ25" s="114"/>
      <c r="HVK25" s="108"/>
      <c r="HVL25" s="108"/>
      <c r="HVM25" s="116"/>
      <c r="HVN25" s="266"/>
      <c r="HVO25" s="267"/>
      <c r="HVP25" s="117"/>
      <c r="HVQ25" s="107"/>
      <c r="HVR25" s="108"/>
      <c r="HVS25" s="109"/>
      <c r="HVT25" s="132"/>
      <c r="HVU25" s="132"/>
      <c r="HVV25" s="133"/>
      <c r="HVW25" s="132"/>
      <c r="HVX25" s="109"/>
      <c r="HVY25" s="131"/>
      <c r="HVZ25" s="114"/>
      <c r="HWA25" s="108"/>
      <c r="HWB25" s="108"/>
      <c r="HWC25" s="116"/>
      <c r="HWD25" s="266"/>
      <c r="HWE25" s="267"/>
      <c r="HWF25" s="117"/>
      <c r="HWG25" s="107"/>
      <c r="HWH25" s="108"/>
      <c r="HWI25" s="109"/>
      <c r="HWJ25" s="132"/>
      <c r="HWK25" s="132"/>
      <c r="HWL25" s="133"/>
      <c r="HWM25" s="132"/>
      <c r="HWN25" s="109"/>
      <c r="HWO25" s="131"/>
      <c r="HWP25" s="114"/>
      <c r="HWQ25" s="108"/>
      <c r="HWR25" s="108"/>
      <c r="HWS25" s="116"/>
      <c r="HWT25" s="266"/>
      <c r="HWU25" s="267"/>
      <c r="HWV25" s="117"/>
      <c r="HWW25" s="107"/>
      <c r="HWX25" s="108"/>
      <c r="HWY25" s="109"/>
      <c r="HWZ25" s="132"/>
      <c r="HXA25" s="132"/>
      <c r="HXB25" s="133"/>
      <c r="HXC25" s="132"/>
      <c r="HXD25" s="109"/>
      <c r="HXE25" s="131"/>
      <c r="HXF25" s="114"/>
      <c r="HXG25" s="108"/>
      <c r="HXH25" s="108"/>
      <c r="HXI25" s="116"/>
      <c r="HXJ25" s="266"/>
      <c r="HXK25" s="267"/>
      <c r="HXL25" s="117"/>
      <c r="HXM25" s="107"/>
      <c r="HXN25" s="108"/>
      <c r="HXO25" s="109"/>
      <c r="HXP25" s="132"/>
      <c r="HXQ25" s="132"/>
      <c r="HXR25" s="133"/>
      <c r="HXS25" s="132"/>
      <c r="HXT25" s="109"/>
      <c r="HXU25" s="131"/>
      <c r="HXV25" s="114"/>
      <c r="HXW25" s="108"/>
      <c r="HXX25" s="108"/>
      <c r="HXY25" s="116"/>
      <c r="HXZ25" s="266"/>
      <c r="HYA25" s="267"/>
      <c r="HYB25" s="117"/>
      <c r="HYC25" s="107"/>
      <c r="HYD25" s="108"/>
      <c r="HYE25" s="109"/>
      <c r="HYF25" s="132"/>
      <c r="HYG25" s="132"/>
      <c r="HYH25" s="133"/>
      <c r="HYI25" s="132"/>
      <c r="HYJ25" s="109"/>
      <c r="HYK25" s="131"/>
      <c r="HYL25" s="114"/>
      <c r="HYM25" s="108"/>
      <c r="HYN25" s="108"/>
      <c r="HYO25" s="116"/>
      <c r="HYP25" s="266"/>
      <c r="HYQ25" s="267"/>
      <c r="HYR25" s="117"/>
      <c r="HYS25" s="107"/>
      <c r="HYT25" s="108"/>
      <c r="HYU25" s="109"/>
      <c r="HYV25" s="132"/>
      <c r="HYW25" s="132"/>
      <c r="HYX25" s="133"/>
      <c r="HYY25" s="132"/>
      <c r="HYZ25" s="109"/>
      <c r="HZA25" s="131"/>
      <c r="HZB25" s="114"/>
      <c r="HZC25" s="108"/>
      <c r="HZD25" s="108"/>
      <c r="HZE25" s="116"/>
      <c r="HZF25" s="266"/>
      <c r="HZG25" s="267"/>
      <c r="HZH25" s="117"/>
      <c r="HZI25" s="107"/>
      <c r="HZJ25" s="108"/>
      <c r="HZK25" s="109"/>
      <c r="HZL25" s="132"/>
      <c r="HZM25" s="132"/>
      <c r="HZN25" s="133"/>
      <c r="HZO25" s="132"/>
      <c r="HZP25" s="109"/>
      <c r="HZQ25" s="131"/>
      <c r="HZR25" s="114"/>
      <c r="HZS25" s="108"/>
      <c r="HZT25" s="108"/>
      <c r="HZU25" s="116"/>
      <c r="HZV25" s="266"/>
      <c r="HZW25" s="267"/>
      <c r="HZX25" s="117"/>
      <c r="HZY25" s="107"/>
      <c r="HZZ25" s="108"/>
      <c r="IAA25" s="109"/>
      <c r="IAB25" s="132"/>
      <c r="IAC25" s="132"/>
      <c r="IAD25" s="133"/>
      <c r="IAE25" s="132"/>
      <c r="IAF25" s="109"/>
      <c r="IAG25" s="131"/>
      <c r="IAH25" s="114"/>
      <c r="IAI25" s="108"/>
      <c r="IAJ25" s="108"/>
      <c r="IAK25" s="116"/>
      <c r="IAL25" s="266"/>
      <c r="IAM25" s="267"/>
      <c r="IAN25" s="117"/>
      <c r="IAO25" s="107"/>
      <c r="IAP25" s="108"/>
      <c r="IAQ25" s="109"/>
      <c r="IAR25" s="132"/>
      <c r="IAS25" s="132"/>
      <c r="IAT25" s="133"/>
      <c r="IAU25" s="132"/>
      <c r="IAV25" s="109"/>
      <c r="IAW25" s="131"/>
      <c r="IAX25" s="114"/>
      <c r="IAY25" s="108"/>
      <c r="IAZ25" s="108"/>
      <c r="IBA25" s="116"/>
      <c r="IBB25" s="266"/>
      <c r="IBC25" s="267"/>
      <c r="IBD25" s="117"/>
      <c r="IBE25" s="107"/>
      <c r="IBF25" s="108"/>
      <c r="IBG25" s="109"/>
      <c r="IBH25" s="132"/>
      <c r="IBI25" s="132"/>
      <c r="IBJ25" s="133"/>
      <c r="IBK25" s="132"/>
      <c r="IBL25" s="109"/>
      <c r="IBM25" s="131"/>
      <c r="IBN25" s="114"/>
      <c r="IBO25" s="108"/>
      <c r="IBP25" s="108"/>
      <c r="IBQ25" s="116"/>
      <c r="IBR25" s="266"/>
      <c r="IBS25" s="267"/>
      <c r="IBT25" s="117"/>
      <c r="IBU25" s="107"/>
      <c r="IBV25" s="108"/>
      <c r="IBW25" s="109"/>
      <c r="IBX25" s="132"/>
      <c r="IBY25" s="132"/>
      <c r="IBZ25" s="133"/>
      <c r="ICA25" s="132"/>
      <c r="ICB25" s="109"/>
      <c r="ICC25" s="131"/>
      <c r="ICD25" s="114"/>
      <c r="ICE25" s="108"/>
      <c r="ICF25" s="108"/>
      <c r="ICG25" s="116"/>
      <c r="ICH25" s="266"/>
      <c r="ICI25" s="267"/>
      <c r="ICJ25" s="117"/>
      <c r="ICK25" s="107"/>
      <c r="ICL25" s="108"/>
      <c r="ICM25" s="109"/>
      <c r="ICN25" s="132"/>
      <c r="ICO25" s="132"/>
      <c r="ICP25" s="133"/>
      <c r="ICQ25" s="132"/>
      <c r="ICR25" s="109"/>
      <c r="ICS25" s="131"/>
      <c r="ICT25" s="114"/>
      <c r="ICU25" s="108"/>
      <c r="ICV25" s="108"/>
      <c r="ICW25" s="116"/>
      <c r="ICX25" s="266"/>
      <c r="ICY25" s="267"/>
      <c r="ICZ25" s="117"/>
      <c r="IDA25" s="107"/>
      <c r="IDB25" s="108"/>
      <c r="IDC25" s="109"/>
      <c r="IDD25" s="132"/>
      <c r="IDE25" s="132"/>
      <c r="IDF25" s="133"/>
      <c r="IDG25" s="132"/>
      <c r="IDH25" s="109"/>
      <c r="IDI25" s="131"/>
      <c r="IDJ25" s="114"/>
      <c r="IDK25" s="108"/>
      <c r="IDL25" s="108"/>
      <c r="IDM25" s="116"/>
      <c r="IDN25" s="266"/>
      <c r="IDO25" s="267"/>
      <c r="IDP25" s="117"/>
      <c r="IDQ25" s="107"/>
      <c r="IDR25" s="108"/>
      <c r="IDS25" s="109"/>
      <c r="IDT25" s="132"/>
      <c r="IDU25" s="132"/>
      <c r="IDV25" s="133"/>
      <c r="IDW25" s="132"/>
      <c r="IDX25" s="109"/>
      <c r="IDY25" s="131"/>
      <c r="IDZ25" s="114"/>
      <c r="IEA25" s="108"/>
      <c r="IEB25" s="108"/>
      <c r="IEC25" s="116"/>
      <c r="IED25" s="266"/>
      <c r="IEE25" s="267"/>
      <c r="IEF25" s="117"/>
      <c r="IEG25" s="107"/>
      <c r="IEH25" s="108"/>
      <c r="IEI25" s="109"/>
      <c r="IEJ25" s="132"/>
      <c r="IEK25" s="132"/>
      <c r="IEL25" s="133"/>
      <c r="IEM25" s="132"/>
      <c r="IEN25" s="109"/>
      <c r="IEO25" s="131"/>
      <c r="IEP25" s="114"/>
      <c r="IEQ25" s="108"/>
      <c r="IER25" s="108"/>
      <c r="IES25" s="116"/>
      <c r="IET25" s="266"/>
      <c r="IEU25" s="267"/>
      <c r="IEV25" s="117"/>
      <c r="IEW25" s="107"/>
      <c r="IEX25" s="108"/>
      <c r="IEY25" s="109"/>
      <c r="IEZ25" s="132"/>
      <c r="IFA25" s="132"/>
      <c r="IFB25" s="133"/>
      <c r="IFC25" s="132"/>
      <c r="IFD25" s="109"/>
      <c r="IFE25" s="131"/>
      <c r="IFF25" s="114"/>
      <c r="IFG25" s="108"/>
      <c r="IFH25" s="108"/>
      <c r="IFI25" s="116"/>
      <c r="IFJ25" s="266"/>
      <c r="IFK25" s="267"/>
      <c r="IFL25" s="117"/>
      <c r="IFM25" s="107"/>
      <c r="IFN25" s="108"/>
      <c r="IFO25" s="109"/>
      <c r="IFP25" s="132"/>
      <c r="IFQ25" s="132"/>
      <c r="IFR25" s="133"/>
      <c r="IFS25" s="132"/>
      <c r="IFT25" s="109"/>
      <c r="IFU25" s="131"/>
      <c r="IFV25" s="114"/>
      <c r="IFW25" s="108"/>
      <c r="IFX25" s="108"/>
      <c r="IFY25" s="116"/>
      <c r="IFZ25" s="266"/>
      <c r="IGA25" s="267"/>
      <c r="IGB25" s="117"/>
      <c r="IGC25" s="107"/>
      <c r="IGD25" s="108"/>
      <c r="IGE25" s="109"/>
      <c r="IGF25" s="132"/>
      <c r="IGG25" s="132"/>
      <c r="IGH25" s="133"/>
      <c r="IGI25" s="132"/>
      <c r="IGJ25" s="109"/>
      <c r="IGK25" s="131"/>
      <c r="IGL25" s="114"/>
      <c r="IGM25" s="108"/>
      <c r="IGN25" s="108"/>
      <c r="IGO25" s="116"/>
      <c r="IGP25" s="266"/>
      <c r="IGQ25" s="267"/>
      <c r="IGR25" s="117"/>
      <c r="IGS25" s="107"/>
      <c r="IGT25" s="108"/>
      <c r="IGU25" s="109"/>
      <c r="IGV25" s="132"/>
      <c r="IGW25" s="132"/>
      <c r="IGX25" s="133"/>
      <c r="IGY25" s="132"/>
      <c r="IGZ25" s="109"/>
      <c r="IHA25" s="131"/>
      <c r="IHB25" s="114"/>
      <c r="IHC25" s="108"/>
      <c r="IHD25" s="108"/>
      <c r="IHE25" s="116"/>
      <c r="IHF25" s="266"/>
      <c r="IHG25" s="267"/>
      <c r="IHH25" s="117"/>
      <c r="IHI25" s="107"/>
      <c r="IHJ25" s="108"/>
      <c r="IHK25" s="109"/>
      <c r="IHL25" s="132"/>
      <c r="IHM25" s="132"/>
      <c r="IHN25" s="133"/>
      <c r="IHO25" s="132"/>
      <c r="IHP25" s="109"/>
      <c r="IHQ25" s="131"/>
      <c r="IHR25" s="114"/>
      <c r="IHS25" s="108"/>
      <c r="IHT25" s="108"/>
      <c r="IHU25" s="116"/>
      <c r="IHV25" s="266"/>
      <c r="IHW25" s="267"/>
      <c r="IHX25" s="117"/>
      <c r="IHY25" s="107"/>
      <c r="IHZ25" s="108"/>
      <c r="IIA25" s="109"/>
      <c r="IIB25" s="132"/>
      <c r="IIC25" s="132"/>
      <c r="IID25" s="133"/>
      <c r="IIE25" s="132"/>
      <c r="IIF25" s="109"/>
      <c r="IIG25" s="131"/>
      <c r="IIH25" s="114"/>
      <c r="III25" s="108"/>
      <c r="IIJ25" s="108"/>
      <c r="IIK25" s="116"/>
      <c r="IIL25" s="266"/>
      <c r="IIM25" s="267"/>
      <c r="IIN25" s="117"/>
      <c r="IIO25" s="107"/>
      <c r="IIP25" s="108"/>
      <c r="IIQ25" s="109"/>
      <c r="IIR25" s="132"/>
      <c r="IIS25" s="132"/>
      <c r="IIT25" s="133"/>
      <c r="IIU25" s="132"/>
      <c r="IIV25" s="109"/>
      <c r="IIW25" s="131"/>
      <c r="IIX25" s="114"/>
      <c r="IIY25" s="108"/>
      <c r="IIZ25" s="108"/>
      <c r="IJA25" s="116"/>
      <c r="IJB25" s="266"/>
      <c r="IJC25" s="267"/>
      <c r="IJD25" s="117"/>
      <c r="IJE25" s="107"/>
      <c r="IJF25" s="108"/>
      <c r="IJG25" s="109"/>
      <c r="IJH25" s="132"/>
      <c r="IJI25" s="132"/>
      <c r="IJJ25" s="133"/>
      <c r="IJK25" s="132"/>
      <c r="IJL25" s="109"/>
      <c r="IJM25" s="131"/>
      <c r="IJN25" s="114"/>
      <c r="IJO25" s="108"/>
      <c r="IJP25" s="108"/>
      <c r="IJQ25" s="116"/>
      <c r="IJR25" s="266"/>
      <c r="IJS25" s="267"/>
      <c r="IJT25" s="117"/>
      <c r="IJU25" s="107"/>
      <c r="IJV25" s="108"/>
      <c r="IJW25" s="109"/>
      <c r="IJX25" s="132"/>
      <c r="IJY25" s="132"/>
      <c r="IJZ25" s="133"/>
      <c r="IKA25" s="132"/>
      <c r="IKB25" s="109"/>
      <c r="IKC25" s="131"/>
      <c r="IKD25" s="114"/>
      <c r="IKE25" s="108"/>
      <c r="IKF25" s="108"/>
      <c r="IKG25" s="116"/>
      <c r="IKH25" s="266"/>
      <c r="IKI25" s="267"/>
      <c r="IKJ25" s="117"/>
      <c r="IKK25" s="107"/>
      <c r="IKL25" s="108"/>
      <c r="IKM25" s="109"/>
      <c r="IKN25" s="132"/>
      <c r="IKO25" s="132"/>
      <c r="IKP25" s="133"/>
      <c r="IKQ25" s="132"/>
      <c r="IKR25" s="109"/>
      <c r="IKS25" s="131"/>
      <c r="IKT25" s="114"/>
      <c r="IKU25" s="108"/>
      <c r="IKV25" s="108"/>
      <c r="IKW25" s="116"/>
      <c r="IKX25" s="266"/>
      <c r="IKY25" s="267"/>
      <c r="IKZ25" s="117"/>
      <c r="ILA25" s="107"/>
      <c r="ILB25" s="108"/>
      <c r="ILC25" s="109"/>
      <c r="ILD25" s="132"/>
      <c r="ILE25" s="132"/>
      <c r="ILF25" s="133"/>
      <c r="ILG25" s="132"/>
      <c r="ILH25" s="109"/>
      <c r="ILI25" s="131"/>
      <c r="ILJ25" s="114"/>
      <c r="ILK25" s="108"/>
      <c r="ILL25" s="108"/>
      <c r="ILM25" s="116"/>
      <c r="ILN25" s="266"/>
      <c r="ILO25" s="267"/>
      <c r="ILP25" s="117"/>
      <c r="ILQ25" s="107"/>
      <c r="ILR25" s="108"/>
      <c r="ILS25" s="109"/>
      <c r="ILT25" s="132"/>
      <c r="ILU25" s="132"/>
      <c r="ILV25" s="133"/>
      <c r="ILW25" s="132"/>
      <c r="ILX25" s="109"/>
      <c r="ILY25" s="131"/>
      <c r="ILZ25" s="114"/>
      <c r="IMA25" s="108"/>
      <c r="IMB25" s="108"/>
      <c r="IMC25" s="116"/>
      <c r="IMD25" s="266"/>
      <c r="IME25" s="267"/>
      <c r="IMF25" s="117"/>
      <c r="IMG25" s="107"/>
      <c r="IMH25" s="108"/>
      <c r="IMI25" s="109"/>
      <c r="IMJ25" s="132"/>
      <c r="IMK25" s="132"/>
      <c r="IML25" s="133"/>
      <c r="IMM25" s="132"/>
      <c r="IMN25" s="109"/>
      <c r="IMO25" s="131"/>
      <c r="IMP25" s="114"/>
      <c r="IMQ25" s="108"/>
      <c r="IMR25" s="108"/>
      <c r="IMS25" s="116"/>
      <c r="IMT25" s="266"/>
      <c r="IMU25" s="267"/>
      <c r="IMV25" s="117"/>
      <c r="IMW25" s="107"/>
      <c r="IMX25" s="108"/>
      <c r="IMY25" s="109"/>
      <c r="IMZ25" s="132"/>
      <c r="INA25" s="132"/>
      <c r="INB25" s="133"/>
      <c r="INC25" s="132"/>
      <c r="IND25" s="109"/>
      <c r="INE25" s="131"/>
      <c r="INF25" s="114"/>
      <c r="ING25" s="108"/>
      <c r="INH25" s="108"/>
      <c r="INI25" s="116"/>
      <c r="INJ25" s="266"/>
      <c r="INK25" s="267"/>
      <c r="INL25" s="117"/>
      <c r="INM25" s="107"/>
      <c r="INN25" s="108"/>
      <c r="INO25" s="109"/>
      <c r="INP25" s="132"/>
      <c r="INQ25" s="132"/>
      <c r="INR25" s="133"/>
      <c r="INS25" s="132"/>
      <c r="INT25" s="109"/>
      <c r="INU25" s="131"/>
      <c r="INV25" s="114"/>
      <c r="INW25" s="108"/>
      <c r="INX25" s="108"/>
      <c r="INY25" s="116"/>
      <c r="INZ25" s="266"/>
      <c r="IOA25" s="267"/>
      <c r="IOB25" s="117"/>
      <c r="IOC25" s="107"/>
      <c r="IOD25" s="108"/>
      <c r="IOE25" s="109"/>
      <c r="IOF25" s="132"/>
      <c r="IOG25" s="132"/>
      <c r="IOH25" s="133"/>
      <c r="IOI25" s="132"/>
      <c r="IOJ25" s="109"/>
      <c r="IOK25" s="131"/>
      <c r="IOL25" s="114"/>
      <c r="IOM25" s="108"/>
      <c r="ION25" s="108"/>
      <c r="IOO25" s="116"/>
      <c r="IOP25" s="266"/>
      <c r="IOQ25" s="267"/>
      <c r="IOR25" s="117"/>
      <c r="IOS25" s="107"/>
      <c r="IOT25" s="108"/>
      <c r="IOU25" s="109"/>
      <c r="IOV25" s="132"/>
      <c r="IOW25" s="132"/>
      <c r="IOX25" s="133"/>
      <c r="IOY25" s="132"/>
      <c r="IOZ25" s="109"/>
      <c r="IPA25" s="131"/>
      <c r="IPB25" s="114"/>
      <c r="IPC25" s="108"/>
      <c r="IPD25" s="108"/>
      <c r="IPE25" s="116"/>
      <c r="IPF25" s="266"/>
      <c r="IPG25" s="267"/>
      <c r="IPH25" s="117"/>
      <c r="IPI25" s="107"/>
      <c r="IPJ25" s="108"/>
      <c r="IPK25" s="109"/>
      <c r="IPL25" s="132"/>
      <c r="IPM25" s="132"/>
      <c r="IPN25" s="133"/>
      <c r="IPO25" s="132"/>
      <c r="IPP25" s="109"/>
      <c r="IPQ25" s="131"/>
      <c r="IPR25" s="114"/>
      <c r="IPS25" s="108"/>
      <c r="IPT25" s="108"/>
      <c r="IPU25" s="116"/>
      <c r="IPV25" s="266"/>
      <c r="IPW25" s="267"/>
      <c r="IPX25" s="117"/>
      <c r="IPY25" s="107"/>
      <c r="IPZ25" s="108"/>
      <c r="IQA25" s="109"/>
      <c r="IQB25" s="132"/>
      <c r="IQC25" s="132"/>
      <c r="IQD25" s="133"/>
      <c r="IQE25" s="132"/>
      <c r="IQF25" s="109"/>
      <c r="IQG25" s="131"/>
      <c r="IQH25" s="114"/>
      <c r="IQI25" s="108"/>
      <c r="IQJ25" s="108"/>
      <c r="IQK25" s="116"/>
      <c r="IQL25" s="266"/>
      <c r="IQM25" s="267"/>
      <c r="IQN25" s="117"/>
      <c r="IQO25" s="107"/>
      <c r="IQP25" s="108"/>
      <c r="IQQ25" s="109"/>
      <c r="IQR25" s="132"/>
      <c r="IQS25" s="132"/>
      <c r="IQT25" s="133"/>
      <c r="IQU25" s="132"/>
      <c r="IQV25" s="109"/>
      <c r="IQW25" s="131"/>
      <c r="IQX25" s="114"/>
      <c r="IQY25" s="108"/>
      <c r="IQZ25" s="108"/>
      <c r="IRA25" s="116"/>
      <c r="IRB25" s="266"/>
      <c r="IRC25" s="267"/>
      <c r="IRD25" s="117"/>
      <c r="IRE25" s="107"/>
      <c r="IRF25" s="108"/>
      <c r="IRG25" s="109"/>
      <c r="IRH25" s="132"/>
      <c r="IRI25" s="132"/>
      <c r="IRJ25" s="133"/>
      <c r="IRK25" s="132"/>
      <c r="IRL25" s="109"/>
      <c r="IRM25" s="131"/>
      <c r="IRN25" s="114"/>
      <c r="IRO25" s="108"/>
      <c r="IRP25" s="108"/>
      <c r="IRQ25" s="116"/>
      <c r="IRR25" s="266"/>
      <c r="IRS25" s="267"/>
      <c r="IRT25" s="117"/>
      <c r="IRU25" s="107"/>
      <c r="IRV25" s="108"/>
      <c r="IRW25" s="109"/>
      <c r="IRX25" s="132"/>
      <c r="IRY25" s="132"/>
      <c r="IRZ25" s="133"/>
      <c r="ISA25" s="132"/>
      <c r="ISB25" s="109"/>
      <c r="ISC25" s="131"/>
      <c r="ISD25" s="114"/>
      <c r="ISE25" s="108"/>
      <c r="ISF25" s="108"/>
      <c r="ISG25" s="116"/>
      <c r="ISH25" s="266"/>
      <c r="ISI25" s="267"/>
      <c r="ISJ25" s="117"/>
      <c r="ISK25" s="107"/>
      <c r="ISL25" s="108"/>
      <c r="ISM25" s="109"/>
      <c r="ISN25" s="132"/>
      <c r="ISO25" s="132"/>
      <c r="ISP25" s="133"/>
      <c r="ISQ25" s="132"/>
      <c r="ISR25" s="109"/>
      <c r="ISS25" s="131"/>
      <c r="IST25" s="114"/>
      <c r="ISU25" s="108"/>
      <c r="ISV25" s="108"/>
      <c r="ISW25" s="116"/>
      <c r="ISX25" s="266"/>
      <c r="ISY25" s="267"/>
      <c r="ISZ25" s="117"/>
      <c r="ITA25" s="107"/>
      <c r="ITB25" s="108"/>
      <c r="ITC25" s="109"/>
      <c r="ITD25" s="132"/>
      <c r="ITE25" s="132"/>
      <c r="ITF25" s="133"/>
      <c r="ITG25" s="132"/>
      <c r="ITH25" s="109"/>
      <c r="ITI25" s="131"/>
      <c r="ITJ25" s="114"/>
      <c r="ITK25" s="108"/>
      <c r="ITL25" s="108"/>
      <c r="ITM25" s="116"/>
      <c r="ITN25" s="266"/>
      <c r="ITO25" s="267"/>
      <c r="ITP25" s="117"/>
      <c r="ITQ25" s="107"/>
      <c r="ITR25" s="108"/>
      <c r="ITS25" s="109"/>
      <c r="ITT25" s="132"/>
      <c r="ITU25" s="132"/>
      <c r="ITV25" s="133"/>
      <c r="ITW25" s="132"/>
      <c r="ITX25" s="109"/>
      <c r="ITY25" s="131"/>
      <c r="ITZ25" s="114"/>
      <c r="IUA25" s="108"/>
      <c r="IUB25" s="108"/>
      <c r="IUC25" s="116"/>
      <c r="IUD25" s="266"/>
      <c r="IUE25" s="267"/>
      <c r="IUF25" s="117"/>
      <c r="IUG25" s="107"/>
      <c r="IUH25" s="108"/>
      <c r="IUI25" s="109"/>
      <c r="IUJ25" s="132"/>
      <c r="IUK25" s="132"/>
      <c r="IUL25" s="133"/>
      <c r="IUM25" s="132"/>
      <c r="IUN25" s="109"/>
      <c r="IUO25" s="131"/>
      <c r="IUP25" s="114"/>
      <c r="IUQ25" s="108"/>
      <c r="IUR25" s="108"/>
      <c r="IUS25" s="116"/>
      <c r="IUT25" s="266"/>
      <c r="IUU25" s="267"/>
      <c r="IUV25" s="117"/>
      <c r="IUW25" s="107"/>
      <c r="IUX25" s="108"/>
      <c r="IUY25" s="109"/>
      <c r="IUZ25" s="132"/>
      <c r="IVA25" s="132"/>
      <c r="IVB25" s="133"/>
      <c r="IVC25" s="132"/>
      <c r="IVD25" s="109"/>
      <c r="IVE25" s="131"/>
      <c r="IVF25" s="114"/>
      <c r="IVG25" s="108"/>
      <c r="IVH25" s="108"/>
      <c r="IVI25" s="116"/>
      <c r="IVJ25" s="266"/>
      <c r="IVK25" s="267"/>
      <c r="IVL25" s="117"/>
      <c r="IVM25" s="107"/>
      <c r="IVN25" s="108"/>
      <c r="IVO25" s="109"/>
      <c r="IVP25" s="132"/>
      <c r="IVQ25" s="132"/>
      <c r="IVR25" s="133"/>
      <c r="IVS25" s="132"/>
      <c r="IVT25" s="109"/>
      <c r="IVU25" s="131"/>
      <c r="IVV25" s="114"/>
      <c r="IVW25" s="108"/>
      <c r="IVX25" s="108"/>
      <c r="IVY25" s="116"/>
      <c r="IVZ25" s="266"/>
      <c r="IWA25" s="267"/>
      <c r="IWB25" s="117"/>
      <c r="IWC25" s="107"/>
      <c r="IWD25" s="108"/>
      <c r="IWE25" s="109"/>
      <c r="IWF25" s="132"/>
      <c r="IWG25" s="132"/>
      <c r="IWH25" s="133"/>
      <c r="IWI25" s="132"/>
      <c r="IWJ25" s="109"/>
      <c r="IWK25" s="131"/>
      <c r="IWL25" s="114"/>
      <c r="IWM25" s="108"/>
      <c r="IWN25" s="108"/>
      <c r="IWO25" s="116"/>
      <c r="IWP25" s="266"/>
      <c r="IWQ25" s="267"/>
      <c r="IWR25" s="117"/>
      <c r="IWS25" s="107"/>
      <c r="IWT25" s="108"/>
      <c r="IWU25" s="109"/>
      <c r="IWV25" s="132"/>
      <c r="IWW25" s="132"/>
      <c r="IWX25" s="133"/>
      <c r="IWY25" s="132"/>
      <c r="IWZ25" s="109"/>
      <c r="IXA25" s="131"/>
      <c r="IXB25" s="114"/>
      <c r="IXC25" s="108"/>
      <c r="IXD25" s="108"/>
      <c r="IXE25" s="116"/>
      <c r="IXF25" s="266"/>
      <c r="IXG25" s="267"/>
      <c r="IXH25" s="117"/>
      <c r="IXI25" s="107"/>
      <c r="IXJ25" s="108"/>
      <c r="IXK25" s="109"/>
      <c r="IXL25" s="132"/>
      <c r="IXM25" s="132"/>
      <c r="IXN25" s="133"/>
      <c r="IXO25" s="132"/>
      <c r="IXP25" s="109"/>
      <c r="IXQ25" s="131"/>
      <c r="IXR25" s="114"/>
      <c r="IXS25" s="108"/>
      <c r="IXT25" s="108"/>
      <c r="IXU25" s="116"/>
      <c r="IXV25" s="266"/>
      <c r="IXW25" s="267"/>
      <c r="IXX25" s="117"/>
      <c r="IXY25" s="107"/>
      <c r="IXZ25" s="108"/>
      <c r="IYA25" s="109"/>
      <c r="IYB25" s="132"/>
      <c r="IYC25" s="132"/>
      <c r="IYD25" s="133"/>
      <c r="IYE25" s="132"/>
      <c r="IYF25" s="109"/>
      <c r="IYG25" s="131"/>
      <c r="IYH25" s="114"/>
      <c r="IYI25" s="108"/>
      <c r="IYJ25" s="108"/>
      <c r="IYK25" s="116"/>
      <c r="IYL25" s="266"/>
      <c r="IYM25" s="267"/>
      <c r="IYN25" s="117"/>
      <c r="IYO25" s="107"/>
      <c r="IYP25" s="108"/>
      <c r="IYQ25" s="109"/>
      <c r="IYR25" s="132"/>
      <c r="IYS25" s="132"/>
      <c r="IYT25" s="133"/>
      <c r="IYU25" s="132"/>
      <c r="IYV25" s="109"/>
      <c r="IYW25" s="131"/>
      <c r="IYX25" s="114"/>
      <c r="IYY25" s="108"/>
      <c r="IYZ25" s="108"/>
      <c r="IZA25" s="116"/>
      <c r="IZB25" s="266"/>
      <c r="IZC25" s="267"/>
      <c r="IZD25" s="117"/>
      <c r="IZE25" s="107"/>
      <c r="IZF25" s="108"/>
      <c r="IZG25" s="109"/>
      <c r="IZH25" s="132"/>
      <c r="IZI25" s="132"/>
      <c r="IZJ25" s="133"/>
      <c r="IZK25" s="132"/>
      <c r="IZL25" s="109"/>
      <c r="IZM25" s="131"/>
      <c r="IZN25" s="114"/>
      <c r="IZO25" s="108"/>
      <c r="IZP25" s="108"/>
      <c r="IZQ25" s="116"/>
      <c r="IZR25" s="266"/>
      <c r="IZS25" s="267"/>
      <c r="IZT25" s="117"/>
      <c r="IZU25" s="107"/>
      <c r="IZV25" s="108"/>
      <c r="IZW25" s="109"/>
      <c r="IZX25" s="132"/>
      <c r="IZY25" s="132"/>
      <c r="IZZ25" s="133"/>
      <c r="JAA25" s="132"/>
      <c r="JAB25" s="109"/>
      <c r="JAC25" s="131"/>
      <c r="JAD25" s="114"/>
      <c r="JAE25" s="108"/>
      <c r="JAF25" s="108"/>
      <c r="JAG25" s="116"/>
      <c r="JAH25" s="266"/>
      <c r="JAI25" s="267"/>
      <c r="JAJ25" s="117"/>
      <c r="JAK25" s="107"/>
      <c r="JAL25" s="108"/>
      <c r="JAM25" s="109"/>
      <c r="JAN25" s="132"/>
      <c r="JAO25" s="132"/>
      <c r="JAP25" s="133"/>
      <c r="JAQ25" s="132"/>
      <c r="JAR25" s="109"/>
      <c r="JAS25" s="131"/>
      <c r="JAT25" s="114"/>
      <c r="JAU25" s="108"/>
      <c r="JAV25" s="108"/>
      <c r="JAW25" s="116"/>
      <c r="JAX25" s="266"/>
      <c r="JAY25" s="267"/>
      <c r="JAZ25" s="117"/>
      <c r="JBA25" s="107"/>
      <c r="JBB25" s="108"/>
      <c r="JBC25" s="109"/>
      <c r="JBD25" s="132"/>
      <c r="JBE25" s="132"/>
      <c r="JBF25" s="133"/>
      <c r="JBG25" s="132"/>
      <c r="JBH25" s="109"/>
      <c r="JBI25" s="131"/>
      <c r="JBJ25" s="114"/>
      <c r="JBK25" s="108"/>
      <c r="JBL25" s="108"/>
      <c r="JBM25" s="116"/>
      <c r="JBN25" s="266"/>
      <c r="JBO25" s="267"/>
      <c r="JBP25" s="117"/>
      <c r="JBQ25" s="107"/>
      <c r="JBR25" s="108"/>
      <c r="JBS25" s="109"/>
      <c r="JBT25" s="132"/>
      <c r="JBU25" s="132"/>
      <c r="JBV25" s="133"/>
      <c r="JBW25" s="132"/>
      <c r="JBX25" s="109"/>
      <c r="JBY25" s="131"/>
      <c r="JBZ25" s="114"/>
      <c r="JCA25" s="108"/>
      <c r="JCB25" s="108"/>
      <c r="JCC25" s="116"/>
      <c r="JCD25" s="266"/>
      <c r="JCE25" s="267"/>
      <c r="JCF25" s="117"/>
      <c r="JCG25" s="107"/>
      <c r="JCH25" s="108"/>
      <c r="JCI25" s="109"/>
      <c r="JCJ25" s="132"/>
      <c r="JCK25" s="132"/>
      <c r="JCL25" s="133"/>
      <c r="JCM25" s="132"/>
      <c r="JCN25" s="109"/>
      <c r="JCO25" s="131"/>
      <c r="JCP25" s="114"/>
      <c r="JCQ25" s="108"/>
      <c r="JCR25" s="108"/>
      <c r="JCS25" s="116"/>
      <c r="JCT25" s="266"/>
      <c r="JCU25" s="267"/>
      <c r="JCV25" s="117"/>
      <c r="JCW25" s="107"/>
      <c r="JCX25" s="108"/>
      <c r="JCY25" s="109"/>
      <c r="JCZ25" s="132"/>
      <c r="JDA25" s="132"/>
      <c r="JDB25" s="133"/>
      <c r="JDC25" s="132"/>
      <c r="JDD25" s="109"/>
      <c r="JDE25" s="131"/>
      <c r="JDF25" s="114"/>
      <c r="JDG25" s="108"/>
      <c r="JDH25" s="108"/>
      <c r="JDI25" s="116"/>
      <c r="JDJ25" s="266"/>
      <c r="JDK25" s="267"/>
      <c r="JDL25" s="117"/>
      <c r="JDM25" s="107"/>
      <c r="JDN25" s="108"/>
      <c r="JDO25" s="109"/>
      <c r="JDP25" s="132"/>
      <c r="JDQ25" s="132"/>
      <c r="JDR25" s="133"/>
      <c r="JDS25" s="132"/>
      <c r="JDT25" s="109"/>
      <c r="JDU25" s="131"/>
      <c r="JDV25" s="114"/>
      <c r="JDW25" s="108"/>
      <c r="JDX25" s="108"/>
      <c r="JDY25" s="116"/>
      <c r="JDZ25" s="266"/>
      <c r="JEA25" s="267"/>
      <c r="JEB25" s="117"/>
      <c r="JEC25" s="107"/>
      <c r="JED25" s="108"/>
      <c r="JEE25" s="109"/>
      <c r="JEF25" s="132"/>
      <c r="JEG25" s="132"/>
      <c r="JEH25" s="133"/>
      <c r="JEI25" s="132"/>
      <c r="JEJ25" s="109"/>
      <c r="JEK25" s="131"/>
      <c r="JEL25" s="114"/>
      <c r="JEM25" s="108"/>
      <c r="JEN25" s="108"/>
      <c r="JEO25" s="116"/>
      <c r="JEP25" s="266"/>
      <c r="JEQ25" s="267"/>
      <c r="JER25" s="117"/>
      <c r="JES25" s="107"/>
      <c r="JET25" s="108"/>
      <c r="JEU25" s="109"/>
      <c r="JEV25" s="132"/>
      <c r="JEW25" s="132"/>
      <c r="JEX25" s="133"/>
      <c r="JEY25" s="132"/>
      <c r="JEZ25" s="109"/>
      <c r="JFA25" s="131"/>
      <c r="JFB25" s="114"/>
      <c r="JFC25" s="108"/>
      <c r="JFD25" s="108"/>
      <c r="JFE25" s="116"/>
      <c r="JFF25" s="266"/>
      <c r="JFG25" s="267"/>
      <c r="JFH25" s="117"/>
      <c r="JFI25" s="107"/>
      <c r="JFJ25" s="108"/>
      <c r="JFK25" s="109"/>
      <c r="JFL25" s="132"/>
      <c r="JFM25" s="132"/>
      <c r="JFN25" s="133"/>
      <c r="JFO25" s="132"/>
      <c r="JFP25" s="109"/>
      <c r="JFQ25" s="131"/>
      <c r="JFR25" s="114"/>
      <c r="JFS25" s="108"/>
      <c r="JFT25" s="108"/>
      <c r="JFU25" s="116"/>
      <c r="JFV25" s="266"/>
      <c r="JFW25" s="267"/>
      <c r="JFX25" s="117"/>
      <c r="JFY25" s="107"/>
      <c r="JFZ25" s="108"/>
      <c r="JGA25" s="109"/>
      <c r="JGB25" s="132"/>
      <c r="JGC25" s="132"/>
      <c r="JGD25" s="133"/>
      <c r="JGE25" s="132"/>
      <c r="JGF25" s="109"/>
      <c r="JGG25" s="131"/>
      <c r="JGH25" s="114"/>
      <c r="JGI25" s="108"/>
      <c r="JGJ25" s="108"/>
      <c r="JGK25" s="116"/>
      <c r="JGL25" s="266"/>
      <c r="JGM25" s="267"/>
      <c r="JGN25" s="117"/>
      <c r="JGO25" s="107"/>
      <c r="JGP25" s="108"/>
      <c r="JGQ25" s="109"/>
      <c r="JGR25" s="132"/>
      <c r="JGS25" s="132"/>
      <c r="JGT25" s="133"/>
      <c r="JGU25" s="132"/>
      <c r="JGV25" s="109"/>
      <c r="JGW25" s="131"/>
      <c r="JGX25" s="114"/>
      <c r="JGY25" s="108"/>
      <c r="JGZ25" s="108"/>
      <c r="JHA25" s="116"/>
      <c r="JHB25" s="266"/>
      <c r="JHC25" s="267"/>
      <c r="JHD25" s="117"/>
      <c r="JHE25" s="107"/>
      <c r="JHF25" s="108"/>
      <c r="JHG25" s="109"/>
      <c r="JHH25" s="132"/>
      <c r="JHI25" s="132"/>
      <c r="JHJ25" s="133"/>
      <c r="JHK25" s="132"/>
      <c r="JHL25" s="109"/>
      <c r="JHM25" s="131"/>
      <c r="JHN25" s="114"/>
      <c r="JHO25" s="108"/>
      <c r="JHP25" s="108"/>
      <c r="JHQ25" s="116"/>
      <c r="JHR25" s="266"/>
      <c r="JHS25" s="267"/>
      <c r="JHT25" s="117"/>
      <c r="JHU25" s="107"/>
      <c r="JHV25" s="108"/>
      <c r="JHW25" s="109"/>
      <c r="JHX25" s="132"/>
      <c r="JHY25" s="132"/>
      <c r="JHZ25" s="133"/>
      <c r="JIA25" s="132"/>
      <c r="JIB25" s="109"/>
      <c r="JIC25" s="131"/>
      <c r="JID25" s="114"/>
      <c r="JIE25" s="108"/>
      <c r="JIF25" s="108"/>
      <c r="JIG25" s="116"/>
      <c r="JIH25" s="266"/>
      <c r="JII25" s="267"/>
      <c r="JIJ25" s="117"/>
      <c r="JIK25" s="107"/>
      <c r="JIL25" s="108"/>
      <c r="JIM25" s="109"/>
      <c r="JIN25" s="132"/>
      <c r="JIO25" s="132"/>
      <c r="JIP25" s="133"/>
      <c r="JIQ25" s="132"/>
      <c r="JIR25" s="109"/>
      <c r="JIS25" s="131"/>
      <c r="JIT25" s="114"/>
      <c r="JIU25" s="108"/>
      <c r="JIV25" s="108"/>
      <c r="JIW25" s="116"/>
      <c r="JIX25" s="266"/>
      <c r="JIY25" s="267"/>
      <c r="JIZ25" s="117"/>
      <c r="JJA25" s="107"/>
      <c r="JJB25" s="108"/>
      <c r="JJC25" s="109"/>
      <c r="JJD25" s="132"/>
      <c r="JJE25" s="132"/>
      <c r="JJF25" s="133"/>
      <c r="JJG25" s="132"/>
      <c r="JJH25" s="109"/>
      <c r="JJI25" s="131"/>
      <c r="JJJ25" s="114"/>
      <c r="JJK25" s="108"/>
      <c r="JJL25" s="108"/>
      <c r="JJM25" s="116"/>
      <c r="JJN25" s="266"/>
      <c r="JJO25" s="267"/>
      <c r="JJP25" s="117"/>
      <c r="JJQ25" s="107"/>
      <c r="JJR25" s="108"/>
      <c r="JJS25" s="109"/>
      <c r="JJT25" s="132"/>
      <c r="JJU25" s="132"/>
      <c r="JJV25" s="133"/>
      <c r="JJW25" s="132"/>
      <c r="JJX25" s="109"/>
      <c r="JJY25" s="131"/>
      <c r="JJZ25" s="114"/>
      <c r="JKA25" s="108"/>
      <c r="JKB25" s="108"/>
      <c r="JKC25" s="116"/>
      <c r="JKD25" s="266"/>
      <c r="JKE25" s="267"/>
      <c r="JKF25" s="117"/>
      <c r="JKG25" s="107"/>
      <c r="JKH25" s="108"/>
      <c r="JKI25" s="109"/>
      <c r="JKJ25" s="132"/>
      <c r="JKK25" s="132"/>
      <c r="JKL25" s="133"/>
      <c r="JKM25" s="132"/>
      <c r="JKN25" s="109"/>
      <c r="JKO25" s="131"/>
      <c r="JKP25" s="114"/>
      <c r="JKQ25" s="108"/>
      <c r="JKR25" s="108"/>
      <c r="JKS25" s="116"/>
      <c r="JKT25" s="266"/>
      <c r="JKU25" s="267"/>
      <c r="JKV25" s="117"/>
      <c r="JKW25" s="107"/>
      <c r="JKX25" s="108"/>
      <c r="JKY25" s="109"/>
      <c r="JKZ25" s="132"/>
      <c r="JLA25" s="132"/>
      <c r="JLB25" s="133"/>
      <c r="JLC25" s="132"/>
      <c r="JLD25" s="109"/>
      <c r="JLE25" s="131"/>
      <c r="JLF25" s="114"/>
      <c r="JLG25" s="108"/>
      <c r="JLH25" s="108"/>
      <c r="JLI25" s="116"/>
      <c r="JLJ25" s="266"/>
      <c r="JLK25" s="267"/>
      <c r="JLL25" s="117"/>
      <c r="JLM25" s="107"/>
      <c r="JLN25" s="108"/>
      <c r="JLO25" s="109"/>
      <c r="JLP25" s="132"/>
      <c r="JLQ25" s="132"/>
      <c r="JLR25" s="133"/>
      <c r="JLS25" s="132"/>
      <c r="JLT25" s="109"/>
      <c r="JLU25" s="131"/>
      <c r="JLV25" s="114"/>
      <c r="JLW25" s="108"/>
      <c r="JLX25" s="108"/>
      <c r="JLY25" s="116"/>
      <c r="JLZ25" s="266"/>
      <c r="JMA25" s="267"/>
      <c r="JMB25" s="117"/>
      <c r="JMC25" s="107"/>
      <c r="JMD25" s="108"/>
      <c r="JME25" s="109"/>
      <c r="JMF25" s="132"/>
      <c r="JMG25" s="132"/>
      <c r="JMH25" s="133"/>
      <c r="JMI25" s="132"/>
      <c r="JMJ25" s="109"/>
      <c r="JMK25" s="131"/>
      <c r="JML25" s="114"/>
      <c r="JMM25" s="108"/>
      <c r="JMN25" s="108"/>
      <c r="JMO25" s="116"/>
      <c r="JMP25" s="266"/>
      <c r="JMQ25" s="267"/>
      <c r="JMR25" s="117"/>
      <c r="JMS25" s="107"/>
      <c r="JMT25" s="108"/>
      <c r="JMU25" s="109"/>
      <c r="JMV25" s="132"/>
      <c r="JMW25" s="132"/>
      <c r="JMX25" s="133"/>
      <c r="JMY25" s="132"/>
      <c r="JMZ25" s="109"/>
      <c r="JNA25" s="131"/>
      <c r="JNB25" s="114"/>
      <c r="JNC25" s="108"/>
      <c r="JND25" s="108"/>
      <c r="JNE25" s="116"/>
      <c r="JNF25" s="266"/>
      <c r="JNG25" s="267"/>
      <c r="JNH25" s="117"/>
      <c r="JNI25" s="107"/>
      <c r="JNJ25" s="108"/>
      <c r="JNK25" s="109"/>
      <c r="JNL25" s="132"/>
      <c r="JNM25" s="132"/>
      <c r="JNN25" s="133"/>
      <c r="JNO25" s="132"/>
      <c r="JNP25" s="109"/>
      <c r="JNQ25" s="131"/>
      <c r="JNR25" s="114"/>
      <c r="JNS25" s="108"/>
      <c r="JNT25" s="108"/>
      <c r="JNU25" s="116"/>
      <c r="JNV25" s="266"/>
      <c r="JNW25" s="267"/>
      <c r="JNX25" s="117"/>
      <c r="JNY25" s="107"/>
      <c r="JNZ25" s="108"/>
      <c r="JOA25" s="109"/>
      <c r="JOB25" s="132"/>
      <c r="JOC25" s="132"/>
      <c r="JOD25" s="133"/>
      <c r="JOE25" s="132"/>
      <c r="JOF25" s="109"/>
      <c r="JOG25" s="131"/>
      <c r="JOH25" s="114"/>
      <c r="JOI25" s="108"/>
      <c r="JOJ25" s="108"/>
      <c r="JOK25" s="116"/>
      <c r="JOL25" s="266"/>
      <c r="JOM25" s="267"/>
      <c r="JON25" s="117"/>
      <c r="JOO25" s="107"/>
      <c r="JOP25" s="108"/>
      <c r="JOQ25" s="109"/>
      <c r="JOR25" s="132"/>
      <c r="JOS25" s="132"/>
      <c r="JOT25" s="133"/>
      <c r="JOU25" s="132"/>
      <c r="JOV25" s="109"/>
      <c r="JOW25" s="131"/>
      <c r="JOX25" s="114"/>
      <c r="JOY25" s="108"/>
      <c r="JOZ25" s="108"/>
      <c r="JPA25" s="116"/>
      <c r="JPB25" s="266"/>
      <c r="JPC25" s="267"/>
      <c r="JPD25" s="117"/>
      <c r="JPE25" s="107"/>
      <c r="JPF25" s="108"/>
      <c r="JPG25" s="109"/>
      <c r="JPH25" s="132"/>
      <c r="JPI25" s="132"/>
      <c r="JPJ25" s="133"/>
      <c r="JPK25" s="132"/>
      <c r="JPL25" s="109"/>
      <c r="JPM25" s="131"/>
      <c r="JPN25" s="114"/>
      <c r="JPO25" s="108"/>
      <c r="JPP25" s="108"/>
      <c r="JPQ25" s="116"/>
      <c r="JPR25" s="266"/>
      <c r="JPS25" s="267"/>
      <c r="JPT25" s="117"/>
      <c r="JPU25" s="107"/>
      <c r="JPV25" s="108"/>
      <c r="JPW25" s="109"/>
      <c r="JPX25" s="132"/>
      <c r="JPY25" s="132"/>
      <c r="JPZ25" s="133"/>
      <c r="JQA25" s="132"/>
      <c r="JQB25" s="109"/>
      <c r="JQC25" s="131"/>
      <c r="JQD25" s="114"/>
      <c r="JQE25" s="108"/>
      <c r="JQF25" s="108"/>
      <c r="JQG25" s="116"/>
      <c r="JQH25" s="266"/>
      <c r="JQI25" s="267"/>
      <c r="JQJ25" s="117"/>
      <c r="JQK25" s="107"/>
      <c r="JQL25" s="108"/>
      <c r="JQM25" s="109"/>
      <c r="JQN25" s="132"/>
      <c r="JQO25" s="132"/>
      <c r="JQP25" s="133"/>
      <c r="JQQ25" s="132"/>
      <c r="JQR25" s="109"/>
      <c r="JQS25" s="131"/>
      <c r="JQT25" s="114"/>
      <c r="JQU25" s="108"/>
      <c r="JQV25" s="108"/>
      <c r="JQW25" s="116"/>
      <c r="JQX25" s="266"/>
      <c r="JQY25" s="267"/>
      <c r="JQZ25" s="117"/>
      <c r="JRA25" s="107"/>
      <c r="JRB25" s="108"/>
      <c r="JRC25" s="109"/>
      <c r="JRD25" s="132"/>
      <c r="JRE25" s="132"/>
      <c r="JRF25" s="133"/>
      <c r="JRG25" s="132"/>
      <c r="JRH25" s="109"/>
      <c r="JRI25" s="131"/>
      <c r="JRJ25" s="114"/>
      <c r="JRK25" s="108"/>
      <c r="JRL25" s="108"/>
      <c r="JRM25" s="116"/>
      <c r="JRN25" s="266"/>
      <c r="JRO25" s="267"/>
      <c r="JRP25" s="117"/>
      <c r="JRQ25" s="107"/>
      <c r="JRR25" s="108"/>
      <c r="JRS25" s="109"/>
      <c r="JRT25" s="132"/>
      <c r="JRU25" s="132"/>
      <c r="JRV25" s="133"/>
      <c r="JRW25" s="132"/>
      <c r="JRX25" s="109"/>
      <c r="JRY25" s="131"/>
      <c r="JRZ25" s="114"/>
      <c r="JSA25" s="108"/>
      <c r="JSB25" s="108"/>
      <c r="JSC25" s="116"/>
      <c r="JSD25" s="266"/>
      <c r="JSE25" s="267"/>
      <c r="JSF25" s="117"/>
      <c r="JSG25" s="107"/>
      <c r="JSH25" s="108"/>
      <c r="JSI25" s="109"/>
      <c r="JSJ25" s="132"/>
      <c r="JSK25" s="132"/>
      <c r="JSL25" s="133"/>
      <c r="JSM25" s="132"/>
      <c r="JSN25" s="109"/>
      <c r="JSO25" s="131"/>
      <c r="JSP25" s="114"/>
      <c r="JSQ25" s="108"/>
      <c r="JSR25" s="108"/>
      <c r="JSS25" s="116"/>
      <c r="JST25" s="266"/>
      <c r="JSU25" s="267"/>
      <c r="JSV25" s="117"/>
      <c r="JSW25" s="107"/>
      <c r="JSX25" s="108"/>
      <c r="JSY25" s="109"/>
      <c r="JSZ25" s="132"/>
      <c r="JTA25" s="132"/>
      <c r="JTB25" s="133"/>
      <c r="JTC25" s="132"/>
      <c r="JTD25" s="109"/>
      <c r="JTE25" s="131"/>
      <c r="JTF25" s="114"/>
      <c r="JTG25" s="108"/>
      <c r="JTH25" s="108"/>
      <c r="JTI25" s="116"/>
      <c r="JTJ25" s="266"/>
      <c r="JTK25" s="267"/>
      <c r="JTL25" s="117"/>
      <c r="JTM25" s="107"/>
      <c r="JTN25" s="108"/>
      <c r="JTO25" s="109"/>
      <c r="JTP25" s="132"/>
      <c r="JTQ25" s="132"/>
      <c r="JTR25" s="133"/>
      <c r="JTS25" s="132"/>
      <c r="JTT25" s="109"/>
      <c r="JTU25" s="131"/>
      <c r="JTV25" s="114"/>
      <c r="JTW25" s="108"/>
      <c r="JTX25" s="108"/>
      <c r="JTY25" s="116"/>
      <c r="JTZ25" s="266"/>
      <c r="JUA25" s="267"/>
      <c r="JUB25" s="117"/>
      <c r="JUC25" s="107"/>
      <c r="JUD25" s="108"/>
      <c r="JUE25" s="109"/>
      <c r="JUF25" s="132"/>
      <c r="JUG25" s="132"/>
      <c r="JUH25" s="133"/>
      <c r="JUI25" s="132"/>
      <c r="JUJ25" s="109"/>
      <c r="JUK25" s="131"/>
      <c r="JUL25" s="114"/>
      <c r="JUM25" s="108"/>
      <c r="JUN25" s="108"/>
      <c r="JUO25" s="116"/>
      <c r="JUP25" s="266"/>
      <c r="JUQ25" s="267"/>
      <c r="JUR25" s="117"/>
      <c r="JUS25" s="107"/>
      <c r="JUT25" s="108"/>
      <c r="JUU25" s="109"/>
      <c r="JUV25" s="132"/>
      <c r="JUW25" s="132"/>
      <c r="JUX25" s="133"/>
      <c r="JUY25" s="132"/>
      <c r="JUZ25" s="109"/>
      <c r="JVA25" s="131"/>
      <c r="JVB25" s="114"/>
      <c r="JVC25" s="108"/>
      <c r="JVD25" s="108"/>
      <c r="JVE25" s="116"/>
      <c r="JVF25" s="266"/>
      <c r="JVG25" s="267"/>
      <c r="JVH25" s="117"/>
      <c r="JVI25" s="107"/>
      <c r="JVJ25" s="108"/>
      <c r="JVK25" s="109"/>
      <c r="JVL25" s="132"/>
      <c r="JVM25" s="132"/>
      <c r="JVN25" s="133"/>
      <c r="JVO25" s="132"/>
      <c r="JVP25" s="109"/>
      <c r="JVQ25" s="131"/>
      <c r="JVR25" s="114"/>
      <c r="JVS25" s="108"/>
      <c r="JVT25" s="108"/>
      <c r="JVU25" s="116"/>
      <c r="JVV25" s="266"/>
      <c r="JVW25" s="267"/>
      <c r="JVX25" s="117"/>
      <c r="JVY25" s="107"/>
      <c r="JVZ25" s="108"/>
      <c r="JWA25" s="109"/>
      <c r="JWB25" s="132"/>
      <c r="JWC25" s="132"/>
      <c r="JWD25" s="133"/>
      <c r="JWE25" s="132"/>
      <c r="JWF25" s="109"/>
      <c r="JWG25" s="131"/>
      <c r="JWH25" s="114"/>
      <c r="JWI25" s="108"/>
      <c r="JWJ25" s="108"/>
      <c r="JWK25" s="116"/>
      <c r="JWL25" s="266"/>
      <c r="JWM25" s="267"/>
      <c r="JWN25" s="117"/>
      <c r="JWO25" s="107"/>
      <c r="JWP25" s="108"/>
      <c r="JWQ25" s="109"/>
      <c r="JWR25" s="132"/>
      <c r="JWS25" s="132"/>
      <c r="JWT25" s="133"/>
      <c r="JWU25" s="132"/>
      <c r="JWV25" s="109"/>
      <c r="JWW25" s="131"/>
      <c r="JWX25" s="114"/>
      <c r="JWY25" s="108"/>
      <c r="JWZ25" s="108"/>
      <c r="JXA25" s="116"/>
      <c r="JXB25" s="266"/>
      <c r="JXC25" s="267"/>
      <c r="JXD25" s="117"/>
      <c r="JXE25" s="107"/>
      <c r="JXF25" s="108"/>
      <c r="JXG25" s="109"/>
      <c r="JXH25" s="132"/>
      <c r="JXI25" s="132"/>
      <c r="JXJ25" s="133"/>
      <c r="JXK25" s="132"/>
      <c r="JXL25" s="109"/>
      <c r="JXM25" s="131"/>
      <c r="JXN25" s="114"/>
      <c r="JXO25" s="108"/>
      <c r="JXP25" s="108"/>
      <c r="JXQ25" s="116"/>
      <c r="JXR25" s="266"/>
      <c r="JXS25" s="267"/>
      <c r="JXT25" s="117"/>
      <c r="JXU25" s="107"/>
      <c r="JXV25" s="108"/>
      <c r="JXW25" s="109"/>
      <c r="JXX25" s="132"/>
      <c r="JXY25" s="132"/>
      <c r="JXZ25" s="133"/>
      <c r="JYA25" s="132"/>
      <c r="JYB25" s="109"/>
      <c r="JYC25" s="131"/>
      <c r="JYD25" s="114"/>
      <c r="JYE25" s="108"/>
      <c r="JYF25" s="108"/>
      <c r="JYG25" s="116"/>
      <c r="JYH25" s="266"/>
      <c r="JYI25" s="267"/>
      <c r="JYJ25" s="117"/>
      <c r="JYK25" s="107"/>
      <c r="JYL25" s="108"/>
      <c r="JYM25" s="109"/>
      <c r="JYN25" s="132"/>
      <c r="JYO25" s="132"/>
      <c r="JYP25" s="133"/>
      <c r="JYQ25" s="132"/>
      <c r="JYR25" s="109"/>
      <c r="JYS25" s="131"/>
      <c r="JYT25" s="114"/>
      <c r="JYU25" s="108"/>
      <c r="JYV25" s="108"/>
      <c r="JYW25" s="116"/>
      <c r="JYX25" s="266"/>
      <c r="JYY25" s="267"/>
      <c r="JYZ25" s="117"/>
      <c r="JZA25" s="107"/>
      <c r="JZB25" s="108"/>
      <c r="JZC25" s="109"/>
      <c r="JZD25" s="132"/>
      <c r="JZE25" s="132"/>
      <c r="JZF25" s="133"/>
      <c r="JZG25" s="132"/>
      <c r="JZH25" s="109"/>
      <c r="JZI25" s="131"/>
      <c r="JZJ25" s="114"/>
      <c r="JZK25" s="108"/>
      <c r="JZL25" s="108"/>
      <c r="JZM25" s="116"/>
      <c r="JZN25" s="266"/>
      <c r="JZO25" s="267"/>
      <c r="JZP25" s="117"/>
      <c r="JZQ25" s="107"/>
      <c r="JZR25" s="108"/>
      <c r="JZS25" s="109"/>
      <c r="JZT25" s="132"/>
      <c r="JZU25" s="132"/>
      <c r="JZV25" s="133"/>
      <c r="JZW25" s="132"/>
      <c r="JZX25" s="109"/>
      <c r="JZY25" s="131"/>
      <c r="JZZ25" s="114"/>
      <c r="KAA25" s="108"/>
      <c r="KAB25" s="108"/>
      <c r="KAC25" s="116"/>
      <c r="KAD25" s="266"/>
      <c r="KAE25" s="267"/>
      <c r="KAF25" s="117"/>
      <c r="KAG25" s="107"/>
      <c r="KAH25" s="108"/>
      <c r="KAI25" s="109"/>
      <c r="KAJ25" s="132"/>
      <c r="KAK25" s="132"/>
      <c r="KAL25" s="133"/>
      <c r="KAM25" s="132"/>
      <c r="KAN25" s="109"/>
      <c r="KAO25" s="131"/>
      <c r="KAP25" s="114"/>
      <c r="KAQ25" s="108"/>
      <c r="KAR25" s="108"/>
      <c r="KAS25" s="116"/>
      <c r="KAT25" s="266"/>
      <c r="KAU25" s="267"/>
      <c r="KAV25" s="117"/>
      <c r="KAW25" s="107"/>
      <c r="KAX25" s="108"/>
      <c r="KAY25" s="109"/>
      <c r="KAZ25" s="132"/>
      <c r="KBA25" s="132"/>
      <c r="KBB25" s="133"/>
      <c r="KBC25" s="132"/>
      <c r="KBD25" s="109"/>
      <c r="KBE25" s="131"/>
      <c r="KBF25" s="114"/>
      <c r="KBG25" s="108"/>
      <c r="KBH25" s="108"/>
      <c r="KBI25" s="116"/>
      <c r="KBJ25" s="266"/>
      <c r="KBK25" s="267"/>
      <c r="KBL25" s="117"/>
      <c r="KBM25" s="107"/>
      <c r="KBN25" s="108"/>
      <c r="KBO25" s="109"/>
      <c r="KBP25" s="132"/>
      <c r="KBQ25" s="132"/>
      <c r="KBR25" s="133"/>
      <c r="KBS25" s="132"/>
      <c r="KBT25" s="109"/>
      <c r="KBU25" s="131"/>
      <c r="KBV25" s="114"/>
      <c r="KBW25" s="108"/>
      <c r="KBX25" s="108"/>
      <c r="KBY25" s="116"/>
      <c r="KBZ25" s="266"/>
      <c r="KCA25" s="267"/>
      <c r="KCB25" s="117"/>
      <c r="KCC25" s="107"/>
      <c r="KCD25" s="108"/>
      <c r="KCE25" s="109"/>
      <c r="KCF25" s="132"/>
      <c r="KCG25" s="132"/>
      <c r="KCH25" s="133"/>
      <c r="KCI25" s="132"/>
      <c r="KCJ25" s="109"/>
      <c r="KCK25" s="131"/>
      <c r="KCL25" s="114"/>
      <c r="KCM25" s="108"/>
      <c r="KCN25" s="108"/>
      <c r="KCO25" s="116"/>
      <c r="KCP25" s="266"/>
      <c r="KCQ25" s="267"/>
      <c r="KCR25" s="117"/>
      <c r="KCS25" s="107"/>
      <c r="KCT25" s="108"/>
      <c r="KCU25" s="109"/>
      <c r="KCV25" s="132"/>
      <c r="KCW25" s="132"/>
      <c r="KCX25" s="133"/>
      <c r="KCY25" s="132"/>
      <c r="KCZ25" s="109"/>
      <c r="KDA25" s="131"/>
      <c r="KDB25" s="114"/>
      <c r="KDC25" s="108"/>
      <c r="KDD25" s="108"/>
      <c r="KDE25" s="116"/>
      <c r="KDF25" s="266"/>
      <c r="KDG25" s="267"/>
      <c r="KDH25" s="117"/>
      <c r="KDI25" s="107"/>
      <c r="KDJ25" s="108"/>
      <c r="KDK25" s="109"/>
      <c r="KDL25" s="132"/>
      <c r="KDM25" s="132"/>
      <c r="KDN25" s="133"/>
      <c r="KDO25" s="132"/>
      <c r="KDP25" s="109"/>
      <c r="KDQ25" s="131"/>
      <c r="KDR25" s="114"/>
      <c r="KDS25" s="108"/>
      <c r="KDT25" s="108"/>
      <c r="KDU25" s="116"/>
      <c r="KDV25" s="266"/>
      <c r="KDW25" s="267"/>
      <c r="KDX25" s="117"/>
      <c r="KDY25" s="107"/>
      <c r="KDZ25" s="108"/>
      <c r="KEA25" s="109"/>
      <c r="KEB25" s="132"/>
      <c r="KEC25" s="132"/>
      <c r="KED25" s="133"/>
      <c r="KEE25" s="132"/>
      <c r="KEF25" s="109"/>
      <c r="KEG25" s="131"/>
      <c r="KEH25" s="114"/>
      <c r="KEI25" s="108"/>
      <c r="KEJ25" s="108"/>
      <c r="KEK25" s="116"/>
      <c r="KEL25" s="266"/>
      <c r="KEM25" s="267"/>
      <c r="KEN25" s="117"/>
      <c r="KEO25" s="107"/>
      <c r="KEP25" s="108"/>
      <c r="KEQ25" s="109"/>
      <c r="KER25" s="132"/>
      <c r="KES25" s="132"/>
      <c r="KET25" s="133"/>
      <c r="KEU25" s="132"/>
      <c r="KEV25" s="109"/>
      <c r="KEW25" s="131"/>
      <c r="KEX25" s="114"/>
      <c r="KEY25" s="108"/>
      <c r="KEZ25" s="108"/>
      <c r="KFA25" s="116"/>
      <c r="KFB25" s="266"/>
      <c r="KFC25" s="267"/>
      <c r="KFD25" s="117"/>
      <c r="KFE25" s="107"/>
      <c r="KFF25" s="108"/>
      <c r="KFG25" s="109"/>
      <c r="KFH25" s="132"/>
      <c r="KFI25" s="132"/>
      <c r="KFJ25" s="133"/>
      <c r="KFK25" s="132"/>
      <c r="KFL25" s="109"/>
      <c r="KFM25" s="131"/>
      <c r="KFN25" s="114"/>
      <c r="KFO25" s="108"/>
      <c r="KFP25" s="108"/>
      <c r="KFQ25" s="116"/>
      <c r="KFR25" s="266"/>
      <c r="KFS25" s="267"/>
      <c r="KFT25" s="117"/>
      <c r="KFU25" s="107"/>
      <c r="KFV25" s="108"/>
      <c r="KFW25" s="109"/>
      <c r="KFX25" s="132"/>
      <c r="KFY25" s="132"/>
      <c r="KFZ25" s="133"/>
      <c r="KGA25" s="132"/>
      <c r="KGB25" s="109"/>
      <c r="KGC25" s="131"/>
      <c r="KGD25" s="114"/>
      <c r="KGE25" s="108"/>
      <c r="KGF25" s="108"/>
      <c r="KGG25" s="116"/>
      <c r="KGH25" s="266"/>
      <c r="KGI25" s="267"/>
      <c r="KGJ25" s="117"/>
      <c r="KGK25" s="107"/>
      <c r="KGL25" s="108"/>
      <c r="KGM25" s="109"/>
      <c r="KGN25" s="132"/>
      <c r="KGO25" s="132"/>
      <c r="KGP25" s="133"/>
      <c r="KGQ25" s="132"/>
      <c r="KGR25" s="109"/>
      <c r="KGS25" s="131"/>
      <c r="KGT25" s="114"/>
      <c r="KGU25" s="108"/>
      <c r="KGV25" s="108"/>
      <c r="KGW25" s="116"/>
      <c r="KGX25" s="266"/>
      <c r="KGY25" s="267"/>
      <c r="KGZ25" s="117"/>
      <c r="KHA25" s="107"/>
      <c r="KHB25" s="108"/>
      <c r="KHC25" s="109"/>
      <c r="KHD25" s="132"/>
      <c r="KHE25" s="132"/>
      <c r="KHF25" s="133"/>
      <c r="KHG25" s="132"/>
      <c r="KHH25" s="109"/>
      <c r="KHI25" s="131"/>
      <c r="KHJ25" s="114"/>
      <c r="KHK25" s="108"/>
      <c r="KHL25" s="108"/>
      <c r="KHM25" s="116"/>
      <c r="KHN25" s="266"/>
      <c r="KHO25" s="267"/>
      <c r="KHP25" s="117"/>
      <c r="KHQ25" s="107"/>
      <c r="KHR25" s="108"/>
      <c r="KHS25" s="109"/>
      <c r="KHT25" s="132"/>
      <c r="KHU25" s="132"/>
      <c r="KHV25" s="133"/>
      <c r="KHW25" s="132"/>
      <c r="KHX25" s="109"/>
      <c r="KHY25" s="131"/>
      <c r="KHZ25" s="114"/>
      <c r="KIA25" s="108"/>
      <c r="KIB25" s="108"/>
      <c r="KIC25" s="116"/>
      <c r="KID25" s="266"/>
      <c r="KIE25" s="267"/>
      <c r="KIF25" s="117"/>
      <c r="KIG25" s="107"/>
      <c r="KIH25" s="108"/>
      <c r="KII25" s="109"/>
      <c r="KIJ25" s="132"/>
      <c r="KIK25" s="132"/>
      <c r="KIL25" s="133"/>
      <c r="KIM25" s="132"/>
      <c r="KIN25" s="109"/>
      <c r="KIO25" s="131"/>
      <c r="KIP25" s="114"/>
      <c r="KIQ25" s="108"/>
      <c r="KIR25" s="108"/>
      <c r="KIS25" s="116"/>
      <c r="KIT25" s="266"/>
      <c r="KIU25" s="267"/>
      <c r="KIV25" s="117"/>
      <c r="KIW25" s="107"/>
      <c r="KIX25" s="108"/>
      <c r="KIY25" s="109"/>
      <c r="KIZ25" s="132"/>
      <c r="KJA25" s="132"/>
      <c r="KJB25" s="133"/>
      <c r="KJC25" s="132"/>
      <c r="KJD25" s="109"/>
      <c r="KJE25" s="131"/>
      <c r="KJF25" s="114"/>
      <c r="KJG25" s="108"/>
      <c r="KJH25" s="108"/>
      <c r="KJI25" s="116"/>
      <c r="KJJ25" s="266"/>
      <c r="KJK25" s="267"/>
      <c r="KJL25" s="117"/>
      <c r="KJM25" s="107"/>
      <c r="KJN25" s="108"/>
      <c r="KJO25" s="109"/>
      <c r="KJP25" s="132"/>
      <c r="KJQ25" s="132"/>
      <c r="KJR25" s="133"/>
      <c r="KJS25" s="132"/>
      <c r="KJT25" s="109"/>
      <c r="KJU25" s="131"/>
      <c r="KJV25" s="114"/>
      <c r="KJW25" s="108"/>
      <c r="KJX25" s="108"/>
      <c r="KJY25" s="116"/>
      <c r="KJZ25" s="266"/>
      <c r="KKA25" s="267"/>
      <c r="KKB25" s="117"/>
      <c r="KKC25" s="107"/>
      <c r="KKD25" s="108"/>
      <c r="KKE25" s="109"/>
      <c r="KKF25" s="132"/>
      <c r="KKG25" s="132"/>
      <c r="KKH25" s="133"/>
      <c r="KKI25" s="132"/>
      <c r="KKJ25" s="109"/>
      <c r="KKK25" s="131"/>
      <c r="KKL25" s="114"/>
      <c r="KKM25" s="108"/>
      <c r="KKN25" s="108"/>
      <c r="KKO25" s="116"/>
      <c r="KKP25" s="266"/>
      <c r="KKQ25" s="267"/>
      <c r="KKR25" s="117"/>
      <c r="KKS25" s="107"/>
      <c r="KKT25" s="108"/>
      <c r="KKU25" s="109"/>
      <c r="KKV25" s="132"/>
      <c r="KKW25" s="132"/>
      <c r="KKX25" s="133"/>
      <c r="KKY25" s="132"/>
      <c r="KKZ25" s="109"/>
      <c r="KLA25" s="131"/>
      <c r="KLB25" s="114"/>
      <c r="KLC25" s="108"/>
      <c r="KLD25" s="108"/>
      <c r="KLE25" s="116"/>
      <c r="KLF25" s="266"/>
      <c r="KLG25" s="267"/>
      <c r="KLH25" s="117"/>
      <c r="KLI25" s="107"/>
      <c r="KLJ25" s="108"/>
      <c r="KLK25" s="109"/>
      <c r="KLL25" s="132"/>
      <c r="KLM25" s="132"/>
      <c r="KLN25" s="133"/>
      <c r="KLO25" s="132"/>
      <c r="KLP25" s="109"/>
      <c r="KLQ25" s="131"/>
      <c r="KLR25" s="114"/>
      <c r="KLS25" s="108"/>
      <c r="KLT25" s="108"/>
      <c r="KLU25" s="116"/>
      <c r="KLV25" s="266"/>
      <c r="KLW25" s="267"/>
      <c r="KLX25" s="117"/>
      <c r="KLY25" s="107"/>
      <c r="KLZ25" s="108"/>
      <c r="KMA25" s="109"/>
      <c r="KMB25" s="132"/>
      <c r="KMC25" s="132"/>
      <c r="KMD25" s="133"/>
      <c r="KME25" s="132"/>
      <c r="KMF25" s="109"/>
      <c r="KMG25" s="131"/>
      <c r="KMH25" s="114"/>
      <c r="KMI25" s="108"/>
      <c r="KMJ25" s="108"/>
      <c r="KMK25" s="116"/>
      <c r="KML25" s="266"/>
      <c r="KMM25" s="267"/>
      <c r="KMN25" s="117"/>
      <c r="KMO25" s="107"/>
      <c r="KMP25" s="108"/>
      <c r="KMQ25" s="109"/>
      <c r="KMR25" s="132"/>
      <c r="KMS25" s="132"/>
      <c r="KMT25" s="133"/>
      <c r="KMU25" s="132"/>
      <c r="KMV25" s="109"/>
      <c r="KMW25" s="131"/>
      <c r="KMX25" s="114"/>
      <c r="KMY25" s="108"/>
      <c r="KMZ25" s="108"/>
      <c r="KNA25" s="116"/>
      <c r="KNB25" s="266"/>
      <c r="KNC25" s="267"/>
      <c r="KND25" s="117"/>
      <c r="KNE25" s="107"/>
      <c r="KNF25" s="108"/>
      <c r="KNG25" s="109"/>
      <c r="KNH25" s="132"/>
      <c r="KNI25" s="132"/>
      <c r="KNJ25" s="133"/>
      <c r="KNK25" s="132"/>
      <c r="KNL25" s="109"/>
      <c r="KNM25" s="131"/>
      <c r="KNN25" s="114"/>
      <c r="KNO25" s="108"/>
      <c r="KNP25" s="108"/>
      <c r="KNQ25" s="116"/>
      <c r="KNR25" s="266"/>
      <c r="KNS25" s="267"/>
      <c r="KNT25" s="117"/>
      <c r="KNU25" s="107"/>
      <c r="KNV25" s="108"/>
      <c r="KNW25" s="109"/>
      <c r="KNX25" s="132"/>
      <c r="KNY25" s="132"/>
      <c r="KNZ25" s="133"/>
      <c r="KOA25" s="132"/>
      <c r="KOB25" s="109"/>
      <c r="KOC25" s="131"/>
      <c r="KOD25" s="114"/>
      <c r="KOE25" s="108"/>
      <c r="KOF25" s="108"/>
      <c r="KOG25" s="116"/>
      <c r="KOH25" s="266"/>
      <c r="KOI25" s="267"/>
      <c r="KOJ25" s="117"/>
      <c r="KOK25" s="107"/>
      <c r="KOL25" s="108"/>
      <c r="KOM25" s="109"/>
      <c r="KON25" s="132"/>
      <c r="KOO25" s="132"/>
      <c r="KOP25" s="133"/>
      <c r="KOQ25" s="132"/>
      <c r="KOR25" s="109"/>
      <c r="KOS25" s="131"/>
      <c r="KOT25" s="114"/>
      <c r="KOU25" s="108"/>
      <c r="KOV25" s="108"/>
      <c r="KOW25" s="116"/>
      <c r="KOX25" s="266"/>
      <c r="KOY25" s="267"/>
      <c r="KOZ25" s="117"/>
      <c r="KPA25" s="107"/>
      <c r="KPB25" s="108"/>
      <c r="KPC25" s="109"/>
      <c r="KPD25" s="132"/>
      <c r="KPE25" s="132"/>
      <c r="KPF25" s="133"/>
      <c r="KPG25" s="132"/>
      <c r="KPH25" s="109"/>
      <c r="KPI25" s="131"/>
      <c r="KPJ25" s="114"/>
      <c r="KPK25" s="108"/>
      <c r="KPL25" s="108"/>
      <c r="KPM25" s="116"/>
      <c r="KPN25" s="266"/>
      <c r="KPO25" s="267"/>
      <c r="KPP25" s="117"/>
      <c r="KPQ25" s="107"/>
      <c r="KPR25" s="108"/>
      <c r="KPS25" s="109"/>
      <c r="KPT25" s="132"/>
      <c r="KPU25" s="132"/>
      <c r="KPV25" s="133"/>
      <c r="KPW25" s="132"/>
      <c r="KPX25" s="109"/>
      <c r="KPY25" s="131"/>
      <c r="KPZ25" s="114"/>
      <c r="KQA25" s="108"/>
      <c r="KQB25" s="108"/>
      <c r="KQC25" s="116"/>
      <c r="KQD25" s="266"/>
      <c r="KQE25" s="267"/>
      <c r="KQF25" s="117"/>
      <c r="KQG25" s="107"/>
      <c r="KQH25" s="108"/>
      <c r="KQI25" s="109"/>
      <c r="KQJ25" s="132"/>
      <c r="KQK25" s="132"/>
      <c r="KQL25" s="133"/>
      <c r="KQM25" s="132"/>
      <c r="KQN25" s="109"/>
      <c r="KQO25" s="131"/>
      <c r="KQP25" s="114"/>
      <c r="KQQ25" s="108"/>
      <c r="KQR25" s="108"/>
      <c r="KQS25" s="116"/>
      <c r="KQT25" s="266"/>
      <c r="KQU25" s="267"/>
      <c r="KQV25" s="117"/>
      <c r="KQW25" s="107"/>
      <c r="KQX25" s="108"/>
      <c r="KQY25" s="109"/>
      <c r="KQZ25" s="132"/>
      <c r="KRA25" s="132"/>
      <c r="KRB25" s="133"/>
      <c r="KRC25" s="132"/>
      <c r="KRD25" s="109"/>
      <c r="KRE25" s="131"/>
      <c r="KRF25" s="114"/>
      <c r="KRG25" s="108"/>
      <c r="KRH25" s="108"/>
      <c r="KRI25" s="116"/>
      <c r="KRJ25" s="266"/>
      <c r="KRK25" s="267"/>
      <c r="KRL25" s="117"/>
      <c r="KRM25" s="107"/>
      <c r="KRN25" s="108"/>
      <c r="KRO25" s="109"/>
      <c r="KRP25" s="132"/>
      <c r="KRQ25" s="132"/>
      <c r="KRR25" s="133"/>
      <c r="KRS25" s="132"/>
      <c r="KRT25" s="109"/>
      <c r="KRU25" s="131"/>
      <c r="KRV25" s="114"/>
      <c r="KRW25" s="108"/>
      <c r="KRX25" s="108"/>
      <c r="KRY25" s="116"/>
      <c r="KRZ25" s="266"/>
      <c r="KSA25" s="267"/>
      <c r="KSB25" s="117"/>
      <c r="KSC25" s="107"/>
      <c r="KSD25" s="108"/>
      <c r="KSE25" s="109"/>
      <c r="KSF25" s="132"/>
      <c r="KSG25" s="132"/>
      <c r="KSH25" s="133"/>
      <c r="KSI25" s="132"/>
      <c r="KSJ25" s="109"/>
      <c r="KSK25" s="131"/>
      <c r="KSL25" s="114"/>
      <c r="KSM25" s="108"/>
      <c r="KSN25" s="108"/>
      <c r="KSO25" s="116"/>
      <c r="KSP25" s="266"/>
      <c r="KSQ25" s="267"/>
      <c r="KSR25" s="117"/>
      <c r="KSS25" s="107"/>
      <c r="KST25" s="108"/>
      <c r="KSU25" s="109"/>
      <c r="KSV25" s="132"/>
      <c r="KSW25" s="132"/>
      <c r="KSX25" s="133"/>
      <c r="KSY25" s="132"/>
      <c r="KSZ25" s="109"/>
      <c r="KTA25" s="131"/>
      <c r="KTB25" s="114"/>
      <c r="KTC25" s="108"/>
      <c r="KTD25" s="108"/>
      <c r="KTE25" s="116"/>
      <c r="KTF25" s="266"/>
      <c r="KTG25" s="267"/>
      <c r="KTH25" s="117"/>
      <c r="KTI25" s="107"/>
      <c r="KTJ25" s="108"/>
      <c r="KTK25" s="109"/>
      <c r="KTL25" s="132"/>
      <c r="KTM25" s="132"/>
      <c r="KTN25" s="133"/>
      <c r="KTO25" s="132"/>
      <c r="KTP25" s="109"/>
      <c r="KTQ25" s="131"/>
      <c r="KTR25" s="114"/>
      <c r="KTS25" s="108"/>
      <c r="KTT25" s="108"/>
      <c r="KTU25" s="116"/>
      <c r="KTV25" s="266"/>
      <c r="KTW25" s="267"/>
      <c r="KTX25" s="117"/>
      <c r="KTY25" s="107"/>
      <c r="KTZ25" s="108"/>
      <c r="KUA25" s="109"/>
      <c r="KUB25" s="132"/>
      <c r="KUC25" s="132"/>
      <c r="KUD25" s="133"/>
      <c r="KUE25" s="132"/>
      <c r="KUF25" s="109"/>
      <c r="KUG25" s="131"/>
      <c r="KUH25" s="114"/>
      <c r="KUI25" s="108"/>
      <c r="KUJ25" s="108"/>
      <c r="KUK25" s="116"/>
      <c r="KUL25" s="266"/>
      <c r="KUM25" s="267"/>
      <c r="KUN25" s="117"/>
      <c r="KUO25" s="107"/>
      <c r="KUP25" s="108"/>
      <c r="KUQ25" s="109"/>
      <c r="KUR25" s="132"/>
      <c r="KUS25" s="132"/>
      <c r="KUT25" s="133"/>
      <c r="KUU25" s="132"/>
      <c r="KUV25" s="109"/>
      <c r="KUW25" s="131"/>
      <c r="KUX25" s="114"/>
      <c r="KUY25" s="108"/>
      <c r="KUZ25" s="108"/>
      <c r="KVA25" s="116"/>
      <c r="KVB25" s="266"/>
      <c r="KVC25" s="267"/>
      <c r="KVD25" s="117"/>
      <c r="KVE25" s="107"/>
      <c r="KVF25" s="108"/>
      <c r="KVG25" s="109"/>
      <c r="KVH25" s="132"/>
      <c r="KVI25" s="132"/>
      <c r="KVJ25" s="133"/>
      <c r="KVK25" s="132"/>
      <c r="KVL25" s="109"/>
      <c r="KVM25" s="131"/>
      <c r="KVN25" s="114"/>
      <c r="KVO25" s="108"/>
      <c r="KVP25" s="108"/>
      <c r="KVQ25" s="116"/>
      <c r="KVR25" s="266"/>
      <c r="KVS25" s="267"/>
      <c r="KVT25" s="117"/>
      <c r="KVU25" s="107"/>
      <c r="KVV25" s="108"/>
      <c r="KVW25" s="109"/>
      <c r="KVX25" s="132"/>
      <c r="KVY25" s="132"/>
      <c r="KVZ25" s="133"/>
      <c r="KWA25" s="132"/>
      <c r="KWB25" s="109"/>
      <c r="KWC25" s="131"/>
      <c r="KWD25" s="114"/>
      <c r="KWE25" s="108"/>
      <c r="KWF25" s="108"/>
      <c r="KWG25" s="116"/>
      <c r="KWH25" s="266"/>
      <c r="KWI25" s="267"/>
      <c r="KWJ25" s="117"/>
      <c r="KWK25" s="107"/>
      <c r="KWL25" s="108"/>
      <c r="KWM25" s="109"/>
      <c r="KWN25" s="132"/>
      <c r="KWO25" s="132"/>
      <c r="KWP25" s="133"/>
      <c r="KWQ25" s="132"/>
      <c r="KWR25" s="109"/>
      <c r="KWS25" s="131"/>
      <c r="KWT25" s="114"/>
      <c r="KWU25" s="108"/>
      <c r="KWV25" s="108"/>
      <c r="KWW25" s="116"/>
      <c r="KWX25" s="266"/>
      <c r="KWY25" s="267"/>
      <c r="KWZ25" s="117"/>
      <c r="KXA25" s="107"/>
      <c r="KXB25" s="108"/>
      <c r="KXC25" s="109"/>
      <c r="KXD25" s="132"/>
      <c r="KXE25" s="132"/>
      <c r="KXF25" s="133"/>
      <c r="KXG25" s="132"/>
      <c r="KXH25" s="109"/>
      <c r="KXI25" s="131"/>
      <c r="KXJ25" s="114"/>
      <c r="KXK25" s="108"/>
      <c r="KXL25" s="108"/>
      <c r="KXM25" s="116"/>
      <c r="KXN25" s="266"/>
      <c r="KXO25" s="267"/>
      <c r="KXP25" s="117"/>
      <c r="KXQ25" s="107"/>
      <c r="KXR25" s="108"/>
      <c r="KXS25" s="109"/>
      <c r="KXT25" s="132"/>
      <c r="KXU25" s="132"/>
      <c r="KXV25" s="133"/>
      <c r="KXW25" s="132"/>
      <c r="KXX25" s="109"/>
      <c r="KXY25" s="131"/>
      <c r="KXZ25" s="114"/>
      <c r="KYA25" s="108"/>
      <c r="KYB25" s="108"/>
      <c r="KYC25" s="116"/>
      <c r="KYD25" s="266"/>
      <c r="KYE25" s="267"/>
      <c r="KYF25" s="117"/>
      <c r="KYG25" s="107"/>
      <c r="KYH25" s="108"/>
      <c r="KYI25" s="109"/>
      <c r="KYJ25" s="132"/>
      <c r="KYK25" s="132"/>
      <c r="KYL25" s="133"/>
      <c r="KYM25" s="132"/>
      <c r="KYN25" s="109"/>
      <c r="KYO25" s="131"/>
      <c r="KYP25" s="114"/>
      <c r="KYQ25" s="108"/>
      <c r="KYR25" s="108"/>
      <c r="KYS25" s="116"/>
      <c r="KYT25" s="266"/>
      <c r="KYU25" s="267"/>
      <c r="KYV25" s="117"/>
      <c r="KYW25" s="107"/>
      <c r="KYX25" s="108"/>
      <c r="KYY25" s="109"/>
      <c r="KYZ25" s="132"/>
      <c r="KZA25" s="132"/>
      <c r="KZB25" s="133"/>
      <c r="KZC25" s="132"/>
      <c r="KZD25" s="109"/>
      <c r="KZE25" s="131"/>
      <c r="KZF25" s="114"/>
      <c r="KZG25" s="108"/>
      <c r="KZH25" s="108"/>
      <c r="KZI25" s="116"/>
      <c r="KZJ25" s="266"/>
      <c r="KZK25" s="267"/>
      <c r="KZL25" s="117"/>
      <c r="KZM25" s="107"/>
      <c r="KZN25" s="108"/>
      <c r="KZO25" s="109"/>
      <c r="KZP25" s="132"/>
      <c r="KZQ25" s="132"/>
      <c r="KZR25" s="133"/>
      <c r="KZS25" s="132"/>
      <c r="KZT25" s="109"/>
      <c r="KZU25" s="131"/>
      <c r="KZV25" s="114"/>
      <c r="KZW25" s="108"/>
      <c r="KZX25" s="108"/>
      <c r="KZY25" s="116"/>
      <c r="KZZ25" s="266"/>
      <c r="LAA25" s="267"/>
      <c r="LAB25" s="117"/>
      <c r="LAC25" s="107"/>
      <c r="LAD25" s="108"/>
      <c r="LAE25" s="109"/>
      <c r="LAF25" s="132"/>
      <c r="LAG25" s="132"/>
      <c r="LAH25" s="133"/>
      <c r="LAI25" s="132"/>
      <c r="LAJ25" s="109"/>
      <c r="LAK25" s="131"/>
      <c r="LAL25" s="114"/>
      <c r="LAM25" s="108"/>
      <c r="LAN25" s="108"/>
      <c r="LAO25" s="116"/>
      <c r="LAP25" s="266"/>
      <c r="LAQ25" s="267"/>
      <c r="LAR25" s="117"/>
      <c r="LAS25" s="107"/>
      <c r="LAT25" s="108"/>
      <c r="LAU25" s="109"/>
      <c r="LAV25" s="132"/>
      <c r="LAW25" s="132"/>
      <c r="LAX25" s="133"/>
      <c r="LAY25" s="132"/>
      <c r="LAZ25" s="109"/>
      <c r="LBA25" s="131"/>
      <c r="LBB25" s="114"/>
      <c r="LBC25" s="108"/>
      <c r="LBD25" s="108"/>
      <c r="LBE25" s="116"/>
      <c r="LBF25" s="266"/>
      <c r="LBG25" s="267"/>
      <c r="LBH25" s="117"/>
      <c r="LBI25" s="107"/>
      <c r="LBJ25" s="108"/>
      <c r="LBK25" s="109"/>
      <c r="LBL25" s="132"/>
      <c r="LBM25" s="132"/>
      <c r="LBN25" s="133"/>
      <c r="LBO25" s="132"/>
      <c r="LBP25" s="109"/>
      <c r="LBQ25" s="131"/>
      <c r="LBR25" s="114"/>
      <c r="LBS25" s="108"/>
      <c r="LBT25" s="108"/>
      <c r="LBU25" s="116"/>
      <c r="LBV25" s="266"/>
      <c r="LBW25" s="267"/>
      <c r="LBX25" s="117"/>
      <c r="LBY25" s="107"/>
      <c r="LBZ25" s="108"/>
      <c r="LCA25" s="109"/>
      <c r="LCB25" s="132"/>
      <c r="LCC25" s="132"/>
      <c r="LCD25" s="133"/>
      <c r="LCE25" s="132"/>
      <c r="LCF25" s="109"/>
      <c r="LCG25" s="131"/>
      <c r="LCH25" s="114"/>
      <c r="LCI25" s="108"/>
      <c r="LCJ25" s="108"/>
      <c r="LCK25" s="116"/>
      <c r="LCL25" s="266"/>
      <c r="LCM25" s="267"/>
      <c r="LCN25" s="117"/>
      <c r="LCO25" s="107"/>
      <c r="LCP25" s="108"/>
      <c r="LCQ25" s="109"/>
      <c r="LCR25" s="132"/>
      <c r="LCS25" s="132"/>
      <c r="LCT25" s="133"/>
      <c r="LCU25" s="132"/>
      <c r="LCV25" s="109"/>
      <c r="LCW25" s="131"/>
      <c r="LCX25" s="114"/>
      <c r="LCY25" s="108"/>
      <c r="LCZ25" s="108"/>
      <c r="LDA25" s="116"/>
      <c r="LDB25" s="266"/>
      <c r="LDC25" s="267"/>
      <c r="LDD25" s="117"/>
      <c r="LDE25" s="107"/>
      <c r="LDF25" s="108"/>
      <c r="LDG25" s="109"/>
      <c r="LDH25" s="132"/>
      <c r="LDI25" s="132"/>
      <c r="LDJ25" s="133"/>
      <c r="LDK25" s="132"/>
      <c r="LDL25" s="109"/>
      <c r="LDM25" s="131"/>
      <c r="LDN25" s="114"/>
      <c r="LDO25" s="108"/>
      <c r="LDP25" s="108"/>
      <c r="LDQ25" s="116"/>
      <c r="LDR25" s="266"/>
      <c r="LDS25" s="267"/>
      <c r="LDT25" s="117"/>
      <c r="LDU25" s="107"/>
      <c r="LDV25" s="108"/>
      <c r="LDW25" s="109"/>
      <c r="LDX25" s="132"/>
      <c r="LDY25" s="132"/>
      <c r="LDZ25" s="133"/>
      <c r="LEA25" s="132"/>
      <c r="LEB25" s="109"/>
      <c r="LEC25" s="131"/>
      <c r="LED25" s="114"/>
      <c r="LEE25" s="108"/>
      <c r="LEF25" s="108"/>
      <c r="LEG25" s="116"/>
      <c r="LEH25" s="266"/>
      <c r="LEI25" s="267"/>
      <c r="LEJ25" s="117"/>
      <c r="LEK25" s="107"/>
      <c r="LEL25" s="108"/>
      <c r="LEM25" s="109"/>
      <c r="LEN25" s="132"/>
      <c r="LEO25" s="132"/>
      <c r="LEP25" s="133"/>
      <c r="LEQ25" s="132"/>
      <c r="LER25" s="109"/>
      <c r="LES25" s="131"/>
      <c r="LET25" s="114"/>
      <c r="LEU25" s="108"/>
      <c r="LEV25" s="108"/>
      <c r="LEW25" s="116"/>
      <c r="LEX25" s="266"/>
      <c r="LEY25" s="267"/>
      <c r="LEZ25" s="117"/>
      <c r="LFA25" s="107"/>
      <c r="LFB25" s="108"/>
      <c r="LFC25" s="109"/>
      <c r="LFD25" s="132"/>
      <c r="LFE25" s="132"/>
      <c r="LFF25" s="133"/>
      <c r="LFG25" s="132"/>
      <c r="LFH25" s="109"/>
      <c r="LFI25" s="131"/>
      <c r="LFJ25" s="114"/>
      <c r="LFK25" s="108"/>
      <c r="LFL25" s="108"/>
      <c r="LFM25" s="116"/>
      <c r="LFN25" s="266"/>
      <c r="LFO25" s="267"/>
      <c r="LFP25" s="117"/>
      <c r="LFQ25" s="107"/>
      <c r="LFR25" s="108"/>
      <c r="LFS25" s="109"/>
      <c r="LFT25" s="132"/>
      <c r="LFU25" s="132"/>
      <c r="LFV25" s="133"/>
      <c r="LFW25" s="132"/>
      <c r="LFX25" s="109"/>
      <c r="LFY25" s="131"/>
      <c r="LFZ25" s="114"/>
      <c r="LGA25" s="108"/>
      <c r="LGB25" s="108"/>
      <c r="LGC25" s="116"/>
      <c r="LGD25" s="266"/>
      <c r="LGE25" s="267"/>
      <c r="LGF25" s="117"/>
      <c r="LGG25" s="107"/>
      <c r="LGH25" s="108"/>
      <c r="LGI25" s="109"/>
      <c r="LGJ25" s="132"/>
      <c r="LGK25" s="132"/>
      <c r="LGL25" s="133"/>
      <c r="LGM25" s="132"/>
      <c r="LGN25" s="109"/>
      <c r="LGO25" s="131"/>
      <c r="LGP25" s="114"/>
      <c r="LGQ25" s="108"/>
      <c r="LGR25" s="108"/>
      <c r="LGS25" s="116"/>
      <c r="LGT25" s="266"/>
      <c r="LGU25" s="267"/>
      <c r="LGV25" s="117"/>
      <c r="LGW25" s="107"/>
      <c r="LGX25" s="108"/>
      <c r="LGY25" s="109"/>
      <c r="LGZ25" s="132"/>
      <c r="LHA25" s="132"/>
      <c r="LHB25" s="133"/>
      <c r="LHC25" s="132"/>
      <c r="LHD25" s="109"/>
      <c r="LHE25" s="131"/>
      <c r="LHF25" s="114"/>
      <c r="LHG25" s="108"/>
      <c r="LHH25" s="108"/>
      <c r="LHI25" s="116"/>
      <c r="LHJ25" s="266"/>
      <c r="LHK25" s="267"/>
      <c r="LHL25" s="117"/>
      <c r="LHM25" s="107"/>
      <c r="LHN25" s="108"/>
      <c r="LHO25" s="109"/>
      <c r="LHP25" s="132"/>
      <c r="LHQ25" s="132"/>
      <c r="LHR25" s="133"/>
      <c r="LHS25" s="132"/>
      <c r="LHT25" s="109"/>
      <c r="LHU25" s="131"/>
      <c r="LHV25" s="114"/>
      <c r="LHW25" s="108"/>
      <c r="LHX25" s="108"/>
      <c r="LHY25" s="116"/>
      <c r="LHZ25" s="266"/>
      <c r="LIA25" s="267"/>
      <c r="LIB25" s="117"/>
      <c r="LIC25" s="107"/>
      <c r="LID25" s="108"/>
      <c r="LIE25" s="109"/>
      <c r="LIF25" s="132"/>
      <c r="LIG25" s="132"/>
      <c r="LIH25" s="133"/>
      <c r="LII25" s="132"/>
      <c r="LIJ25" s="109"/>
      <c r="LIK25" s="131"/>
      <c r="LIL25" s="114"/>
      <c r="LIM25" s="108"/>
      <c r="LIN25" s="108"/>
      <c r="LIO25" s="116"/>
      <c r="LIP25" s="266"/>
      <c r="LIQ25" s="267"/>
      <c r="LIR25" s="117"/>
      <c r="LIS25" s="107"/>
      <c r="LIT25" s="108"/>
      <c r="LIU25" s="109"/>
      <c r="LIV25" s="132"/>
      <c r="LIW25" s="132"/>
      <c r="LIX25" s="133"/>
      <c r="LIY25" s="132"/>
      <c r="LIZ25" s="109"/>
      <c r="LJA25" s="131"/>
      <c r="LJB25" s="114"/>
      <c r="LJC25" s="108"/>
      <c r="LJD25" s="108"/>
      <c r="LJE25" s="116"/>
      <c r="LJF25" s="266"/>
      <c r="LJG25" s="267"/>
      <c r="LJH25" s="117"/>
      <c r="LJI25" s="107"/>
      <c r="LJJ25" s="108"/>
      <c r="LJK25" s="109"/>
      <c r="LJL25" s="132"/>
      <c r="LJM25" s="132"/>
      <c r="LJN25" s="133"/>
      <c r="LJO25" s="132"/>
      <c r="LJP25" s="109"/>
      <c r="LJQ25" s="131"/>
      <c r="LJR25" s="114"/>
      <c r="LJS25" s="108"/>
      <c r="LJT25" s="108"/>
      <c r="LJU25" s="116"/>
      <c r="LJV25" s="266"/>
      <c r="LJW25" s="267"/>
      <c r="LJX25" s="117"/>
      <c r="LJY25" s="107"/>
      <c r="LJZ25" s="108"/>
      <c r="LKA25" s="109"/>
      <c r="LKB25" s="132"/>
      <c r="LKC25" s="132"/>
      <c r="LKD25" s="133"/>
      <c r="LKE25" s="132"/>
      <c r="LKF25" s="109"/>
      <c r="LKG25" s="131"/>
      <c r="LKH25" s="114"/>
      <c r="LKI25" s="108"/>
      <c r="LKJ25" s="108"/>
      <c r="LKK25" s="116"/>
      <c r="LKL25" s="266"/>
      <c r="LKM25" s="267"/>
      <c r="LKN25" s="117"/>
      <c r="LKO25" s="107"/>
      <c r="LKP25" s="108"/>
      <c r="LKQ25" s="109"/>
      <c r="LKR25" s="132"/>
      <c r="LKS25" s="132"/>
      <c r="LKT25" s="133"/>
      <c r="LKU25" s="132"/>
      <c r="LKV25" s="109"/>
      <c r="LKW25" s="131"/>
      <c r="LKX25" s="114"/>
      <c r="LKY25" s="108"/>
      <c r="LKZ25" s="108"/>
      <c r="LLA25" s="116"/>
      <c r="LLB25" s="266"/>
      <c r="LLC25" s="267"/>
      <c r="LLD25" s="117"/>
      <c r="LLE25" s="107"/>
      <c r="LLF25" s="108"/>
      <c r="LLG25" s="109"/>
      <c r="LLH25" s="132"/>
      <c r="LLI25" s="132"/>
      <c r="LLJ25" s="133"/>
      <c r="LLK25" s="132"/>
      <c r="LLL25" s="109"/>
      <c r="LLM25" s="131"/>
      <c r="LLN25" s="114"/>
      <c r="LLO25" s="108"/>
      <c r="LLP25" s="108"/>
      <c r="LLQ25" s="116"/>
      <c r="LLR25" s="266"/>
      <c r="LLS25" s="267"/>
      <c r="LLT25" s="117"/>
      <c r="LLU25" s="107"/>
      <c r="LLV25" s="108"/>
      <c r="LLW25" s="109"/>
      <c r="LLX25" s="132"/>
      <c r="LLY25" s="132"/>
      <c r="LLZ25" s="133"/>
      <c r="LMA25" s="132"/>
      <c r="LMB25" s="109"/>
      <c r="LMC25" s="131"/>
      <c r="LMD25" s="114"/>
      <c r="LME25" s="108"/>
      <c r="LMF25" s="108"/>
      <c r="LMG25" s="116"/>
      <c r="LMH25" s="266"/>
      <c r="LMI25" s="267"/>
      <c r="LMJ25" s="117"/>
      <c r="LMK25" s="107"/>
      <c r="LML25" s="108"/>
      <c r="LMM25" s="109"/>
      <c r="LMN25" s="132"/>
      <c r="LMO25" s="132"/>
      <c r="LMP25" s="133"/>
      <c r="LMQ25" s="132"/>
      <c r="LMR25" s="109"/>
      <c r="LMS25" s="131"/>
      <c r="LMT25" s="114"/>
      <c r="LMU25" s="108"/>
      <c r="LMV25" s="108"/>
      <c r="LMW25" s="116"/>
      <c r="LMX25" s="266"/>
      <c r="LMY25" s="267"/>
      <c r="LMZ25" s="117"/>
      <c r="LNA25" s="107"/>
      <c r="LNB25" s="108"/>
      <c r="LNC25" s="109"/>
      <c r="LND25" s="132"/>
      <c r="LNE25" s="132"/>
      <c r="LNF25" s="133"/>
      <c r="LNG25" s="132"/>
      <c r="LNH25" s="109"/>
      <c r="LNI25" s="131"/>
      <c r="LNJ25" s="114"/>
      <c r="LNK25" s="108"/>
      <c r="LNL25" s="108"/>
      <c r="LNM25" s="116"/>
      <c r="LNN25" s="266"/>
      <c r="LNO25" s="267"/>
      <c r="LNP25" s="117"/>
      <c r="LNQ25" s="107"/>
      <c r="LNR25" s="108"/>
      <c r="LNS25" s="109"/>
      <c r="LNT25" s="132"/>
      <c r="LNU25" s="132"/>
      <c r="LNV25" s="133"/>
      <c r="LNW25" s="132"/>
      <c r="LNX25" s="109"/>
      <c r="LNY25" s="131"/>
      <c r="LNZ25" s="114"/>
      <c r="LOA25" s="108"/>
      <c r="LOB25" s="108"/>
      <c r="LOC25" s="116"/>
      <c r="LOD25" s="266"/>
      <c r="LOE25" s="267"/>
      <c r="LOF25" s="117"/>
      <c r="LOG25" s="107"/>
      <c r="LOH25" s="108"/>
      <c r="LOI25" s="109"/>
      <c r="LOJ25" s="132"/>
      <c r="LOK25" s="132"/>
      <c r="LOL25" s="133"/>
      <c r="LOM25" s="132"/>
      <c r="LON25" s="109"/>
      <c r="LOO25" s="131"/>
      <c r="LOP25" s="114"/>
      <c r="LOQ25" s="108"/>
      <c r="LOR25" s="108"/>
      <c r="LOS25" s="116"/>
      <c r="LOT25" s="266"/>
      <c r="LOU25" s="267"/>
      <c r="LOV25" s="117"/>
      <c r="LOW25" s="107"/>
      <c r="LOX25" s="108"/>
      <c r="LOY25" s="109"/>
      <c r="LOZ25" s="132"/>
      <c r="LPA25" s="132"/>
      <c r="LPB25" s="133"/>
      <c r="LPC25" s="132"/>
      <c r="LPD25" s="109"/>
      <c r="LPE25" s="131"/>
      <c r="LPF25" s="114"/>
      <c r="LPG25" s="108"/>
      <c r="LPH25" s="108"/>
      <c r="LPI25" s="116"/>
      <c r="LPJ25" s="266"/>
      <c r="LPK25" s="267"/>
      <c r="LPL25" s="117"/>
      <c r="LPM25" s="107"/>
      <c r="LPN25" s="108"/>
      <c r="LPO25" s="109"/>
      <c r="LPP25" s="132"/>
      <c r="LPQ25" s="132"/>
      <c r="LPR25" s="133"/>
      <c r="LPS25" s="132"/>
      <c r="LPT25" s="109"/>
      <c r="LPU25" s="131"/>
      <c r="LPV25" s="114"/>
      <c r="LPW25" s="108"/>
      <c r="LPX25" s="108"/>
      <c r="LPY25" s="116"/>
      <c r="LPZ25" s="266"/>
      <c r="LQA25" s="267"/>
      <c r="LQB25" s="117"/>
      <c r="LQC25" s="107"/>
      <c r="LQD25" s="108"/>
      <c r="LQE25" s="109"/>
      <c r="LQF25" s="132"/>
      <c r="LQG25" s="132"/>
      <c r="LQH25" s="133"/>
      <c r="LQI25" s="132"/>
      <c r="LQJ25" s="109"/>
      <c r="LQK25" s="131"/>
      <c r="LQL25" s="114"/>
      <c r="LQM25" s="108"/>
      <c r="LQN25" s="108"/>
      <c r="LQO25" s="116"/>
      <c r="LQP25" s="266"/>
      <c r="LQQ25" s="267"/>
      <c r="LQR25" s="117"/>
      <c r="LQS25" s="107"/>
      <c r="LQT25" s="108"/>
      <c r="LQU25" s="109"/>
      <c r="LQV25" s="132"/>
      <c r="LQW25" s="132"/>
      <c r="LQX25" s="133"/>
      <c r="LQY25" s="132"/>
      <c r="LQZ25" s="109"/>
      <c r="LRA25" s="131"/>
      <c r="LRB25" s="114"/>
      <c r="LRC25" s="108"/>
      <c r="LRD25" s="108"/>
      <c r="LRE25" s="116"/>
      <c r="LRF25" s="266"/>
      <c r="LRG25" s="267"/>
      <c r="LRH25" s="117"/>
      <c r="LRI25" s="107"/>
      <c r="LRJ25" s="108"/>
      <c r="LRK25" s="109"/>
      <c r="LRL25" s="132"/>
      <c r="LRM25" s="132"/>
      <c r="LRN25" s="133"/>
      <c r="LRO25" s="132"/>
      <c r="LRP25" s="109"/>
      <c r="LRQ25" s="131"/>
      <c r="LRR25" s="114"/>
      <c r="LRS25" s="108"/>
      <c r="LRT25" s="108"/>
      <c r="LRU25" s="116"/>
      <c r="LRV25" s="266"/>
      <c r="LRW25" s="267"/>
      <c r="LRX25" s="117"/>
      <c r="LRY25" s="107"/>
      <c r="LRZ25" s="108"/>
      <c r="LSA25" s="109"/>
      <c r="LSB25" s="132"/>
      <c r="LSC25" s="132"/>
      <c r="LSD25" s="133"/>
      <c r="LSE25" s="132"/>
      <c r="LSF25" s="109"/>
      <c r="LSG25" s="131"/>
      <c r="LSH25" s="114"/>
      <c r="LSI25" s="108"/>
      <c r="LSJ25" s="108"/>
      <c r="LSK25" s="116"/>
      <c r="LSL25" s="266"/>
      <c r="LSM25" s="267"/>
      <c r="LSN25" s="117"/>
      <c r="LSO25" s="107"/>
      <c r="LSP25" s="108"/>
      <c r="LSQ25" s="109"/>
      <c r="LSR25" s="132"/>
      <c r="LSS25" s="132"/>
      <c r="LST25" s="133"/>
      <c r="LSU25" s="132"/>
      <c r="LSV25" s="109"/>
      <c r="LSW25" s="131"/>
      <c r="LSX25" s="114"/>
      <c r="LSY25" s="108"/>
      <c r="LSZ25" s="108"/>
      <c r="LTA25" s="116"/>
      <c r="LTB25" s="266"/>
      <c r="LTC25" s="267"/>
      <c r="LTD25" s="117"/>
      <c r="LTE25" s="107"/>
      <c r="LTF25" s="108"/>
      <c r="LTG25" s="109"/>
      <c r="LTH25" s="132"/>
      <c r="LTI25" s="132"/>
      <c r="LTJ25" s="133"/>
      <c r="LTK25" s="132"/>
      <c r="LTL25" s="109"/>
      <c r="LTM25" s="131"/>
      <c r="LTN25" s="114"/>
      <c r="LTO25" s="108"/>
      <c r="LTP25" s="108"/>
      <c r="LTQ25" s="116"/>
      <c r="LTR25" s="266"/>
      <c r="LTS25" s="267"/>
      <c r="LTT25" s="117"/>
      <c r="LTU25" s="107"/>
      <c r="LTV25" s="108"/>
      <c r="LTW25" s="109"/>
      <c r="LTX25" s="132"/>
      <c r="LTY25" s="132"/>
      <c r="LTZ25" s="133"/>
      <c r="LUA25" s="132"/>
      <c r="LUB25" s="109"/>
      <c r="LUC25" s="131"/>
      <c r="LUD25" s="114"/>
      <c r="LUE25" s="108"/>
      <c r="LUF25" s="108"/>
      <c r="LUG25" s="116"/>
      <c r="LUH25" s="266"/>
      <c r="LUI25" s="267"/>
      <c r="LUJ25" s="117"/>
      <c r="LUK25" s="107"/>
      <c r="LUL25" s="108"/>
      <c r="LUM25" s="109"/>
      <c r="LUN25" s="132"/>
      <c r="LUO25" s="132"/>
      <c r="LUP25" s="133"/>
      <c r="LUQ25" s="132"/>
      <c r="LUR25" s="109"/>
      <c r="LUS25" s="131"/>
      <c r="LUT25" s="114"/>
      <c r="LUU25" s="108"/>
      <c r="LUV25" s="108"/>
      <c r="LUW25" s="116"/>
      <c r="LUX25" s="266"/>
      <c r="LUY25" s="267"/>
      <c r="LUZ25" s="117"/>
      <c r="LVA25" s="107"/>
      <c r="LVB25" s="108"/>
      <c r="LVC25" s="109"/>
      <c r="LVD25" s="132"/>
      <c r="LVE25" s="132"/>
      <c r="LVF25" s="133"/>
      <c r="LVG25" s="132"/>
      <c r="LVH25" s="109"/>
      <c r="LVI25" s="131"/>
      <c r="LVJ25" s="114"/>
      <c r="LVK25" s="108"/>
      <c r="LVL25" s="108"/>
      <c r="LVM25" s="116"/>
      <c r="LVN25" s="266"/>
      <c r="LVO25" s="267"/>
      <c r="LVP25" s="117"/>
      <c r="LVQ25" s="107"/>
      <c r="LVR25" s="108"/>
      <c r="LVS25" s="109"/>
      <c r="LVT25" s="132"/>
      <c r="LVU25" s="132"/>
      <c r="LVV25" s="133"/>
      <c r="LVW25" s="132"/>
      <c r="LVX25" s="109"/>
      <c r="LVY25" s="131"/>
      <c r="LVZ25" s="114"/>
      <c r="LWA25" s="108"/>
      <c r="LWB25" s="108"/>
      <c r="LWC25" s="116"/>
      <c r="LWD25" s="266"/>
      <c r="LWE25" s="267"/>
      <c r="LWF25" s="117"/>
      <c r="LWG25" s="107"/>
      <c r="LWH25" s="108"/>
      <c r="LWI25" s="109"/>
      <c r="LWJ25" s="132"/>
      <c r="LWK25" s="132"/>
      <c r="LWL25" s="133"/>
      <c r="LWM25" s="132"/>
      <c r="LWN25" s="109"/>
      <c r="LWO25" s="131"/>
      <c r="LWP25" s="114"/>
      <c r="LWQ25" s="108"/>
      <c r="LWR25" s="108"/>
      <c r="LWS25" s="116"/>
      <c r="LWT25" s="266"/>
      <c r="LWU25" s="267"/>
      <c r="LWV25" s="117"/>
      <c r="LWW25" s="107"/>
      <c r="LWX25" s="108"/>
      <c r="LWY25" s="109"/>
      <c r="LWZ25" s="132"/>
      <c r="LXA25" s="132"/>
      <c r="LXB25" s="133"/>
      <c r="LXC25" s="132"/>
      <c r="LXD25" s="109"/>
      <c r="LXE25" s="131"/>
      <c r="LXF25" s="114"/>
      <c r="LXG25" s="108"/>
      <c r="LXH25" s="108"/>
      <c r="LXI25" s="116"/>
      <c r="LXJ25" s="266"/>
      <c r="LXK25" s="267"/>
      <c r="LXL25" s="117"/>
      <c r="LXM25" s="107"/>
      <c r="LXN25" s="108"/>
      <c r="LXO25" s="109"/>
      <c r="LXP25" s="132"/>
      <c r="LXQ25" s="132"/>
      <c r="LXR25" s="133"/>
      <c r="LXS25" s="132"/>
      <c r="LXT25" s="109"/>
      <c r="LXU25" s="131"/>
      <c r="LXV25" s="114"/>
      <c r="LXW25" s="108"/>
      <c r="LXX25" s="108"/>
      <c r="LXY25" s="116"/>
      <c r="LXZ25" s="266"/>
      <c r="LYA25" s="267"/>
      <c r="LYB25" s="117"/>
      <c r="LYC25" s="107"/>
      <c r="LYD25" s="108"/>
      <c r="LYE25" s="109"/>
      <c r="LYF25" s="132"/>
      <c r="LYG25" s="132"/>
      <c r="LYH25" s="133"/>
      <c r="LYI25" s="132"/>
      <c r="LYJ25" s="109"/>
      <c r="LYK25" s="131"/>
      <c r="LYL25" s="114"/>
      <c r="LYM25" s="108"/>
      <c r="LYN25" s="108"/>
      <c r="LYO25" s="116"/>
      <c r="LYP25" s="266"/>
      <c r="LYQ25" s="267"/>
      <c r="LYR25" s="117"/>
      <c r="LYS25" s="107"/>
      <c r="LYT25" s="108"/>
      <c r="LYU25" s="109"/>
      <c r="LYV25" s="132"/>
      <c r="LYW25" s="132"/>
      <c r="LYX25" s="133"/>
      <c r="LYY25" s="132"/>
      <c r="LYZ25" s="109"/>
      <c r="LZA25" s="131"/>
      <c r="LZB25" s="114"/>
      <c r="LZC25" s="108"/>
      <c r="LZD25" s="108"/>
      <c r="LZE25" s="116"/>
      <c r="LZF25" s="266"/>
      <c r="LZG25" s="267"/>
      <c r="LZH25" s="117"/>
      <c r="LZI25" s="107"/>
      <c r="LZJ25" s="108"/>
      <c r="LZK25" s="109"/>
      <c r="LZL25" s="132"/>
      <c r="LZM25" s="132"/>
      <c r="LZN25" s="133"/>
      <c r="LZO25" s="132"/>
      <c r="LZP25" s="109"/>
      <c r="LZQ25" s="131"/>
      <c r="LZR25" s="114"/>
      <c r="LZS25" s="108"/>
      <c r="LZT25" s="108"/>
      <c r="LZU25" s="116"/>
      <c r="LZV25" s="266"/>
      <c r="LZW25" s="267"/>
      <c r="LZX25" s="117"/>
      <c r="LZY25" s="107"/>
      <c r="LZZ25" s="108"/>
      <c r="MAA25" s="109"/>
      <c r="MAB25" s="132"/>
      <c r="MAC25" s="132"/>
      <c r="MAD25" s="133"/>
      <c r="MAE25" s="132"/>
      <c r="MAF25" s="109"/>
      <c r="MAG25" s="131"/>
      <c r="MAH25" s="114"/>
      <c r="MAI25" s="108"/>
      <c r="MAJ25" s="108"/>
      <c r="MAK25" s="116"/>
      <c r="MAL25" s="266"/>
      <c r="MAM25" s="267"/>
      <c r="MAN25" s="117"/>
      <c r="MAO25" s="107"/>
      <c r="MAP25" s="108"/>
      <c r="MAQ25" s="109"/>
      <c r="MAR25" s="132"/>
      <c r="MAS25" s="132"/>
      <c r="MAT25" s="133"/>
      <c r="MAU25" s="132"/>
      <c r="MAV25" s="109"/>
      <c r="MAW25" s="131"/>
      <c r="MAX25" s="114"/>
      <c r="MAY25" s="108"/>
      <c r="MAZ25" s="108"/>
      <c r="MBA25" s="116"/>
      <c r="MBB25" s="266"/>
      <c r="MBC25" s="267"/>
      <c r="MBD25" s="117"/>
      <c r="MBE25" s="107"/>
      <c r="MBF25" s="108"/>
      <c r="MBG25" s="109"/>
      <c r="MBH25" s="132"/>
      <c r="MBI25" s="132"/>
      <c r="MBJ25" s="133"/>
      <c r="MBK25" s="132"/>
      <c r="MBL25" s="109"/>
      <c r="MBM25" s="131"/>
      <c r="MBN25" s="114"/>
      <c r="MBO25" s="108"/>
      <c r="MBP25" s="108"/>
      <c r="MBQ25" s="116"/>
      <c r="MBR25" s="266"/>
      <c r="MBS25" s="267"/>
      <c r="MBT25" s="117"/>
      <c r="MBU25" s="107"/>
      <c r="MBV25" s="108"/>
      <c r="MBW25" s="109"/>
      <c r="MBX25" s="132"/>
      <c r="MBY25" s="132"/>
      <c r="MBZ25" s="133"/>
      <c r="MCA25" s="132"/>
      <c r="MCB25" s="109"/>
      <c r="MCC25" s="131"/>
      <c r="MCD25" s="114"/>
      <c r="MCE25" s="108"/>
      <c r="MCF25" s="108"/>
      <c r="MCG25" s="116"/>
      <c r="MCH25" s="266"/>
      <c r="MCI25" s="267"/>
      <c r="MCJ25" s="117"/>
      <c r="MCK25" s="107"/>
      <c r="MCL25" s="108"/>
      <c r="MCM25" s="109"/>
      <c r="MCN25" s="132"/>
      <c r="MCO25" s="132"/>
      <c r="MCP25" s="133"/>
      <c r="MCQ25" s="132"/>
      <c r="MCR25" s="109"/>
      <c r="MCS25" s="131"/>
      <c r="MCT25" s="114"/>
      <c r="MCU25" s="108"/>
      <c r="MCV25" s="108"/>
      <c r="MCW25" s="116"/>
      <c r="MCX25" s="266"/>
      <c r="MCY25" s="267"/>
      <c r="MCZ25" s="117"/>
      <c r="MDA25" s="107"/>
      <c r="MDB25" s="108"/>
      <c r="MDC25" s="109"/>
      <c r="MDD25" s="132"/>
      <c r="MDE25" s="132"/>
      <c r="MDF25" s="133"/>
      <c r="MDG25" s="132"/>
      <c r="MDH25" s="109"/>
      <c r="MDI25" s="131"/>
      <c r="MDJ25" s="114"/>
      <c r="MDK25" s="108"/>
      <c r="MDL25" s="108"/>
      <c r="MDM25" s="116"/>
      <c r="MDN25" s="266"/>
      <c r="MDO25" s="267"/>
      <c r="MDP25" s="117"/>
      <c r="MDQ25" s="107"/>
      <c r="MDR25" s="108"/>
      <c r="MDS25" s="109"/>
      <c r="MDT25" s="132"/>
      <c r="MDU25" s="132"/>
      <c r="MDV25" s="133"/>
      <c r="MDW25" s="132"/>
      <c r="MDX25" s="109"/>
      <c r="MDY25" s="131"/>
      <c r="MDZ25" s="114"/>
      <c r="MEA25" s="108"/>
      <c r="MEB25" s="108"/>
      <c r="MEC25" s="116"/>
      <c r="MED25" s="266"/>
      <c r="MEE25" s="267"/>
      <c r="MEF25" s="117"/>
      <c r="MEG25" s="107"/>
      <c r="MEH25" s="108"/>
      <c r="MEI25" s="109"/>
      <c r="MEJ25" s="132"/>
      <c r="MEK25" s="132"/>
      <c r="MEL25" s="133"/>
      <c r="MEM25" s="132"/>
      <c r="MEN25" s="109"/>
      <c r="MEO25" s="131"/>
      <c r="MEP25" s="114"/>
      <c r="MEQ25" s="108"/>
      <c r="MER25" s="108"/>
      <c r="MES25" s="116"/>
      <c r="MET25" s="266"/>
      <c r="MEU25" s="267"/>
      <c r="MEV25" s="117"/>
      <c r="MEW25" s="107"/>
      <c r="MEX25" s="108"/>
      <c r="MEY25" s="109"/>
      <c r="MEZ25" s="132"/>
      <c r="MFA25" s="132"/>
      <c r="MFB25" s="133"/>
      <c r="MFC25" s="132"/>
      <c r="MFD25" s="109"/>
      <c r="MFE25" s="131"/>
      <c r="MFF25" s="114"/>
      <c r="MFG25" s="108"/>
      <c r="MFH25" s="108"/>
      <c r="MFI25" s="116"/>
      <c r="MFJ25" s="266"/>
      <c r="MFK25" s="267"/>
      <c r="MFL25" s="117"/>
      <c r="MFM25" s="107"/>
      <c r="MFN25" s="108"/>
      <c r="MFO25" s="109"/>
      <c r="MFP25" s="132"/>
      <c r="MFQ25" s="132"/>
      <c r="MFR25" s="133"/>
      <c r="MFS25" s="132"/>
      <c r="MFT25" s="109"/>
      <c r="MFU25" s="131"/>
      <c r="MFV25" s="114"/>
      <c r="MFW25" s="108"/>
      <c r="MFX25" s="108"/>
      <c r="MFY25" s="116"/>
      <c r="MFZ25" s="266"/>
      <c r="MGA25" s="267"/>
      <c r="MGB25" s="117"/>
      <c r="MGC25" s="107"/>
      <c r="MGD25" s="108"/>
      <c r="MGE25" s="109"/>
      <c r="MGF25" s="132"/>
      <c r="MGG25" s="132"/>
      <c r="MGH25" s="133"/>
      <c r="MGI25" s="132"/>
      <c r="MGJ25" s="109"/>
      <c r="MGK25" s="131"/>
      <c r="MGL25" s="114"/>
      <c r="MGM25" s="108"/>
      <c r="MGN25" s="108"/>
      <c r="MGO25" s="116"/>
      <c r="MGP25" s="266"/>
      <c r="MGQ25" s="267"/>
      <c r="MGR25" s="117"/>
      <c r="MGS25" s="107"/>
      <c r="MGT25" s="108"/>
      <c r="MGU25" s="109"/>
      <c r="MGV25" s="132"/>
      <c r="MGW25" s="132"/>
      <c r="MGX25" s="133"/>
      <c r="MGY25" s="132"/>
      <c r="MGZ25" s="109"/>
      <c r="MHA25" s="131"/>
      <c r="MHB25" s="114"/>
      <c r="MHC25" s="108"/>
      <c r="MHD25" s="108"/>
      <c r="MHE25" s="116"/>
      <c r="MHF25" s="266"/>
      <c r="MHG25" s="267"/>
      <c r="MHH25" s="117"/>
      <c r="MHI25" s="107"/>
      <c r="MHJ25" s="108"/>
      <c r="MHK25" s="109"/>
      <c r="MHL25" s="132"/>
      <c r="MHM25" s="132"/>
      <c r="MHN25" s="133"/>
      <c r="MHO25" s="132"/>
      <c r="MHP25" s="109"/>
      <c r="MHQ25" s="131"/>
      <c r="MHR25" s="114"/>
      <c r="MHS25" s="108"/>
      <c r="MHT25" s="108"/>
      <c r="MHU25" s="116"/>
      <c r="MHV25" s="266"/>
      <c r="MHW25" s="267"/>
      <c r="MHX25" s="117"/>
      <c r="MHY25" s="107"/>
      <c r="MHZ25" s="108"/>
      <c r="MIA25" s="109"/>
      <c r="MIB25" s="132"/>
      <c r="MIC25" s="132"/>
      <c r="MID25" s="133"/>
      <c r="MIE25" s="132"/>
      <c r="MIF25" s="109"/>
      <c r="MIG25" s="131"/>
      <c r="MIH25" s="114"/>
      <c r="MII25" s="108"/>
      <c r="MIJ25" s="108"/>
      <c r="MIK25" s="116"/>
      <c r="MIL25" s="266"/>
      <c r="MIM25" s="267"/>
      <c r="MIN25" s="117"/>
      <c r="MIO25" s="107"/>
      <c r="MIP25" s="108"/>
      <c r="MIQ25" s="109"/>
      <c r="MIR25" s="132"/>
      <c r="MIS25" s="132"/>
      <c r="MIT25" s="133"/>
      <c r="MIU25" s="132"/>
      <c r="MIV25" s="109"/>
      <c r="MIW25" s="131"/>
      <c r="MIX25" s="114"/>
      <c r="MIY25" s="108"/>
      <c r="MIZ25" s="108"/>
      <c r="MJA25" s="116"/>
      <c r="MJB25" s="266"/>
      <c r="MJC25" s="267"/>
      <c r="MJD25" s="117"/>
      <c r="MJE25" s="107"/>
      <c r="MJF25" s="108"/>
      <c r="MJG25" s="109"/>
      <c r="MJH25" s="132"/>
      <c r="MJI25" s="132"/>
      <c r="MJJ25" s="133"/>
      <c r="MJK25" s="132"/>
      <c r="MJL25" s="109"/>
      <c r="MJM25" s="131"/>
      <c r="MJN25" s="114"/>
      <c r="MJO25" s="108"/>
      <c r="MJP25" s="108"/>
      <c r="MJQ25" s="116"/>
      <c r="MJR25" s="266"/>
      <c r="MJS25" s="267"/>
      <c r="MJT25" s="117"/>
      <c r="MJU25" s="107"/>
      <c r="MJV25" s="108"/>
      <c r="MJW25" s="109"/>
      <c r="MJX25" s="132"/>
      <c r="MJY25" s="132"/>
      <c r="MJZ25" s="133"/>
      <c r="MKA25" s="132"/>
      <c r="MKB25" s="109"/>
      <c r="MKC25" s="131"/>
      <c r="MKD25" s="114"/>
      <c r="MKE25" s="108"/>
      <c r="MKF25" s="108"/>
      <c r="MKG25" s="116"/>
      <c r="MKH25" s="266"/>
      <c r="MKI25" s="267"/>
      <c r="MKJ25" s="117"/>
      <c r="MKK25" s="107"/>
      <c r="MKL25" s="108"/>
      <c r="MKM25" s="109"/>
      <c r="MKN25" s="132"/>
      <c r="MKO25" s="132"/>
      <c r="MKP25" s="133"/>
      <c r="MKQ25" s="132"/>
      <c r="MKR25" s="109"/>
      <c r="MKS25" s="131"/>
      <c r="MKT25" s="114"/>
      <c r="MKU25" s="108"/>
      <c r="MKV25" s="108"/>
      <c r="MKW25" s="116"/>
      <c r="MKX25" s="266"/>
      <c r="MKY25" s="267"/>
      <c r="MKZ25" s="117"/>
      <c r="MLA25" s="107"/>
      <c r="MLB25" s="108"/>
      <c r="MLC25" s="109"/>
      <c r="MLD25" s="132"/>
      <c r="MLE25" s="132"/>
      <c r="MLF25" s="133"/>
      <c r="MLG25" s="132"/>
      <c r="MLH25" s="109"/>
      <c r="MLI25" s="131"/>
      <c r="MLJ25" s="114"/>
      <c r="MLK25" s="108"/>
      <c r="MLL25" s="108"/>
      <c r="MLM25" s="116"/>
      <c r="MLN25" s="266"/>
      <c r="MLO25" s="267"/>
      <c r="MLP25" s="117"/>
      <c r="MLQ25" s="107"/>
      <c r="MLR25" s="108"/>
      <c r="MLS25" s="109"/>
      <c r="MLT25" s="132"/>
      <c r="MLU25" s="132"/>
      <c r="MLV25" s="133"/>
      <c r="MLW25" s="132"/>
      <c r="MLX25" s="109"/>
      <c r="MLY25" s="131"/>
      <c r="MLZ25" s="114"/>
      <c r="MMA25" s="108"/>
      <c r="MMB25" s="108"/>
      <c r="MMC25" s="116"/>
      <c r="MMD25" s="266"/>
      <c r="MME25" s="267"/>
      <c r="MMF25" s="117"/>
      <c r="MMG25" s="107"/>
      <c r="MMH25" s="108"/>
      <c r="MMI25" s="109"/>
      <c r="MMJ25" s="132"/>
      <c r="MMK25" s="132"/>
      <c r="MML25" s="133"/>
      <c r="MMM25" s="132"/>
      <c r="MMN25" s="109"/>
      <c r="MMO25" s="131"/>
      <c r="MMP25" s="114"/>
      <c r="MMQ25" s="108"/>
      <c r="MMR25" s="108"/>
      <c r="MMS25" s="116"/>
      <c r="MMT25" s="266"/>
      <c r="MMU25" s="267"/>
      <c r="MMV25" s="117"/>
      <c r="MMW25" s="107"/>
      <c r="MMX25" s="108"/>
      <c r="MMY25" s="109"/>
      <c r="MMZ25" s="132"/>
      <c r="MNA25" s="132"/>
      <c r="MNB25" s="133"/>
      <c r="MNC25" s="132"/>
      <c r="MND25" s="109"/>
      <c r="MNE25" s="131"/>
      <c r="MNF25" s="114"/>
      <c r="MNG25" s="108"/>
      <c r="MNH25" s="108"/>
      <c r="MNI25" s="116"/>
      <c r="MNJ25" s="266"/>
      <c r="MNK25" s="267"/>
      <c r="MNL25" s="117"/>
      <c r="MNM25" s="107"/>
      <c r="MNN25" s="108"/>
      <c r="MNO25" s="109"/>
      <c r="MNP25" s="132"/>
      <c r="MNQ25" s="132"/>
      <c r="MNR25" s="133"/>
      <c r="MNS25" s="132"/>
      <c r="MNT25" s="109"/>
      <c r="MNU25" s="131"/>
      <c r="MNV25" s="114"/>
      <c r="MNW25" s="108"/>
      <c r="MNX25" s="108"/>
      <c r="MNY25" s="116"/>
      <c r="MNZ25" s="266"/>
      <c r="MOA25" s="267"/>
      <c r="MOB25" s="117"/>
      <c r="MOC25" s="107"/>
      <c r="MOD25" s="108"/>
      <c r="MOE25" s="109"/>
      <c r="MOF25" s="132"/>
      <c r="MOG25" s="132"/>
      <c r="MOH25" s="133"/>
      <c r="MOI25" s="132"/>
      <c r="MOJ25" s="109"/>
      <c r="MOK25" s="131"/>
      <c r="MOL25" s="114"/>
      <c r="MOM25" s="108"/>
      <c r="MON25" s="108"/>
      <c r="MOO25" s="116"/>
      <c r="MOP25" s="266"/>
      <c r="MOQ25" s="267"/>
      <c r="MOR25" s="117"/>
      <c r="MOS25" s="107"/>
      <c r="MOT25" s="108"/>
      <c r="MOU25" s="109"/>
      <c r="MOV25" s="132"/>
      <c r="MOW25" s="132"/>
      <c r="MOX25" s="133"/>
      <c r="MOY25" s="132"/>
      <c r="MOZ25" s="109"/>
      <c r="MPA25" s="131"/>
      <c r="MPB25" s="114"/>
      <c r="MPC25" s="108"/>
      <c r="MPD25" s="108"/>
      <c r="MPE25" s="116"/>
      <c r="MPF25" s="266"/>
      <c r="MPG25" s="267"/>
      <c r="MPH25" s="117"/>
      <c r="MPI25" s="107"/>
      <c r="MPJ25" s="108"/>
      <c r="MPK25" s="109"/>
      <c r="MPL25" s="132"/>
      <c r="MPM25" s="132"/>
      <c r="MPN25" s="133"/>
      <c r="MPO25" s="132"/>
      <c r="MPP25" s="109"/>
      <c r="MPQ25" s="131"/>
      <c r="MPR25" s="114"/>
      <c r="MPS25" s="108"/>
      <c r="MPT25" s="108"/>
      <c r="MPU25" s="116"/>
      <c r="MPV25" s="266"/>
      <c r="MPW25" s="267"/>
      <c r="MPX25" s="117"/>
      <c r="MPY25" s="107"/>
      <c r="MPZ25" s="108"/>
      <c r="MQA25" s="109"/>
      <c r="MQB25" s="132"/>
      <c r="MQC25" s="132"/>
      <c r="MQD25" s="133"/>
      <c r="MQE25" s="132"/>
      <c r="MQF25" s="109"/>
      <c r="MQG25" s="131"/>
      <c r="MQH25" s="114"/>
      <c r="MQI25" s="108"/>
      <c r="MQJ25" s="108"/>
      <c r="MQK25" s="116"/>
      <c r="MQL25" s="266"/>
      <c r="MQM25" s="267"/>
      <c r="MQN25" s="117"/>
      <c r="MQO25" s="107"/>
      <c r="MQP25" s="108"/>
      <c r="MQQ25" s="109"/>
      <c r="MQR25" s="132"/>
      <c r="MQS25" s="132"/>
      <c r="MQT25" s="133"/>
      <c r="MQU25" s="132"/>
      <c r="MQV25" s="109"/>
      <c r="MQW25" s="131"/>
      <c r="MQX25" s="114"/>
      <c r="MQY25" s="108"/>
      <c r="MQZ25" s="108"/>
      <c r="MRA25" s="116"/>
      <c r="MRB25" s="266"/>
      <c r="MRC25" s="267"/>
      <c r="MRD25" s="117"/>
      <c r="MRE25" s="107"/>
      <c r="MRF25" s="108"/>
      <c r="MRG25" s="109"/>
      <c r="MRH25" s="132"/>
      <c r="MRI25" s="132"/>
      <c r="MRJ25" s="133"/>
      <c r="MRK25" s="132"/>
      <c r="MRL25" s="109"/>
      <c r="MRM25" s="131"/>
      <c r="MRN25" s="114"/>
      <c r="MRO25" s="108"/>
      <c r="MRP25" s="108"/>
      <c r="MRQ25" s="116"/>
      <c r="MRR25" s="266"/>
      <c r="MRS25" s="267"/>
      <c r="MRT25" s="117"/>
      <c r="MRU25" s="107"/>
      <c r="MRV25" s="108"/>
      <c r="MRW25" s="109"/>
      <c r="MRX25" s="132"/>
      <c r="MRY25" s="132"/>
      <c r="MRZ25" s="133"/>
      <c r="MSA25" s="132"/>
      <c r="MSB25" s="109"/>
      <c r="MSC25" s="131"/>
      <c r="MSD25" s="114"/>
      <c r="MSE25" s="108"/>
      <c r="MSF25" s="108"/>
      <c r="MSG25" s="116"/>
      <c r="MSH25" s="266"/>
      <c r="MSI25" s="267"/>
      <c r="MSJ25" s="117"/>
      <c r="MSK25" s="107"/>
      <c r="MSL25" s="108"/>
      <c r="MSM25" s="109"/>
      <c r="MSN25" s="132"/>
      <c r="MSO25" s="132"/>
      <c r="MSP25" s="133"/>
      <c r="MSQ25" s="132"/>
      <c r="MSR25" s="109"/>
      <c r="MSS25" s="131"/>
      <c r="MST25" s="114"/>
      <c r="MSU25" s="108"/>
      <c r="MSV25" s="108"/>
      <c r="MSW25" s="116"/>
      <c r="MSX25" s="266"/>
      <c r="MSY25" s="267"/>
      <c r="MSZ25" s="117"/>
      <c r="MTA25" s="107"/>
      <c r="MTB25" s="108"/>
      <c r="MTC25" s="109"/>
      <c r="MTD25" s="132"/>
      <c r="MTE25" s="132"/>
      <c r="MTF25" s="133"/>
      <c r="MTG25" s="132"/>
      <c r="MTH25" s="109"/>
      <c r="MTI25" s="131"/>
      <c r="MTJ25" s="114"/>
      <c r="MTK25" s="108"/>
      <c r="MTL25" s="108"/>
      <c r="MTM25" s="116"/>
      <c r="MTN25" s="266"/>
      <c r="MTO25" s="267"/>
      <c r="MTP25" s="117"/>
      <c r="MTQ25" s="107"/>
      <c r="MTR25" s="108"/>
      <c r="MTS25" s="109"/>
      <c r="MTT25" s="132"/>
      <c r="MTU25" s="132"/>
      <c r="MTV25" s="133"/>
      <c r="MTW25" s="132"/>
      <c r="MTX25" s="109"/>
      <c r="MTY25" s="131"/>
      <c r="MTZ25" s="114"/>
      <c r="MUA25" s="108"/>
      <c r="MUB25" s="108"/>
      <c r="MUC25" s="116"/>
      <c r="MUD25" s="266"/>
      <c r="MUE25" s="267"/>
      <c r="MUF25" s="117"/>
      <c r="MUG25" s="107"/>
      <c r="MUH25" s="108"/>
      <c r="MUI25" s="109"/>
      <c r="MUJ25" s="132"/>
      <c r="MUK25" s="132"/>
      <c r="MUL25" s="133"/>
      <c r="MUM25" s="132"/>
      <c r="MUN25" s="109"/>
      <c r="MUO25" s="131"/>
      <c r="MUP25" s="114"/>
      <c r="MUQ25" s="108"/>
      <c r="MUR25" s="108"/>
      <c r="MUS25" s="116"/>
      <c r="MUT25" s="266"/>
      <c r="MUU25" s="267"/>
      <c r="MUV25" s="117"/>
      <c r="MUW25" s="107"/>
      <c r="MUX25" s="108"/>
      <c r="MUY25" s="109"/>
      <c r="MUZ25" s="132"/>
      <c r="MVA25" s="132"/>
      <c r="MVB25" s="133"/>
      <c r="MVC25" s="132"/>
      <c r="MVD25" s="109"/>
      <c r="MVE25" s="131"/>
      <c r="MVF25" s="114"/>
      <c r="MVG25" s="108"/>
      <c r="MVH25" s="108"/>
      <c r="MVI25" s="116"/>
      <c r="MVJ25" s="266"/>
      <c r="MVK25" s="267"/>
      <c r="MVL25" s="117"/>
      <c r="MVM25" s="107"/>
      <c r="MVN25" s="108"/>
      <c r="MVO25" s="109"/>
      <c r="MVP25" s="132"/>
      <c r="MVQ25" s="132"/>
      <c r="MVR25" s="133"/>
      <c r="MVS25" s="132"/>
      <c r="MVT25" s="109"/>
      <c r="MVU25" s="131"/>
      <c r="MVV25" s="114"/>
      <c r="MVW25" s="108"/>
      <c r="MVX25" s="108"/>
      <c r="MVY25" s="116"/>
      <c r="MVZ25" s="266"/>
      <c r="MWA25" s="267"/>
      <c r="MWB25" s="117"/>
      <c r="MWC25" s="107"/>
      <c r="MWD25" s="108"/>
      <c r="MWE25" s="109"/>
      <c r="MWF25" s="132"/>
      <c r="MWG25" s="132"/>
      <c r="MWH25" s="133"/>
      <c r="MWI25" s="132"/>
      <c r="MWJ25" s="109"/>
      <c r="MWK25" s="131"/>
      <c r="MWL25" s="114"/>
      <c r="MWM25" s="108"/>
      <c r="MWN25" s="108"/>
      <c r="MWO25" s="116"/>
      <c r="MWP25" s="266"/>
      <c r="MWQ25" s="267"/>
      <c r="MWR25" s="117"/>
      <c r="MWS25" s="107"/>
      <c r="MWT25" s="108"/>
      <c r="MWU25" s="109"/>
      <c r="MWV25" s="132"/>
      <c r="MWW25" s="132"/>
      <c r="MWX25" s="133"/>
      <c r="MWY25" s="132"/>
      <c r="MWZ25" s="109"/>
      <c r="MXA25" s="131"/>
      <c r="MXB25" s="114"/>
      <c r="MXC25" s="108"/>
      <c r="MXD25" s="108"/>
      <c r="MXE25" s="116"/>
      <c r="MXF25" s="266"/>
      <c r="MXG25" s="267"/>
      <c r="MXH25" s="117"/>
      <c r="MXI25" s="107"/>
      <c r="MXJ25" s="108"/>
      <c r="MXK25" s="109"/>
      <c r="MXL25" s="132"/>
      <c r="MXM25" s="132"/>
      <c r="MXN25" s="133"/>
      <c r="MXO25" s="132"/>
      <c r="MXP25" s="109"/>
      <c r="MXQ25" s="131"/>
      <c r="MXR25" s="114"/>
      <c r="MXS25" s="108"/>
      <c r="MXT25" s="108"/>
      <c r="MXU25" s="116"/>
      <c r="MXV25" s="266"/>
      <c r="MXW25" s="267"/>
      <c r="MXX25" s="117"/>
      <c r="MXY25" s="107"/>
      <c r="MXZ25" s="108"/>
      <c r="MYA25" s="109"/>
      <c r="MYB25" s="132"/>
      <c r="MYC25" s="132"/>
      <c r="MYD25" s="133"/>
      <c r="MYE25" s="132"/>
      <c r="MYF25" s="109"/>
      <c r="MYG25" s="131"/>
      <c r="MYH25" s="114"/>
      <c r="MYI25" s="108"/>
      <c r="MYJ25" s="108"/>
      <c r="MYK25" s="116"/>
      <c r="MYL25" s="266"/>
      <c r="MYM25" s="267"/>
      <c r="MYN25" s="117"/>
      <c r="MYO25" s="107"/>
      <c r="MYP25" s="108"/>
      <c r="MYQ25" s="109"/>
      <c r="MYR25" s="132"/>
      <c r="MYS25" s="132"/>
      <c r="MYT25" s="133"/>
      <c r="MYU25" s="132"/>
      <c r="MYV25" s="109"/>
      <c r="MYW25" s="131"/>
      <c r="MYX25" s="114"/>
      <c r="MYY25" s="108"/>
      <c r="MYZ25" s="108"/>
      <c r="MZA25" s="116"/>
      <c r="MZB25" s="266"/>
      <c r="MZC25" s="267"/>
      <c r="MZD25" s="117"/>
      <c r="MZE25" s="107"/>
      <c r="MZF25" s="108"/>
      <c r="MZG25" s="109"/>
      <c r="MZH25" s="132"/>
      <c r="MZI25" s="132"/>
      <c r="MZJ25" s="133"/>
      <c r="MZK25" s="132"/>
      <c r="MZL25" s="109"/>
      <c r="MZM25" s="131"/>
      <c r="MZN25" s="114"/>
      <c r="MZO25" s="108"/>
      <c r="MZP25" s="108"/>
      <c r="MZQ25" s="116"/>
      <c r="MZR25" s="266"/>
      <c r="MZS25" s="267"/>
      <c r="MZT25" s="117"/>
      <c r="MZU25" s="107"/>
      <c r="MZV25" s="108"/>
      <c r="MZW25" s="109"/>
      <c r="MZX25" s="132"/>
      <c r="MZY25" s="132"/>
      <c r="MZZ25" s="133"/>
      <c r="NAA25" s="132"/>
      <c r="NAB25" s="109"/>
      <c r="NAC25" s="131"/>
      <c r="NAD25" s="114"/>
      <c r="NAE25" s="108"/>
      <c r="NAF25" s="108"/>
      <c r="NAG25" s="116"/>
      <c r="NAH25" s="266"/>
      <c r="NAI25" s="267"/>
      <c r="NAJ25" s="117"/>
      <c r="NAK25" s="107"/>
      <c r="NAL25" s="108"/>
      <c r="NAM25" s="109"/>
      <c r="NAN25" s="132"/>
      <c r="NAO25" s="132"/>
      <c r="NAP25" s="133"/>
      <c r="NAQ25" s="132"/>
      <c r="NAR25" s="109"/>
      <c r="NAS25" s="131"/>
      <c r="NAT25" s="114"/>
      <c r="NAU25" s="108"/>
      <c r="NAV25" s="108"/>
      <c r="NAW25" s="116"/>
      <c r="NAX25" s="266"/>
      <c r="NAY25" s="267"/>
      <c r="NAZ25" s="117"/>
      <c r="NBA25" s="107"/>
      <c r="NBB25" s="108"/>
      <c r="NBC25" s="109"/>
      <c r="NBD25" s="132"/>
      <c r="NBE25" s="132"/>
      <c r="NBF25" s="133"/>
      <c r="NBG25" s="132"/>
      <c r="NBH25" s="109"/>
      <c r="NBI25" s="131"/>
      <c r="NBJ25" s="114"/>
      <c r="NBK25" s="108"/>
      <c r="NBL25" s="108"/>
      <c r="NBM25" s="116"/>
      <c r="NBN25" s="266"/>
      <c r="NBO25" s="267"/>
      <c r="NBP25" s="117"/>
      <c r="NBQ25" s="107"/>
      <c r="NBR25" s="108"/>
      <c r="NBS25" s="109"/>
      <c r="NBT25" s="132"/>
      <c r="NBU25" s="132"/>
      <c r="NBV25" s="133"/>
      <c r="NBW25" s="132"/>
      <c r="NBX25" s="109"/>
      <c r="NBY25" s="131"/>
      <c r="NBZ25" s="114"/>
      <c r="NCA25" s="108"/>
      <c r="NCB25" s="108"/>
      <c r="NCC25" s="116"/>
      <c r="NCD25" s="266"/>
      <c r="NCE25" s="267"/>
      <c r="NCF25" s="117"/>
      <c r="NCG25" s="107"/>
      <c r="NCH25" s="108"/>
      <c r="NCI25" s="109"/>
      <c r="NCJ25" s="132"/>
      <c r="NCK25" s="132"/>
      <c r="NCL25" s="133"/>
      <c r="NCM25" s="132"/>
      <c r="NCN25" s="109"/>
      <c r="NCO25" s="131"/>
      <c r="NCP25" s="114"/>
      <c r="NCQ25" s="108"/>
      <c r="NCR25" s="108"/>
      <c r="NCS25" s="116"/>
      <c r="NCT25" s="266"/>
      <c r="NCU25" s="267"/>
      <c r="NCV25" s="117"/>
      <c r="NCW25" s="107"/>
      <c r="NCX25" s="108"/>
      <c r="NCY25" s="109"/>
      <c r="NCZ25" s="132"/>
      <c r="NDA25" s="132"/>
      <c r="NDB25" s="133"/>
      <c r="NDC25" s="132"/>
      <c r="NDD25" s="109"/>
      <c r="NDE25" s="131"/>
      <c r="NDF25" s="114"/>
      <c r="NDG25" s="108"/>
      <c r="NDH25" s="108"/>
      <c r="NDI25" s="116"/>
      <c r="NDJ25" s="266"/>
      <c r="NDK25" s="267"/>
      <c r="NDL25" s="117"/>
      <c r="NDM25" s="107"/>
      <c r="NDN25" s="108"/>
      <c r="NDO25" s="109"/>
      <c r="NDP25" s="132"/>
      <c r="NDQ25" s="132"/>
      <c r="NDR25" s="133"/>
      <c r="NDS25" s="132"/>
      <c r="NDT25" s="109"/>
      <c r="NDU25" s="131"/>
      <c r="NDV25" s="114"/>
      <c r="NDW25" s="108"/>
      <c r="NDX25" s="108"/>
      <c r="NDY25" s="116"/>
      <c r="NDZ25" s="266"/>
      <c r="NEA25" s="267"/>
      <c r="NEB25" s="117"/>
      <c r="NEC25" s="107"/>
      <c r="NED25" s="108"/>
      <c r="NEE25" s="109"/>
      <c r="NEF25" s="132"/>
      <c r="NEG25" s="132"/>
      <c r="NEH25" s="133"/>
      <c r="NEI25" s="132"/>
      <c r="NEJ25" s="109"/>
      <c r="NEK25" s="131"/>
      <c r="NEL25" s="114"/>
      <c r="NEM25" s="108"/>
      <c r="NEN25" s="108"/>
      <c r="NEO25" s="116"/>
      <c r="NEP25" s="266"/>
      <c r="NEQ25" s="267"/>
      <c r="NER25" s="117"/>
      <c r="NES25" s="107"/>
      <c r="NET25" s="108"/>
      <c r="NEU25" s="109"/>
      <c r="NEV25" s="132"/>
      <c r="NEW25" s="132"/>
      <c r="NEX25" s="133"/>
      <c r="NEY25" s="132"/>
      <c r="NEZ25" s="109"/>
      <c r="NFA25" s="131"/>
      <c r="NFB25" s="114"/>
      <c r="NFC25" s="108"/>
      <c r="NFD25" s="108"/>
      <c r="NFE25" s="116"/>
      <c r="NFF25" s="266"/>
      <c r="NFG25" s="267"/>
      <c r="NFH25" s="117"/>
      <c r="NFI25" s="107"/>
      <c r="NFJ25" s="108"/>
      <c r="NFK25" s="109"/>
      <c r="NFL25" s="132"/>
      <c r="NFM25" s="132"/>
      <c r="NFN25" s="133"/>
      <c r="NFO25" s="132"/>
      <c r="NFP25" s="109"/>
      <c r="NFQ25" s="131"/>
      <c r="NFR25" s="114"/>
      <c r="NFS25" s="108"/>
      <c r="NFT25" s="108"/>
      <c r="NFU25" s="116"/>
      <c r="NFV25" s="266"/>
      <c r="NFW25" s="267"/>
      <c r="NFX25" s="117"/>
      <c r="NFY25" s="107"/>
      <c r="NFZ25" s="108"/>
      <c r="NGA25" s="109"/>
      <c r="NGB25" s="132"/>
      <c r="NGC25" s="132"/>
      <c r="NGD25" s="133"/>
      <c r="NGE25" s="132"/>
      <c r="NGF25" s="109"/>
      <c r="NGG25" s="131"/>
      <c r="NGH25" s="114"/>
      <c r="NGI25" s="108"/>
      <c r="NGJ25" s="108"/>
      <c r="NGK25" s="116"/>
      <c r="NGL25" s="266"/>
      <c r="NGM25" s="267"/>
      <c r="NGN25" s="117"/>
      <c r="NGO25" s="107"/>
      <c r="NGP25" s="108"/>
      <c r="NGQ25" s="109"/>
      <c r="NGR25" s="132"/>
      <c r="NGS25" s="132"/>
      <c r="NGT25" s="133"/>
      <c r="NGU25" s="132"/>
      <c r="NGV25" s="109"/>
      <c r="NGW25" s="131"/>
      <c r="NGX25" s="114"/>
      <c r="NGY25" s="108"/>
      <c r="NGZ25" s="108"/>
      <c r="NHA25" s="116"/>
      <c r="NHB25" s="266"/>
      <c r="NHC25" s="267"/>
      <c r="NHD25" s="117"/>
      <c r="NHE25" s="107"/>
      <c r="NHF25" s="108"/>
      <c r="NHG25" s="109"/>
      <c r="NHH25" s="132"/>
      <c r="NHI25" s="132"/>
      <c r="NHJ25" s="133"/>
      <c r="NHK25" s="132"/>
      <c r="NHL25" s="109"/>
      <c r="NHM25" s="131"/>
      <c r="NHN25" s="114"/>
      <c r="NHO25" s="108"/>
      <c r="NHP25" s="108"/>
      <c r="NHQ25" s="116"/>
      <c r="NHR25" s="266"/>
      <c r="NHS25" s="267"/>
      <c r="NHT25" s="117"/>
      <c r="NHU25" s="107"/>
      <c r="NHV25" s="108"/>
      <c r="NHW25" s="109"/>
      <c r="NHX25" s="132"/>
      <c r="NHY25" s="132"/>
      <c r="NHZ25" s="133"/>
      <c r="NIA25" s="132"/>
      <c r="NIB25" s="109"/>
      <c r="NIC25" s="131"/>
      <c r="NID25" s="114"/>
      <c r="NIE25" s="108"/>
      <c r="NIF25" s="108"/>
      <c r="NIG25" s="116"/>
      <c r="NIH25" s="266"/>
      <c r="NII25" s="267"/>
      <c r="NIJ25" s="117"/>
      <c r="NIK25" s="107"/>
      <c r="NIL25" s="108"/>
      <c r="NIM25" s="109"/>
      <c r="NIN25" s="132"/>
      <c r="NIO25" s="132"/>
      <c r="NIP25" s="133"/>
      <c r="NIQ25" s="132"/>
      <c r="NIR25" s="109"/>
      <c r="NIS25" s="131"/>
      <c r="NIT25" s="114"/>
      <c r="NIU25" s="108"/>
      <c r="NIV25" s="108"/>
      <c r="NIW25" s="116"/>
      <c r="NIX25" s="266"/>
      <c r="NIY25" s="267"/>
      <c r="NIZ25" s="117"/>
      <c r="NJA25" s="107"/>
      <c r="NJB25" s="108"/>
      <c r="NJC25" s="109"/>
      <c r="NJD25" s="132"/>
      <c r="NJE25" s="132"/>
      <c r="NJF25" s="133"/>
      <c r="NJG25" s="132"/>
      <c r="NJH25" s="109"/>
      <c r="NJI25" s="131"/>
      <c r="NJJ25" s="114"/>
      <c r="NJK25" s="108"/>
      <c r="NJL25" s="108"/>
      <c r="NJM25" s="116"/>
      <c r="NJN25" s="266"/>
      <c r="NJO25" s="267"/>
      <c r="NJP25" s="117"/>
      <c r="NJQ25" s="107"/>
      <c r="NJR25" s="108"/>
      <c r="NJS25" s="109"/>
      <c r="NJT25" s="132"/>
      <c r="NJU25" s="132"/>
      <c r="NJV25" s="133"/>
      <c r="NJW25" s="132"/>
      <c r="NJX25" s="109"/>
      <c r="NJY25" s="131"/>
      <c r="NJZ25" s="114"/>
      <c r="NKA25" s="108"/>
      <c r="NKB25" s="108"/>
      <c r="NKC25" s="116"/>
      <c r="NKD25" s="266"/>
      <c r="NKE25" s="267"/>
      <c r="NKF25" s="117"/>
      <c r="NKG25" s="107"/>
      <c r="NKH25" s="108"/>
      <c r="NKI25" s="109"/>
      <c r="NKJ25" s="132"/>
      <c r="NKK25" s="132"/>
      <c r="NKL25" s="133"/>
      <c r="NKM25" s="132"/>
      <c r="NKN25" s="109"/>
      <c r="NKO25" s="131"/>
      <c r="NKP25" s="114"/>
      <c r="NKQ25" s="108"/>
      <c r="NKR25" s="108"/>
      <c r="NKS25" s="116"/>
      <c r="NKT25" s="266"/>
      <c r="NKU25" s="267"/>
      <c r="NKV25" s="117"/>
      <c r="NKW25" s="107"/>
      <c r="NKX25" s="108"/>
      <c r="NKY25" s="109"/>
      <c r="NKZ25" s="132"/>
      <c r="NLA25" s="132"/>
      <c r="NLB25" s="133"/>
      <c r="NLC25" s="132"/>
      <c r="NLD25" s="109"/>
      <c r="NLE25" s="131"/>
      <c r="NLF25" s="114"/>
      <c r="NLG25" s="108"/>
      <c r="NLH25" s="108"/>
      <c r="NLI25" s="116"/>
      <c r="NLJ25" s="266"/>
      <c r="NLK25" s="267"/>
      <c r="NLL25" s="117"/>
      <c r="NLM25" s="107"/>
      <c r="NLN25" s="108"/>
      <c r="NLO25" s="109"/>
      <c r="NLP25" s="132"/>
      <c r="NLQ25" s="132"/>
      <c r="NLR25" s="133"/>
      <c r="NLS25" s="132"/>
      <c r="NLT25" s="109"/>
      <c r="NLU25" s="131"/>
      <c r="NLV25" s="114"/>
      <c r="NLW25" s="108"/>
      <c r="NLX25" s="108"/>
      <c r="NLY25" s="116"/>
      <c r="NLZ25" s="266"/>
      <c r="NMA25" s="267"/>
      <c r="NMB25" s="117"/>
      <c r="NMC25" s="107"/>
      <c r="NMD25" s="108"/>
      <c r="NME25" s="109"/>
      <c r="NMF25" s="132"/>
      <c r="NMG25" s="132"/>
      <c r="NMH25" s="133"/>
      <c r="NMI25" s="132"/>
      <c r="NMJ25" s="109"/>
      <c r="NMK25" s="131"/>
      <c r="NML25" s="114"/>
      <c r="NMM25" s="108"/>
      <c r="NMN25" s="108"/>
      <c r="NMO25" s="116"/>
      <c r="NMP25" s="266"/>
      <c r="NMQ25" s="267"/>
      <c r="NMR25" s="117"/>
      <c r="NMS25" s="107"/>
      <c r="NMT25" s="108"/>
      <c r="NMU25" s="109"/>
      <c r="NMV25" s="132"/>
      <c r="NMW25" s="132"/>
      <c r="NMX25" s="133"/>
      <c r="NMY25" s="132"/>
      <c r="NMZ25" s="109"/>
      <c r="NNA25" s="131"/>
      <c r="NNB25" s="114"/>
      <c r="NNC25" s="108"/>
      <c r="NND25" s="108"/>
      <c r="NNE25" s="116"/>
      <c r="NNF25" s="266"/>
      <c r="NNG25" s="267"/>
      <c r="NNH25" s="117"/>
      <c r="NNI25" s="107"/>
      <c r="NNJ25" s="108"/>
      <c r="NNK25" s="109"/>
      <c r="NNL25" s="132"/>
      <c r="NNM25" s="132"/>
      <c r="NNN25" s="133"/>
      <c r="NNO25" s="132"/>
      <c r="NNP25" s="109"/>
      <c r="NNQ25" s="131"/>
      <c r="NNR25" s="114"/>
      <c r="NNS25" s="108"/>
      <c r="NNT25" s="108"/>
      <c r="NNU25" s="116"/>
      <c r="NNV25" s="266"/>
      <c r="NNW25" s="267"/>
      <c r="NNX25" s="117"/>
      <c r="NNY25" s="107"/>
      <c r="NNZ25" s="108"/>
      <c r="NOA25" s="109"/>
      <c r="NOB25" s="132"/>
      <c r="NOC25" s="132"/>
      <c r="NOD25" s="133"/>
      <c r="NOE25" s="132"/>
      <c r="NOF25" s="109"/>
      <c r="NOG25" s="131"/>
      <c r="NOH25" s="114"/>
      <c r="NOI25" s="108"/>
      <c r="NOJ25" s="108"/>
      <c r="NOK25" s="116"/>
      <c r="NOL25" s="266"/>
      <c r="NOM25" s="267"/>
      <c r="NON25" s="117"/>
      <c r="NOO25" s="107"/>
      <c r="NOP25" s="108"/>
      <c r="NOQ25" s="109"/>
      <c r="NOR25" s="132"/>
      <c r="NOS25" s="132"/>
      <c r="NOT25" s="133"/>
      <c r="NOU25" s="132"/>
      <c r="NOV25" s="109"/>
      <c r="NOW25" s="131"/>
      <c r="NOX25" s="114"/>
      <c r="NOY25" s="108"/>
      <c r="NOZ25" s="108"/>
      <c r="NPA25" s="116"/>
      <c r="NPB25" s="266"/>
      <c r="NPC25" s="267"/>
      <c r="NPD25" s="117"/>
      <c r="NPE25" s="107"/>
      <c r="NPF25" s="108"/>
      <c r="NPG25" s="109"/>
      <c r="NPH25" s="132"/>
      <c r="NPI25" s="132"/>
      <c r="NPJ25" s="133"/>
      <c r="NPK25" s="132"/>
      <c r="NPL25" s="109"/>
      <c r="NPM25" s="131"/>
      <c r="NPN25" s="114"/>
      <c r="NPO25" s="108"/>
      <c r="NPP25" s="108"/>
      <c r="NPQ25" s="116"/>
      <c r="NPR25" s="266"/>
      <c r="NPS25" s="267"/>
      <c r="NPT25" s="117"/>
      <c r="NPU25" s="107"/>
      <c r="NPV25" s="108"/>
      <c r="NPW25" s="109"/>
      <c r="NPX25" s="132"/>
      <c r="NPY25" s="132"/>
      <c r="NPZ25" s="133"/>
      <c r="NQA25" s="132"/>
      <c r="NQB25" s="109"/>
      <c r="NQC25" s="131"/>
      <c r="NQD25" s="114"/>
      <c r="NQE25" s="108"/>
      <c r="NQF25" s="108"/>
      <c r="NQG25" s="116"/>
      <c r="NQH25" s="266"/>
      <c r="NQI25" s="267"/>
      <c r="NQJ25" s="117"/>
      <c r="NQK25" s="107"/>
      <c r="NQL25" s="108"/>
      <c r="NQM25" s="109"/>
      <c r="NQN25" s="132"/>
      <c r="NQO25" s="132"/>
      <c r="NQP25" s="133"/>
      <c r="NQQ25" s="132"/>
      <c r="NQR25" s="109"/>
      <c r="NQS25" s="131"/>
      <c r="NQT25" s="114"/>
      <c r="NQU25" s="108"/>
      <c r="NQV25" s="108"/>
      <c r="NQW25" s="116"/>
      <c r="NQX25" s="266"/>
      <c r="NQY25" s="267"/>
      <c r="NQZ25" s="117"/>
      <c r="NRA25" s="107"/>
      <c r="NRB25" s="108"/>
      <c r="NRC25" s="109"/>
      <c r="NRD25" s="132"/>
      <c r="NRE25" s="132"/>
      <c r="NRF25" s="133"/>
      <c r="NRG25" s="132"/>
      <c r="NRH25" s="109"/>
      <c r="NRI25" s="131"/>
      <c r="NRJ25" s="114"/>
      <c r="NRK25" s="108"/>
      <c r="NRL25" s="108"/>
      <c r="NRM25" s="116"/>
      <c r="NRN25" s="266"/>
      <c r="NRO25" s="267"/>
      <c r="NRP25" s="117"/>
      <c r="NRQ25" s="107"/>
      <c r="NRR25" s="108"/>
      <c r="NRS25" s="109"/>
      <c r="NRT25" s="132"/>
      <c r="NRU25" s="132"/>
      <c r="NRV25" s="133"/>
      <c r="NRW25" s="132"/>
      <c r="NRX25" s="109"/>
      <c r="NRY25" s="131"/>
      <c r="NRZ25" s="114"/>
      <c r="NSA25" s="108"/>
      <c r="NSB25" s="108"/>
      <c r="NSC25" s="116"/>
      <c r="NSD25" s="266"/>
      <c r="NSE25" s="267"/>
      <c r="NSF25" s="117"/>
      <c r="NSG25" s="107"/>
      <c r="NSH25" s="108"/>
      <c r="NSI25" s="109"/>
      <c r="NSJ25" s="132"/>
      <c r="NSK25" s="132"/>
      <c r="NSL25" s="133"/>
      <c r="NSM25" s="132"/>
      <c r="NSN25" s="109"/>
      <c r="NSO25" s="131"/>
      <c r="NSP25" s="114"/>
      <c r="NSQ25" s="108"/>
      <c r="NSR25" s="108"/>
      <c r="NSS25" s="116"/>
      <c r="NST25" s="266"/>
      <c r="NSU25" s="267"/>
      <c r="NSV25" s="117"/>
      <c r="NSW25" s="107"/>
      <c r="NSX25" s="108"/>
      <c r="NSY25" s="109"/>
      <c r="NSZ25" s="132"/>
      <c r="NTA25" s="132"/>
      <c r="NTB25" s="133"/>
      <c r="NTC25" s="132"/>
      <c r="NTD25" s="109"/>
      <c r="NTE25" s="131"/>
      <c r="NTF25" s="114"/>
      <c r="NTG25" s="108"/>
      <c r="NTH25" s="108"/>
      <c r="NTI25" s="116"/>
      <c r="NTJ25" s="266"/>
      <c r="NTK25" s="267"/>
      <c r="NTL25" s="117"/>
      <c r="NTM25" s="107"/>
      <c r="NTN25" s="108"/>
      <c r="NTO25" s="109"/>
      <c r="NTP25" s="132"/>
      <c r="NTQ25" s="132"/>
      <c r="NTR25" s="133"/>
      <c r="NTS25" s="132"/>
      <c r="NTT25" s="109"/>
      <c r="NTU25" s="131"/>
      <c r="NTV25" s="114"/>
      <c r="NTW25" s="108"/>
      <c r="NTX25" s="108"/>
      <c r="NTY25" s="116"/>
      <c r="NTZ25" s="266"/>
      <c r="NUA25" s="267"/>
      <c r="NUB25" s="117"/>
      <c r="NUC25" s="107"/>
      <c r="NUD25" s="108"/>
      <c r="NUE25" s="109"/>
      <c r="NUF25" s="132"/>
      <c r="NUG25" s="132"/>
      <c r="NUH25" s="133"/>
      <c r="NUI25" s="132"/>
      <c r="NUJ25" s="109"/>
      <c r="NUK25" s="131"/>
      <c r="NUL25" s="114"/>
      <c r="NUM25" s="108"/>
      <c r="NUN25" s="108"/>
      <c r="NUO25" s="116"/>
      <c r="NUP25" s="266"/>
      <c r="NUQ25" s="267"/>
      <c r="NUR25" s="117"/>
      <c r="NUS25" s="107"/>
      <c r="NUT25" s="108"/>
      <c r="NUU25" s="109"/>
      <c r="NUV25" s="132"/>
      <c r="NUW25" s="132"/>
      <c r="NUX25" s="133"/>
      <c r="NUY25" s="132"/>
      <c r="NUZ25" s="109"/>
      <c r="NVA25" s="131"/>
      <c r="NVB25" s="114"/>
      <c r="NVC25" s="108"/>
      <c r="NVD25" s="108"/>
      <c r="NVE25" s="116"/>
      <c r="NVF25" s="266"/>
      <c r="NVG25" s="267"/>
      <c r="NVH25" s="117"/>
      <c r="NVI25" s="107"/>
      <c r="NVJ25" s="108"/>
      <c r="NVK25" s="109"/>
      <c r="NVL25" s="132"/>
      <c r="NVM25" s="132"/>
      <c r="NVN25" s="133"/>
      <c r="NVO25" s="132"/>
      <c r="NVP25" s="109"/>
      <c r="NVQ25" s="131"/>
      <c r="NVR25" s="114"/>
      <c r="NVS25" s="108"/>
      <c r="NVT25" s="108"/>
      <c r="NVU25" s="116"/>
      <c r="NVV25" s="266"/>
      <c r="NVW25" s="267"/>
      <c r="NVX25" s="117"/>
      <c r="NVY25" s="107"/>
      <c r="NVZ25" s="108"/>
      <c r="NWA25" s="109"/>
      <c r="NWB25" s="132"/>
      <c r="NWC25" s="132"/>
      <c r="NWD25" s="133"/>
      <c r="NWE25" s="132"/>
      <c r="NWF25" s="109"/>
      <c r="NWG25" s="131"/>
      <c r="NWH25" s="114"/>
      <c r="NWI25" s="108"/>
      <c r="NWJ25" s="108"/>
      <c r="NWK25" s="116"/>
      <c r="NWL25" s="266"/>
      <c r="NWM25" s="267"/>
      <c r="NWN25" s="117"/>
      <c r="NWO25" s="107"/>
      <c r="NWP25" s="108"/>
      <c r="NWQ25" s="109"/>
      <c r="NWR25" s="132"/>
      <c r="NWS25" s="132"/>
      <c r="NWT25" s="133"/>
      <c r="NWU25" s="132"/>
      <c r="NWV25" s="109"/>
      <c r="NWW25" s="131"/>
      <c r="NWX25" s="114"/>
      <c r="NWY25" s="108"/>
      <c r="NWZ25" s="108"/>
      <c r="NXA25" s="116"/>
      <c r="NXB25" s="266"/>
      <c r="NXC25" s="267"/>
      <c r="NXD25" s="117"/>
      <c r="NXE25" s="107"/>
      <c r="NXF25" s="108"/>
      <c r="NXG25" s="109"/>
      <c r="NXH25" s="132"/>
      <c r="NXI25" s="132"/>
      <c r="NXJ25" s="133"/>
      <c r="NXK25" s="132"/>
      <c r="NXL25" s="109"/>
      <c r="NXM25" s="131"/>
      <c r="NXN25" s="114"/>
      <c r="NXO25" s="108"/>
      <c r="NXP25" s="108"/>
      <c r="NXQ25" s="116"/>
      <c r="NXR25" s="266"/>
      <c r="NXS25" s="267"/>
      <c r="NXT25" s="117"/>
      <c r="NXU25" s="107"/>
      <c r="NXV25" s="108"/>
      <c r="NXW25" s="109"/>
      <c r="NXX25" s="132"/>
      <c r="NXY25" s="132"/>
      <c r="NXZ25" s="133"/>
      <c r="NYA25" s="132"/>
      <c r="NYB25" s="109"/>
      <c r="NYC25" s="131"/>
      <c r="NYD25" s="114"/>
      <c r="NYE25" s="108"/>
      <c r="NYF25" s="108"/>
      <c r="NYG25" s="116"/>
      <c r="NYH25" s="266"/>
      <c r="NYI25" s="267"/>
      <c r="NYJ25" s="117"/>
      <c r="NYK25" s="107"/>
      <c r="NYL25" s="108"/>
      <c r="NYM25" s="109"/>
      <c r="NYN25" s="132"/>
      <c r="NYO25" s="132"/>
      <c r="NYP25" s="133"/>
      <c r="NYQ25" s="132"/>
      <c r="NYR25" s="109"/>
      <c r="NYS25" s="131"/>
      <c r="NYT25" s="114"/>
      <c r="NYU25" s="108"/>
      <c r="NYV25" s="108"/>
      <c r="NYW25" s="116"/>
      <c r="NYX25" s="266"/>
      <c r="NYY25" s="267"/>
      <c r="NYZ25" s="117"/>
      <c r="NZA25" s="107"/>
      <c r="NZB25" s="108"/>
      <c r="NZC25" s="109"/>
      <c r="NZD25" s="132"/>
      <c r="NZE25" s="132"/>
      <c r="NZF25" s="133"/>
      <c r="NZG25" s="132"/>
      <c r="NZH25" s="109"/>
      <c r="NZI25" s="131"/>
      <c r="NZJ25" s="114"/>
      <c r="NZK25" s="108"/>
      <c r="NZL25" s="108"/>
      <c r="NZM25" s="116"/>
      <c r="NZN25" s="266"/>
      <c r="NZO25" s="267"/>
      <c r="NZP25" s="117"/>
      <c r="NZQ25" s="107"/>
      <c r="NZR25" s="108"/>
      <c r="NZS25" s="109"/>
      <c r="NZT25" s="132"/>
      <c r="NZU25" s="132"/>
      <c r="NZV25" s="133"/>
      <c r="NZW25" s="132"/>
      <c r="NZX25" s="109"/>
      <c r="NZY25" s="131"/>
      <c r="NZZ25" s="114"/>
      <c r="OAA25" s="108"/>
      <c r="OAB25" s="108"/>
      <c r="OAC25" s="116"/>
      <c r="OAD25" s="266"/>
      <c r="OAE25" s="267"/>
      <c r="OAF25" s="117"/>
      <c r="OAG25" s="107"/>
      <c r="OAH25" s="108"/>
      <c r="OAI25" s="109"/>
      <c r="OAJ25" s="132"/>
      <c r="OAK25" s="132"/>
      <c r="OAL25" s="133"/>
      <c r="OAM25" s="132"/>
      <c r="OAN25" s="109"/>
      <c r="OAO25" s="131"/>
      <c r="OAP25" s="114"/>
      <c r="OAQ25" s="108"/>
      <c r="OAR25" s="108"/>
      <c r="OAS25" s="116"/>
      <c r="OAT25" s="266"/>
      <c r="OAU25" s="267"/>
      <c r="OAV25" s="117"/>
      <c r="OAW25" s="107"/>
      <c r="OAX25" s="108"/>
      <c r="OAY25" s="109"/>
      <c r="OAZ25" s="132"/>
      <c r="OBA25" s="132"/>
      <c r="OBB25" s="133"/>
      <c r="OBC25" s="132"/>
      <c r="OBD25" s="109"/>
      <c r="OBE25" s="131"/>
      <c r="OBF25" s="114"/>
      <c r="OBG25" s="108"/>
      <c r="OBH25" s="108"/>
      <c r="OBI25" s="116"/>
      <c r="OBJ25" s="266"/>
      <c r="OBK25" s="267"/>
      <c r="OBL25" s="117"/>
      <c r="OBM25" s="107"/>
      <c r="OBN25" s="108"/>
      <c r="OBO25" s="109"/>
      <c r="OBP25" s="132"/>
      <c r="OBQ25" s="132"/>
      <c r="OBR25" s="133"/>
      <c r="OBS25" s="132"/>
      <c r="OBT25" s="109"/>
      <c r="OBU25" s="131"/>
      <c r="OBV25" s="114"/>
      <c r="OBW25" s="108"/>
      <c r="OBX25" s="108"/>
      <c r="OBY25" s="116"/>
      <c r="OBZ25" s="266"/>
      <c r="OCA25" s="267"/>
      <c r="OCB25" s="117"/>
      <c r="OCC25" s="107"/>
      <c r="OCD25" s="108"/>
      <c r="OCE25" s="109"/>
      <c r="OCF25" s="132"/>
      <c r="OCG25" s="132"/>
      <c r="OCH25" s="133"/>
      <c r="OCI25" s="132"/>
      <c r="OCJ25" s="109"/>
      <c r="OCK25" s="131"/>
      <c r="OCL25" s="114"/>
      <c r="OCM25" s="108"/>
      <c r="OCN25" s="108"/>
      <c r="OCO25" s="116"/>
      <c r="OCP25" s="266"/>
      <c r="OCQ25" s="267"/>
      <c r="OCR25" s="117"/>
      <c r="OCS25" s="107"/>
      <c r="OCT25" s="108"/>
      <c r="OCU25" s="109"/>
      <c r="OCV25" s="132"/>
      <c r="OCW25" s="132"/>
      <c r="OCX25" s="133"/>
      <c r="OCY25" s="132"/>
      <c r="OCZ25" s="109"/>
      <c r="ODA25" s="131"/>
      <c r="ODB25" s="114"/>
      <c r="ODC25" s="108"/>
      <c r="ODD25" s="108"/>
      <c r="ODE25" s="116"/>
      <c r="ODF25" s="266"/>
      <c r="ODG25" s="267"/>
      <c r="ODH25" s="117"/>
      <c r="ODI25" s="107"/>
      <c r="ODJ25" s="108"/>
      <c r="ODK25" s="109"/>
      <c r="ODL25" s="132"/>
      <c r="ODM25" s="132"/>
      <c r="ODN25" s="133"/>
      <c r="ODO25" s="132"/>
      <c r="ODP25" s="109"/>
      <c r="ODQ25" s="131"/>
      <c r="ODR25" s="114"/>
      <c r="ODS25" s="108"/>
      <c r="ODT25" s="108"/>
      <c r="ODU25" s="116"/>
      <c r="ODV25" s="266"/>
      <c r="ODW25" s="267"/>
      <c r="ODX25" s="117"/>
      <c r="ODY25" s="107"/>
      <c r="ODZ25" s="108"/>
      <c r="OEA25" s="109"/>
      <c r="OEB25" s="132"/>
      <c r="OEC25" s="132"/>
      <c r="OED25" s="133"/>
      <c r="OEE25" s="132"/>
      <c r="OEF25" s="109"/>
      <c r="OEG25" s="131"/>
      <c r="OEH25" s="114"/>
      <c r="OEI25" s="108"/>
      <c r="OEJ25" s="108"/>
      <c r="OEK25" s="116"/>
      <c r="OEL25" s="266"/>
      <c r="OEM25" s="267"/>
      <c r="OEN25" s="117"/>
      <c r="OEO25" s="107"/>
      <c r="OEP25" s="108"/>
      <c r="OEQ25" s="109"/>
      <c r="OER25" s="132"/>
      <c r="OES25" s="132"/>
      <c r="OET25" s="133"/>
      <c r="OEU25" s="132"/>
      <c r="OEV25" s="109"/>
      <c r="OEW25" s="131"/>
      <c r="OEX25" s="114"/>
      <c r="OEY25" s="108"/>
      <c r="OEZ25" s="108"/>
      <c r="OFA25" s="116"/>
      <c r="OFB25" s="266"/>
      <c r="OFC25" s="267"/>
      <c r="OFD25" s="117"/>
      <c r="OFE25" s="107"/>
      <c r="OFF25" s="108"/>
      <c r="OFG25" s="109"/>
      <c r="OFH25" s="132"/>
      <c r="OFI25" s="132"/>
      <c r="OFJ25" s="133"/>
      <c r="OFK25" s="132"/>
      <c r="OFL25" s="109"/>
      <c r="OFM25" s="131"/>
      <c r="OFN25" s="114"/>
      <c r="OFO25" s="108"/>
      <c r="OFP25" s="108"/>
      <c r="OFQ25" s="116"/>
      <c r="OFR25" s="266"/>
      <c r="OFS25" s="267"/>
      <c r="OFT25" s="117"/>
      <c r="OFU25" s="107"/>
      <c r="OFV25" s="108"/>
      <c r="OFW25" s="109"/>
      <c r="OFX25" s="132"/>
      <c r="OFY25" s="132"/>
      <c r="OFZ25" s="133"/>
      <c r="OGA25" s="132"/>
      <c r="OGB25" s="109"/>
      <c r="OGC25" s="131"/>
      <c r="OGD25" s="114"/>
      <c r="OGE25" s="108"/>
      <c r="OGF25" s="108"/>
      <c r="OGG25" s="116"/>
      <c r="OGH25" s="266"/>
      <c r="OGI25" s="267"/>
      <c r="OGJ25" s="117"/>
      <c r="OGK25" s="107"/>
      <c r="OGL25" s="108"/>
      <c r="OGM25" s="109"/>
      <c r="OGN25" s="132"/>
      <c r="OGO25" s="132"/>
      <c r="OGP25" s="133"/>
      <c r="OGQ25" s="132"/>
      <c r="OGR25" s="109"/>
      <c r="OGS25" s="131"/>
      <c r="OGT25" s="114"/>
      <c r="OGU25" s="108"/>
      <c r="OGV25" s="108"/>
      <c r="OGW25" s="116"/>
      <c r="OGX25" s="266"/>
      <c r="OGY25" s="267"/>
      <c r="OGZ25" s="117"/>
      <c r="OHA25" s="107"/>
      <c r="OHB25" s="108"/>
      <c r="OHC25" s="109"/>
      <c r="OHD25" s="132"/>
      <c r="OHE25" s="132"/>
      <c r="OHF25" s="133"/>
      <c r="OHG25" s="132"/>
      <c r="OHH25" s="109"/>
      <c r="OHI25" s="131"/>
      <c r="OHJ25" s="114"/>
      <c r="OHK25" s="108"/>
      <c r="OHL25" s="108"/>
      <c r="OHM25" s="116"/>
      <c r="OHN25" s="266"/>
      <c r="OHO25" s="267"/>
      <c r="OHP25" s="117"/>
      <c r="OHQ25" s="107"/>
      <c r="OHR25" s="108"/>
      <c r="OHS25" s="109"/>
      <c r="OHT25" s="132"/>
      <c r="OHU25" s="132"/>
      <c r="OHV25" s="133"/>
      <c r="OHW25" s="132"/>
      <c r="OHX25" s="109"/>
      <c r="OHY25" s="131"/>
      <c r="OHZ25" s="114"/>
      <c r="OIA25" s="108"/>
      <c r="OIB25" s="108"/>
      <c r="OIC25" s="116"/>
      <c r="OID25" s="266"/>
      <c r="OIE25" s="267"/>
      <c r="OIF25" s="117"/>
      <c r="OIG25" s="107"/>
      <c r="OIH25" s="108"/>
      <c r="OII25" s="109"/>
      <c r="OIJ25" s="132"/>
      <c r="OIK25" s="132"/>
      <c r="OIL25" s="133"/>
      <c r="OIM25" s="132"/>
      <c r="OIN25" s="109"/>
      <c r="OIO25" s="131"/>
      <c r="OIP25" s="114"/>
      <c r="OIQ25" s="108"/>
      <c r="OIR25" s="108"/>
      <c r="OIS25" s="116"/>
      <c r="OIT25" s="266"/>
      <c r="OIU25" s="267"/>
      <c r="OIV25" s="117"/>
      <c r="OIW25" s="107"/>
      <c r="OIX25" s="108"/>
      <c r="OIY25" s="109"/>
      <c r="OIZ25" s="132"/>
      <c r="OJA25" s="132"/>
      <c r="OJB25" s="133"/>
      <c r="OJC25" s="132"/>
      <c r="OJD25" s="109"/>
      <c r="OJE25" s="131"/>
      <c r="OJF25" s="114"/>
      <c r="OJG25" s="108"/>
      <c r="OJH25" s="108"/>
      <c r="OJI25" s="116"/>
      <c r="OJJ25" s="266"/>
      <c r="OJK25" s="267"/>
      <c r="OJL25" s="117"/>
      <c r="OJM25" s="107"/>
      <c r="OJN25" s="108"/>
      <c r="OJO25" s="109"/>
      <c r="OJP25" s="132"/>
      <c r="OJQ25" s="132"/>
      <c r="OJR25" s="133"/>
      <c r="OJS25" s="132"/>
      <c r="OJT25" s="109"/>
      <c r="OJU25" s="131"/>
      <c r="OJV25" s="114"/>
      <c r="OJW25" s="108"/>
      <c r="OJX25" s="108"/>
      <c r="OJY25" s="116"/>
      <c r="OJZ25" s="266"/>
      <c r="OKA25" s="267"/>
      <c r="OKB25" s="117"/>
      <c r="OKC25" s="107"/>
      <c r="OKD25" s="108"/>
      <c r="OKE25" s="109"/>
      <c r="OKF25" s="132"/>
      <c r="OKG25" s="132"/>
      <c r="OKH25" s="133"/>
      <c r="OKI25" s="132"/>
      <c r="OKJ25" s="109"/>
      <c r="OKK25" s="131"/>
      <c r="OKL25" s="114"/>
      <c r="OKM25" s="108"/>
      <c r="OKN25" s="108"/>
      <c r="OKO25" s="116"/>
      <c r="OKP25" s="266"/>
      <c r="OKQ25" s="267"/>
      <c r="OKR25" s="117"/>
      <c r="OKS25" s="107"/>
      <c r="OKT25" s="108"/>
      <c r="OKU25" s="109"/>
      <c r="OKV25" s="132"/>
      <c r="OKW25" s="132"/>
      <c r="OKX25" s="133"/>
      <c r="OKY25" s="132"/>
      <c r="OKZ25" s="109"/>
      <c r="OLA25" s="131"/>
      <c r="OLB25" s="114"/>
      <c r="OLC25" s="108"/>
      <c r="OLD25" s="108"/>
      <c r="OLE25" s="116"/>
      <c r="OLF25" s="266"/>
      <c r="OLG25" s="267"/>
      <c r="OLH25" s="117"/>
      <c r="OLI25" s="107"/>
      <c r="OLJ25" s="108"/>
      <c r="OLK25" s="109"/>
      <c r="OLL25" s="132"/>
      <c r="OLM25" s="132"/>
      <c r="OLN25" s="133"/>
      <c r="OLO25" s="132"/>
      <c r="OLP25" s="109"/>
      <c r="OLQ25" s="131"/>
      <c r="OLR25" s="114"/>
      <c r="OLS25" s="108"/>
      <c r="OLT25" s="108"/>
      <c r="OLU25" s="116"/>
      <c r="OLV25" s="266"/>
      <c r="OLW25" s="267"/>
      <c r="OLX25" s="117"/>
      <c r="OLY25" s="107"/>
      <c r="OLZ25" s="108"/>
      <c r="OMA25" s="109"/>
      <c r="OMB25" s="132"/>
      <c r="OMC25" s="132"/>
      <c r="OMD25" s="133"/>
      <c r="OME25" s="132"/>
      <c r="OMF25" s="109"/>
      <c r="OMG25" s="131"/>
      <c r="OMH25" s="114"/>
      <c r="OMI25" s="108"/>
      <c r="OMJ25" s="108"/>
      <c r="OMK25" s="116"/>
      <c r="OML25" s="266"/>
      <c r="OMM25" s="267"/>
      <c r="OMN25" s="117"/>
      <c r="OMO25" s="107"/>
      <c r="OMP25" s="108"/>
      <c r="OMQ25" s="109"/>
      <c r="OMR25" s="132"/>
      <c r="OMS25" s="132"/>
      <c r="OMT25" s="133"/>
      <c r="OMU25" s="132"/>
      <c r="OMV25" s="109"/>
      <c r="OMW25" s="131"/>
      <c r="OMX25" s="114"/>
      <c r="OMY25" s="108"/>
      <c r="OMZ25" s="108"/>
      <c r="ONA25" s="116"/>
      <c r="ONB25" s="266"/>
      <c r="ONC25" s="267"/>
      <c r="OND25" s="117"/>
      <c r="ONE25" s="107"/>
      <c r="ONF25" s="108"/>
      <c r="ONG25" s="109"/>
      <c r="ONH25" s="132"/>
      <c r="ONI25" s="132"/>
      <c r="ONJ25" s="133"/>
      <c r="ONK25" s="132"/>
      <c r="ONL25" s="109"/>
      <c r="ONM25" s="131"/>
      <c r="ONN25" s="114"/>
      <c r="ONO25" s="108"/>
      <c r="ONP25" s="108"/>
      <c r="ONQ25" s="116"/>
      <c r="ONR25" s="266"/>
      <c r="ONS25" s="267"/>
      <c r="ONT25" s="117"/>
      <c r="ONU25" s="107"/>
      <c r="ONV25" s="108"/>
      <c r="ONW25" s="109"/>
      <c r="ONX25" s="132"/>
      <c r="ONY25" s="132"/>
      <c r="ONZ25" s="133"/>
      <c r="OOA25" s="132"/>
      <c r="OOB25" s="109"/>
      <c r="OOC25" s="131"/>
      <c r="OOD25" s="114"/>
      <c r="OOE25" s="108"/>
      <c r="OOF25" s="108"/>
      <c r="OOG25" s="116"/>
      <c r="OOH25" s="266"/>
      <c r="OOI25" s="267"/>
      <c r="OOJ25" s="117"/>
      <c r="OOK25" s="107"/>
      <c r="OOL25" s="108"/>
      <c r="OOM25" s="109"/>
      <c r="OON25" s="132"/>
      <c r="OOO25" s="132"/>
      <c r="OOP25" s="133"/>
      <c r="OOQ25" s="132"/>
      <c r="OOR25" s="109"/>
      <c r="OOS25" s="131"/>
      <c r="OOT25" s="114"/>
      <c r="OOU25" s="108"/>
      <c r="OOV25" s="108"/>
      <c r="OOW25" s="116"/>
      <c r="OOX25" s="266"/>
      <c r="OOY25" s="267"/>
      <c r="OOZ25" s="117"/>
      <c r="OPA25" s="107"/>
      <c r="OPB25" s="108"/>
      <c r="OPC25" s="109"/>
      <c r="OPD25" s="132"/>
      <c r="OPE25" s="132"/>
      <c r="OPF25" s="133"/>
      <c r="OPG25" s="132"/>
      <c r="OPH25" s="109"/>
      <c r="OPI25" s="131"/>
      <c r="OPJ25" s="114"/>
      <c r="OPK25" s="108"/>
      <c r="OPL25" s="108"/>
      <c r="OPM25" s="116"/>
      <c r="OPN25" s="266"/>
      <c r="OPO25" s="267"/>
      <c r="OPP25" s="117"/>
      <c r="OPQ25" s="107"/>
      <c r="OPR25" s="108"/>
      <c r="OPS25" s="109"/>
      <c r="OPT25" s="132"/>
      <c r="OPU25" s="132"/>
      <c r="OPV25" s="133"/>
      <c r="OPW25" s="132"/>
      <c r="OPX25" s="109"/>
      <c r="OPY25" s="131"/>
      <c r="OPZ25" s="114"/>
      <c r="OQA25" s="108"/>
      <c r="OQB25" s="108"/>
      <c r="OQC25" s="116"/>
      <c r="OQD25" s="266"/>
      <c r="OQE25" s="267"/>
      <c r="OQF25" s="117"/>
      <c r="OQG25" s="107"/>
      <c r="OQH25" s="108"/>
      <c r="OQI25" s="109"/>
      <c r="OQJ25" s="132"/>
      <c r="OQK25" s="132"/>
      <c r="OQL25" s="133"/>
      <c r="OQM25" s="132"/>
      <c r="OQN25" s="109"/>
      <c r="OQO25" s="131"/>
      <c r="OQP25" s="114"/>
      <c r="OQQ25" s="108"/>
      <c r="OQR25" s="108"/>
      <c r="OQS25" s="116"/>
      <c r="OQT25" s="266"/>
      <c r="OQU25" s="267"/>
      <c r="OQV25" s="117"/>
      <c r="OQW25" s="107"/>
      <c r="OQX25" s="108"/>
      <c r="OQY25" s="109"/>
      <c r="OQZ25" s="132"/>
      <c r="ORA25" s="132"/>
      <c r="ORB25" s="133"/>
      <c r="ORC25" s="132"/>
      <c r="ORD25" s="109"/>
      <c r="ORE25" s="131"/>
      <c r="ORF25" s="114"/>
      <c r="ORG25" s="108"/>
      <c r="ORH25" s="108"/>
      <c r="ORI25" s="116"/>
      <c r="ORJ25" s="266"/>
      <c r="ORK25" s="267"/>
      <c r="ORL25" s="117"/>
      <c r="ORM25" s="107"/>
      <c r="ORN25" s="108"/>
      <c r="ORO25" s="109"/>
      <c r="ORP25" s="132"/>
      <c r="ORQ25" s="132"/>
      <c r="ORR25" s="133"/>
      <c r="ORS25" s="132"/>
      <c r="ORT25" s="109"/>
      <c r="ORU25" s="131"/>
      <c r="ORV25" s="114"/>
      <c r="ORW25" s="108"/>
      <c r="ORX25" s="108"/>
      <c r="ORY25" s="116"/>
      <c r="ORZ25" s="266"/>
      <c r="OSA25" s="267"/>
      <c r="OSB25" s="117"/>
      <c r="OSC25" s="107"/>
      <c r="OSD25" s="108"/>
      <c r="OSE25" s="109"/>
      <c r="OSF25" s="132"/>
      <c r="OSG25" s="132"/>
      <c r="OSH25" s="133"/>
      <c r="OSI25" s="132"/>
      <c r="OSJ25" s="109"/>
      <c r="OSK25" s="131"/>
      <c r="OSL25" s="114"/>
      <c r="OSM25" s="108"/>
      <c r="OSN25" s="108"/>
      <c r="OSO25" s="116"/>
      <c r="OSP25" s="266"/>
      <c r="OSQ25" s="267"/>
      <c r="OSR25" s="117"/>
      <c r="OSS25" s="107"/>
      <c r="OST25" s="108"/>
      <c r="OSU25" s="109"/>
      <c r="OSV25" s="132"/>
      <c r="OSW25" s="132"/>
      <c r="OSX25" s="133"/>
      <c r="OSY25" s="132"/>
      <c r="OSZ25" s="109"/>
      <c r="OTA25" s="131"/>
      <c r="OTB25" s="114"/>
      <c r="OTC25" s="108"/>
      <c r="OTD25" s="108"/>
      <c r="OTE25" s="116"/>
      <c r="OTF25" s="266"/>
      <c r="OTG25" s="267"/>
      <c r="OTH25" s="117"/>
      <c r="OTI25" s="107"/>
      <c r="OTJ25" s="108"/>
      <c r="OTK25" s="109"/>
      <c r="OTL25" s="132"/>
      <c r="OTM25" s="132"/>
      <c r="OTN25" s="133"/>
      <c r="OTO25" s="132"/>
      <c r="OTP25" s="109"/>
      <c r="OTQ25" s="131"/>
      <c r="OTR25" s="114"/>
      <c r="OTS25" s="108"/>
      <c r="OTT25" s="108"/>
      <c r="OTU25" s="116"/>
      <c r="OTV25" s="266"/>
      <c r="OTW25" s="267"/>
      <c r="OTX25" s="117"/>
      <c r="OTY25" s="107"/>
      <c r="OTZ25" s="108"/>
      <c r="OUA25" s="109"/>
      <c r="OUB25" s="132"/>
      <c r="OUC25" s="132"/>
      <c r="OUD25" s="133"/>
      <c r="OUE25" s="132"/>
      <c r="OUF25" s="109"/>
      <c r="OUG25" s="131"/>
      <c r="OUH25" s="114"/>
      <c r="OUI25" s="108"/>
      <c r="OUJ25" s="108"/>
      <c r="OUK25" s="116"/>
      <c r="OUL25" s="266"/>
      <c r="OUM25" s="267"/>
      <c r="OUN25" s="117"/>
      <c r="OUO25" s="107"/>
      <c r="OUP25" s="108"/>
      <c r="OUQ25" s="109"/>
      <c r="OUR25" s="132"/>
      <c r="OUS25" s="132"/>
      <c r="OUT25" s="133"/>
      <c r="OUU25" s="132"/>
      <c r="OUV25" s="109"/>
      <c r="OUW25" s="131"/>
      <c r="OUX25" s="114"/>
      <c r="OUY25" s="108"/>
      <c r="OUZ25" s="108"/>
      <c r="OVA25" s="116"/>
      <c r="OVB25" s="266"/>
      <c r="OVC25" s="267"/>
      <c r="OVD25" s="117"/>
      <c r="OVE25" s="107"/>
      <c r="OVF25" s="108"/>
      <c r="OVG25" s="109"/>
      <c r="OVH25" s="132"/>
      <c r="OVI25" s="132"/>
      <c r="OVJ25" s="133"/>
      <c r="OVK25" s="132"/>
      <c r="OVL25" s="109"/>
      <c r="OVM25" s="131"/>
      <c r="OVN25" s="114"/>
      <c r="OVO25" s="108"/>
      <c r="OVP25" s="108"/>
      <c r="OVQ25" s="116"/>
      <c r="OVR25" s="266"/>
      <c r="OVS25" s="267"/>
      <c r="OVT25" s="117"/>
      <c r="OVU25" s="107"/>
      <c r="OVV25" s="108"/>
      <c r="OVW25" s="109"/>
      <c r="OVX25" s="132"/>
      <c r="OVY25" s="132"/>
      <c r="OVZ25" s="133"/>
      <c r="OWA25" s="132"/>
      <c r="OWB25" s="109"/>
      <c r="OWC25" s="131"/>
      <c r="OWD25" s="114"/>
      <c r="OWE25" s="108"/>
      <c r="OWF25" s="108"/>
      <c r="OWG25" s="116"/>
      <c r="OWH25" s="266"/>
      <c r="OWI25" s="267"/>
      <c r="OWJ25" s="117"/>
      <c r="OWK25" s="107"/>
      <c r="OWL25" s="108"/>
      <c r="OWM25" s="109"/>
      <c r="OWN25" s="132"/>
      <c r="OWO25" s="132"/>
      <c r="OWP25" s="133"/>
      <c r="OWQ25" s="132"/>
      <c r="OWR25" s="109"/>
      <c r="OWS25" s="131"/>
      <c r="OWT25" s="114"/>
      <c r="OWU25" s="108"/>
      <c r="OWV25" s="108"/>
      <c r="OWW25" s="116"/>
      <c r="OWX25" s="266"/>
      <c r="OWY25" s="267"/>
      <c r="OWZ25" s="117"/>
      <c r="OXA25" s="107"/>
      <c r="OXB25" s="108"/>
      <c r="OXC25" s="109"/>
      <c r="OXD25" s="132"/>
      <c r="OXE25" s="132"/>
      <c r="OXF25" s="133"/>
      <c r="OXG25" s="132"/>
      <c r="OXH25" s="109"/>
      <c r="OXI25" s="131"/>
      <c r="OXJ25" s="114"/>
      <c r="OXK25" s="108"/>
      <c r="OXL25" s="108"/>
      <c r="OXM25" s="116"/>
      <c r="OXN25" s="266"/>
      <c r="OXO25" s="267"/>
      <c r="OXP25" s="117"/>
      <c r="OXQ25" s="107"/>
      <c r="OXR25" s="108"/>
      <c r="OXS25" s="109"/>
      <c r="OXT25" s="132"/>
      <c r="OXU25" s="132"/>
      <c r="OXV25" s="133"/>
      <c r="OXW25" s="132"/>
      <c r="OXX25" s="109"/>
      <c r="OXY25" s="131"/>
      <c r="OXZ25" s="114"/>
      <c r="OYA25" s="108"/>
      <c r="OYB25" s="108"/>
      <c r="OYC25" s="116"/>
      <c r="OYD25" s="266"/>
      <c r="OYE25" s="267"/>
      <c r="OYF25" s="117"/>
      <c r="OYG25" s="107"/>
      <c r="OYH25" s="108"/>
      <c r="OYI25" s="109"/>
      <c r="OYJ25" s="132"/>
      <c r="OYK25" s="132"/>
      <c r="OYL25" s="133"/>
      <c r="OYM25" s="132"/>
      <c r="OYN25" s="109"/>
      <c r="OYO25" s="131"/>
      <c r="OYP25" s="114"/>
      <c r="OYQ25" s="108"/>
      <c r="OYR25" s="108"/>
      <c r="OYS25" s="116"/>
      <c r="OYT25" s="266"/>
      <c r="OYU25" s="267"/>
      <c r="OYV25" s="117"/>
      <c r="OYW25" s="107"/>
      <c r="OYX25" s="108"/>
      <c r="OYY25" s="109"/>
      <c r="OYZ25" s="132"/>
      <c r="OZA25" s="132"/>
      <c r="OZB25" s="133"/>
      <c r="OZC25" s="132"/>
      <c r="OZD25" s="109"/>
      <c r="OZE25" s="131"/>
      <c r="OZF25" s="114"/>
      <c r="OZG25" s="108"/>
      <c r="OZH25" s="108"/>
      <c r="OZI25" s="116"/>
      <c r="OZJ25" s="266"/>
      <c r="OZK25" s="267"/>
      <c r="OZL25" s="117"/>
      <c r="OZM25" s="107"/>
      <c r="OZN25" s="108"/>
      <c r="OZO25" s="109"/>
      <c r="OZP25" s="132"/>
      <c r="OZQ25" s="132"/>
      <c r="OZR25" s="133"/>
      <c r="OZS25" s="132"/>
      <c r="OZT25" s="109"/>
      <c r="OZU25" s="131"/>
      <c r="OZV25" s="114"/>
      <c r="OZW25" s="108"/>
      <c r="OZX25" s="108"/>
      <c r="OZY25" s="116"/>
      <c r="OZZ25" s="266"/>
      <c r="PAA25" s="267"/>
      <c r="PAB25" s="117"/>
      <c r="PAC25" s="107"/>
      <c r="PAD25" s="108"/>
      <c r="PAE25" s="109"/>
      <c r="PAF25" s="132"/>
      <c r="PAG25" s="132"/>
      <c r="PAH25" s="133"/>
      <c r="PAI25" s="132"/>
      <c r="PAJ25" s="109"/>
      <c r="PAK25" s="131"/>
      <c r="PAL25" s="114"/>
      <c r="PAM25" s="108"/>
      <c r="PAN25" s="108"/>
      <c r="PAO25" s="116"/>
      <c r="PAP25" s="266"/>
      <c r="PAQ25" s="267"/>
      <c r="PAR25" s="117"/>
      <c r="PAS25" s="107"/>
      <c r="PAT25" s="108"/>
      <c r="PAU25" s="109"/>
      <c r="PAV25" s="132"/>
      <c r="PAW25" s="132"/>
      <c r="PAX25" s="133"/>
      <c r="PAY25" s="132"/>
      <c r="PAZ25" s="109"/>
      <c r="PBA25" s="131"/>
      <c r="PBB25" s="114"/>
      <c r="PBC25" s="108"/>
      <c r="PBD25" s="108"/>
      <c r="PBE25" s="116"/>
      <c r="PBF25" s="266"/>
      <c r="PBG25" s="267"/>
      <c r="PBH25" s="117"/>
      <c r="PBI25" s="107"/>
      <c r="PBJ25" s="108"/>
      <c r="PBK25" s="109"/>
      <c r="PBL25" s="132"/>
      <c r="PBM25" s="132"/>
      <c r="PBN25" s="133"/>
      <c r="PBO25" s="132"/>
      <c r="PBP25" s="109"/>
      <c r="PBQ25" s="131"/>
      <c r="PBR25" s="114"/>
      <c r="PBS25" s="108"/>
      <c r="PBT25" s="108"/>
      <c r="PBU25" s="116"/>
      <c r="PBV25" s="266"/>
      <c r="PBW25" s="267"/>
      <c r="PBX25" s="117"/>
      <c r="PBY25" s="107"/>
      <c r="PBZ25" s="108"/>
      <c r="PCA25" s="109"/>
      <c r="PCB25" s="132"/>
      <c r="PCC25" s="132"/>
      <c r="PCD25" s="133"/>
      <c r="PCE25" s="132"/>
      <c r="PCF25" s="109"/>
      <c r="PCG25" s="131"/>
      <c r="PCH25" s="114"/>
      <c r="PCI25" s="108"/>
      <c r="PCJ25" s="108"/>
      <c r="PCK25" s="116"/>
      <c r="PCL25" s="266"/>
      <c r="PCM25" s="267"/>
      <c r="PCN25" s="117"/>
      <c r="PCO25" s="107"/>
      <c r="PCP25" s="108"/>
      <c r="PCQ25" s="109"/>
      <c r="PCR25" s="132"/>
      <c r="PCS25" s="132"/>
      <c r="PCT25" s="133"/>
      <c r="PCU25" s="132"/>
      <c r="PCV25" s="109"/>
      <c r="PCW25" s="131"/>
      <c r="PCX25" s="114"/>
      <c r="PCY25" s="108"/>
      <c r="PCZ25" s="108"/>
      <c r="PDA25" s="116"/>
      <c r="PDB25" s="266"/>
      <c r="PDC25" s="267"/>
      <c r="PDD25" s="117"/>
      <c r="PDE25" s="107"/>
      <c r="PDF25" s="108"/>
      <c r="PDG25" s="109"/>
      <c r="PDH25" s="132"/>
      <c r="PDI25" s="132"/>
      <c r="PDJ25" s="133"/>
      <c r="PDK25" s="132"/>
      <c r="PDL25" s="109"/>
      <c r="PDM25" s="131"/>
      <c r="PDN25" s="114"/>
      <c r="PDO25" s="108"/>
      <c r="PDP25" s="108"/>
      <c r="PDQ25" s="116"/>
      <c r="PDR25" s="266"/>
      <c r="PDS25" s="267"/>
      <c r="PDT25" s="117"/>
      <c r="PDU25" s="107"/>
      <c r="PDV25" s="108"/>
      <c r="PDW25" s="109"/>
      <c r="PDX25" s="132"/>
      <c r="PDY25" s="132"/>
      <c r="PDZ25" s="133"/>
      <c r="PEA25" s="132"/>
      <c r="PEB25" s="109"/>
      <c r="PEC25" s="131"/>
      <c r="PED25" s="114"/>
      <c r="PEE25" s="108"/>
      <c r="PEF25" s="108"/>
      <c r="PEG25" s="116"/>
      <c r="PEH25" s="266"/>
      <c r="PEI25" s="267"/>
      <c r="PEJ25" s="117"/>
      <c r="PEK25" s="107"/>
      <c r="PEL25" s="108"/>
      <c r="PEM25" s="109"/>
      <c r="PEN25" s="132"/>
      <c r="PEO25" s="132"/>
      <c r="PEP25" s="133"/>
      <c r="PEQ25" s="132"/>
      <c r="PER25" s="109"/>
      <c r="PES25" s="131"/>
      <c r="PET25" s="114"/>
      <c r="PEU25" s="108"/>
      <c r="PEV25" s="108"/>
      <c r="PEW25" s="116"/>
      <c r="PEX25" s="266"/>
      <c r="PEY25" s="267"/>
      <c r="PEZ25" s="117"/>
      <c r="PFA25" s="107"/>
      <c r="PFB25" s="108"/>
      <c r="PFC25" s="109"/>
      <c r="PFD25" s="132"/>
      <c r="PFE25" s="132"/>
      <c r="PFF25" s="133"/>
      <c r="PFG25" s="132"/>
      <c r="PFH25" s="109"/>
      <c r="PFI25" s="131"/>
      <c r="PFJ25" s="114"/>
      <c r="PFK25" s="108"/>
      <c r="PFL25" s="108"/>
      <c r="PFM25" s="116"/>
      <c r="PFN25" s="266"/>
      <c r="PFO25" s="267"/>
      <c r="PFP25" s="117"/>
      <c r="PFQ25" s="107"/>
      <c r="PFR25" s="108"/>
      <c r="PFS25" s="109"/>
      <c r="PFT25" s="132"/>
      <c r="PFU25" s="132"/>
      <c r="PFV25" s="133"/>
      <c r="PFW25" s="132"/>
      <c r="PFX25" s="109"/>
      <c r="PFY25" s="131"/>
      <c r="PFZ25" s="114"/>
      <c r="PGA25" s="108"/>
      <c r="PGB25" s="108"/>
      <c r="PGC25" s="116"/>
      <c r="PGD25" s="266"/>
      <c r="PGE25" s="267"/>
      <c r="PGF25" s="117"/>
      <c r="PGG25" s="107"/>
      <c r="PGH25" s="108"/>
      <c r="PGI25" s="109"/>
      <c r="PGJ25" s="132"/>
      <c r="PGK25" s="132"/>
      <c r="PGL25" s="133"/>
      <c r="PGM25" s="132"/>
      <c r="PGN25" s="109"/>
      <c r="PGO25" s="131"/>
      <c r="PGP25" s="114"/>
      <c r="PGQ25" s="108"/>
      <c r="PGR25" s="108"/>
      <c r="PGS25" s="116"/>
      <c r="PGT25" s="266"/>
      <c r="PGU25" s="267"/>
      <c r="PGV25" s="117"/>
      <c r="PGW25" s="107"/>
      <c r="PGX25" s="108"/>
      <c r="PGY25" s="109"/>
      <c r="PGZ25" s="132"/>
      <c r="PHA25" s="132"/>
      <c r="PHB25" s="133"/>
      <c r="PHC25" s="132"/>
      <c r="PHD25" s="109"/>
      <c r="PHE25" s="131"/>
      <c r="PHF25" s="114"/>
      <c r="PHG25" s="108"/>
      <c r="PHH25" s="108"/>
      <c r="PHI25" s="116"/>
      <c r="PHJ25" s="266"/>
      <c r="PHK25" s="267"/>
      <c r="PHL25" s="117"/>
      <c r="PHM25" s="107"/>
      <c r="PHN25" s="108"/>
      <c r="PHO25" s="109"/>
      <c r="PHP25" s="132"/>
      <c r="PHQ25" s="132"/>
      <c r="PHR25" s="133"/>
      <c r="PHS25" s="132"/>
      <c r="PHT25" s="109"/>
      <c r="PHU25" s="131"/>
      <c r="PHV25" s="114"/>
      <c r="PHW25" s="108"/>
      <c r="PHX25" s="108"/>
      <c r="PHY25" s="116"/>
      <c r="PHZ25" s="266"/>
      <c r="PIA25" s="267"/>
      <c r="PIB25" s="117"/>
      <c r="PIC25" s="107"/>
      <c r="PID25" s="108"/>
      <c r="PIE25" s="109"/>
      <c r="PIF25" s="132"/>
      <c r="PIG25" s="132"/>
      <c r="PIH25" s="133"/>
      <c r="PII25" s="132"/>
      <c r="PIJ25" s="109"/>
      <c r="PIK25" s="131"/>
      <c r="PIL25" s="114"/>
      <c r="PIM25" s="108"/>
      <c r="PIN25" s="108"/>
      <c r="PIO25" s="116"/>
      <c r="PIP25" s="266"/>
      <c r="PIQ25" s="267"/>
      <c r="PIR25" s="117"/>
      <c r="PIS25" s="107"/>
      <c r="PIT25" s="108"/>
      <c r="PIU25" s="109"/>
      <c r="PIV25" s="132"/>
      <c r="PIW25" s="132"/>
      <c r="PIX25" s="133"/>
      <c r="PIY25" s="132"/>
      <c r="PIZ25" s="109"/>
      <c r="PJA25" s="131"/>
      <c r="PJB25" s="114"/>
      <c r="PJC25" s="108"/>
      <c r="PJD25" s="108"/>
      <c r="PJE25" s="116"/>
      <c r="PJF25" s="266"/>
      <c r="PJG25" s="267"/>
      <c r="PJH25" s="117"/>
      <c r="PJI25" s="107"/>
      <c r="PJJ25" s="108"/>
      <c r="PJK25" s="109"/>
      <c r="PJL25" s="132"/>
      <c r="PJM25" s="132"/>
      <c r="PJN25" s="133"/>
      <c r="PJO25" s="132"/>
      <c r="PJP25" s="109"/>
      <c r="PJQ25" s="131"/>
      <c r="PJR25" s="114"/>
      <c r="PJS25" s="108"/>
      <c r="PJT25" s="108"/>
      <c r="PJU25" s="116"/>
      <c r="PJV25" s="266"/>
      <c r="PJW25" s="267"/>
      <c r="PJX25" s="117"/>
      <c r="PJY25" s="107"/>
      <c r="PJZ25" s="108"/>
      <c r="PKA25" s="109"/>
      <c r="PKB25" s="132"/>
      <c r="PKC25" s="132"/>
      <c r="PKD25" s="133"/>
      <c r="PKE25" s="132"/>
      <c r="PKF25" s="109"/>
      <c r="PKG25" s="131"/>
      <c r="PKH25" s="114"/>
      <c r="PKI25" s="108"/>
      <c r="PKJ25" s="108"/>
      <c r="PKK25" s="116"/>
      <c r="PKL25" s="266"/>
      <c r="PKM25" s="267"/>
      <c r="PKN25" s="117"/>
      <c r="PKO25" s="107"/>
      <c r="PKP25" s="108"/>
      <c r="PKQ25" s="109"/>
      <c r="PKR25" s="132"/>
      <c r="PKS25" s="132"/>
      <c r="PKT25" s="133"/>
      <c r="PKU25" s="132"/>
      <c r="PKV25" s="109"/>
      <c r="PKW25" s="131"/>
      <c r="PKX25" s="114"/>
      <c r="PKY25" s="108"/>
      <c r="PKZ25" s="108"/>
      <c r="PLA25" s="116"/>
      <c r="PLB25" s="266"/>
      <c r="PLC25" s="267"/>
      <c r="PLD25" s="117"/>
      <c r="PLE25" s="107"/>
      <c r="PLF25" s="108"/>
      <c r="PLG25" s="109"/>
      <c r="PLH25" s="132"/>
      <c r="PLI25" s="132"/>
      <c r="PLJ25" s="133"/>
      <c r="PLK25" s="132"/>
      <c r="PLL25" s="109"/>
      <c r="PLM25" s="131"/>
      <c r="PLN25" s="114"/>
      <c r="PLO25" s="108"/>
      <c r="PLP25" s="108"/>
      <c r="PLQ25" s="116"/>
      <c r="PLR25" s="266"/>
      <c r="PLS25" s="267"/>
      <c r="PLT25" s="117"/>
      <c r="PLU25" s="107"/>
      <c r="PLV25" s="108"/>
      <c r="PLW25" s="109"/>
      <c r="PLX25" s="132"/>
      <c r="PLY25" s="132"/>
      <c r="PLZ25" s="133"/>
      <c r="PMA25" s="132"/>
      <c r="PMB25" s="109"/>
      <c r="PMC25" s="131"/>
      <c r="PMD25" s="114"/>
      <c r="PME25" s="108"/>
      <c r="PMF25" s="108"/>
      <c r="PMG25" s="116"/>
      <c r="PMH25" s="266"/>
      <c r="PMI25" s="267"/>
      <c r="PMJ25" s="117"/>
      <c r="PMK25" s="107"/>
      <c r="PML25" s="108"/>
      <c r="PMM25" s="109"/>
      <c r="PMN25" s="132"/>
      <c r="PMO25" s="132"/>
      <c r="PMP25" s="133"/>
      <c r="PMQ25" s="132"/>
      <c r="PMR25" s="109"/>
      <c r="PMS25" s="131"/>
      <c r="PMT25" s="114"/>
      <c r="PMU25" s="108"/>
      <c r="PMV25" s="108"/>
      <c r="PMW25" s="116"/>
      <c r="PMX25" s="266"/>
      <c r="PMY25" s="267"/>
      <c r="PMZ25" s="117"/>
      <c r="PNA25" s="107"/>
      <c r="PNB25" s="108"/>
      <c r="PNC25" s="109"/>
      <c r="PND25" s="132"/>
      <c r="PNE25" s="132"/>
      <c r="PNF25" s="133"/>
      <c r="PNG25" s="132"/>
      <c r="PNH25" s="109"/>
      <c r="PNI25" s="131"/>
      <c r="PNJ25" s="114"/>
      <c r="PNK25" s="108"/>
      <c r="PNL25" s="108"/>
      <c r="PNM25" s="116"/>
      <c r="PNN25" s="266"/>
      <c r="PNO25" s="267"/>
      <c r="PNP25" s="117"/>
      <c r="PNQ25" s="107"/>
      <c r="PNR25" s="108"/>
      <c r="PNS25" s="109"/>
      <c r="PNT25" s="132"/>
      <c r="PNU25" s="132"/>
      <c r="PNV25" s="133"/>
      <c r="PNW25" s="132"/>
      <c r="PNX25" s="109"/>
      <c r="PNY25" s="131"/>
      <c r="PNZ25" s="114"/>
      <c r="POA25" s="108"/>
      <c r="POB25" s="108"/>
      <c r="POC25" s="116"/>
      <c r="POD25" s="266"/>
      <c r="POE25" s="267"/>
      <c r="POF25" s="117"/>
      <c r="POG25" s="107"/>
      <c r="POH25" s="108"/>
      <c r="POI25" s="109"/>
      <c r="POJ25" s="132"/>
      <c r="POK25" s="132"/>
      <c r="POL25" s="133"/>
      <c r="POM25" s="132"/>
      <c r="PON25" s="109"/>
      <c r="POO25" s="131"/>
      <c r="POP25" s="114"/>
      <c r="POQ25" s="108"/>
      <c r="POR25" s="108"/>
      <c r="POS25" s="116"/>
      <c r="POT25" s="266"/>
      <c r="POU25" s="267"/>
      <c r="POV25" s="117"/>
      <c r="POW25" s="107"/>
      <c r="POX25" s="108"/>
      <c r="POY25" s="109"/>
      <c r="POZ25" s="132"/>
      <c r="PPA25" s="132"/>
      <c r="PPB25" s="133"/>
      <c r="PPC25" s="132"/>
      <c r="PPD25" s="109"/>
      <c r="PPE25" s="131"/>
      <c r="PPF25" s="114"/>
      <c r="PPG25" s="108"/>
      <c r="PPH25" s="108"/>
      <c r="PPI25" s="116"/>
      <c r="PPJ25" s="266"/>
      <c r="PPK25" s="267"/>
      <c r="PPL25" s="117"/>
      <c r="PPM25" s="107"/>
      <c r="PPN25" s="108"/>
      <c r="PPO25" s="109"/>
      <c r="PPP25" s="132"/>
      <c r="PPQ25" s="132"/>
      <c r="PPR25" s="133"/>
      <c r="PPS25" s="132"/>
      <c r="PPT25" s="109"/>
      <c r="PPU25" s="131"/>
      <c r="PPV25" s="114"/>
      <c r="PPW25" s="108"/>
      <c r="PPX25" s="108"/>
      <c r="PPY25" s="116"/>
      <c r="PPZ25" s="266"/>
      <c r="PQA25" s="267"/>
      <c r="PQB25" s="117"/>
      <c r="PQC25" s="107"/>
      <c r="PQD25" s="108"/>
      <c r="PQE25" s="109"/>
      <c r="PQF25" s="132"/>
      <c r="PQG25" s="132"/>
      <c r="PQH25" s="133"/>
      <c r="PQI25" s="132"/>
      <c r="PQJ25" s="109"/>
      <c r="PQK25" s="131"/>
      <c r="PQL25" s="114"/>
      <c r="PQM25" s="108"/>
      <c r="PQN25" s="108"/>
      <c r="PQO25" s="116"/>
      <c r="PQP25" s="266"/>
      <c r="PQQ25" s="267"/>
      <c r="PQR25" s="117"/>
      <c r="PQS25" s="107"/>
      <c r="PQT25" s="108"/>
      <c r="PQU25" s="109"/>
      <c r="PQV25" s="132"/>
      <c r="PQW25" s="132"/>
      <c r="PQX25" s="133"/>
      <c r="PQY25" s="132"/>
      <c r="PQZ25" s="109"/>
      <c r="PRA25" s="131"/>
      <c r="PRB25" s="114"/>
      <c r="PRC25" s="108"/>
      <c r="PRD25" s="108"/>
      <c r="PRE25" s="116"/>
      <c r="PRF25" s="266"/>
      <c r="PRG25" s="267"/>
      <c r="PRH25" s="117"/>
      <c r="PRI25" s="107"/>
      <c r="PRJ25" s="108"/>
      <c r="PRK25" s="109"/>
      <c r="PRL25" s="132"/>
      <c r="PRM25" s="132"/>
      <c r="PRN25" s="133"/>
      <c r="PRO25" s="132"/>
      <c r="PRP25" s="109"/>
      <c r="PRQ25" s="131"/>
      <c r="PRR25" s="114"/>
      <c r="PRS25" s="108"/>
      <c r="PRT25" s="108"/>
      <c r="PRU25" s="116"/>
      <c r="PRV25" s="266"/>
      <c r="PRW25" s="267"/>
      <c r="PRX25" s="117"/>
      <c r="PRY25" s="107"/>
      <c r="PRZ25" s="108"/>
      <c r="PSA25" s="109"/>
      <c r="PSB25" s="132"/>
      <c r="PSC25" s="132"/>
      <c r="PSD25" s="133"/>
      <c r="PSE25" s="132"/>
      <c r="PSF25" s="109"/>
      <c r="PSG25" s="131"/>
      <c r="PSH25" s="114"/>
      <c r="PSI25" s="108"/>
      <c r="PSJ25" s="108"/>
      <c r="PSK25" s="116"/>
      <c r="PSL25" s="266"/>
      <c r="PSM25" s="267"/>
      <c r="PSN25" s="117"/>
      <c r="PSO25" s="107"/>
      <c r="PSP25" s="108"/>
      <c r="PSQ25" s="109"/>
      <c r="PSR25" s="132"/>
      <c r="PSS25" s="132"/>
      <c r="PST25" s="133"/>
      <c r="PSU25" s="132"/>
      <c r="PSV25" s="109"/>
      <c r="PSW25" s="131"/>
      <c r="PSX25" s="114"/>
      <c r="PSY25" s="108"/>
      <c r="PSZ25" s="108"/>
      <c r="PTA25" s="116"/>
      <c r="PTB25" s="266"/>
      <c r="PTC25" s="267"/>
      <c r="PTD25" s="117"/>
      <c r="PTE25" s="107"/>
      <c r="PTF25" s="108"/>
      <c r="PTG25" s="109"/>
      <c r="PTH25" s="132"/>
      <c r="PTI25" s="132"/>
      <c r="PTJ25" s="133"/>
      <c r="PTK25" s="132"/>
      <c r="PTL25" s="109"/>
      <c r="PTM25" s="131"/>
      <c r="PTN25" s="114"/>
      <c r="PTO25" s="108"/>
      <c r="PTP25" s="108"/>
      <c r="PTQ25" s="116"/>
      <c r="PTR25" s="266"/>
      <c r="PTS25" s="267"/>
      <c r="PTT25" s="117"/>
      <c r="PTU25" s="107"/>
      <c r="PTV25" s="108"/>
      <c r="PTW25" s="109"/>
      <c r="PTX25" s="132"/>
      <c r="PTY25" s="132"/>
      <c r="PTZ25" s="133"/>
      <c r="PUA25" s="132"/>
      <c r="PUB25" s="109"/>
      <c r="PUC25" s="131"/>
      <c r="PUD25" s="114"/>
      <c r="PUE25" s="108"/>
      <c r="PUF25" s="108"/>
      <c r="PUG25" s="116"/>
      <c r="PUH25" s="266"/>
      <c r="PUI25" s="267"/>
      <c r="PUJ25" s="117"/>
      <c r="PUK25" s="107"/>
      <c r="PUL25" s="108"/>
      <c r="PUM25" s="109"/>
      <c r="PUN25" s="132"/>
      <c r="PUO25" s="132"/>
      <c r="PUP25" s="133"/>
      <c r="PUQ25" s="132"/>
      <c r="PUR25" s="109"/>
      <c r="PUS25" s="131"/>
      <c r="PUT25" s="114"/>
      <c r="PUU25" s="108"/>
      <c r="PUV25" s="108"/>
      <c r="PUW25" s="116"/>
      <c r="PUX25" s="266"/>
      <c r="PUY25" s="267"/>
      <c r="PUZ25" s="117"/>
      <c r="PVA25" s="107"/>
      <c r="PVB25" s="108"/>
      <c r="PVC25" s="109"/>
      <c r="PVD25" s="132"/>
      <c r="PVE25" s="132"/>
      <c r="PVF25" s="133"/>
      <c r="PVG25" s="132"/>
      <c r="PVH25" s="109"/>
      <c r="PVI25" s="131"/>
      <c r="PVJ25" s="114"/>
      <c r="PVK25" s="108"/>
      <c r="PVL25" s="108"/>
      <c r="PVM25" s="116"/>
      <c r="PVN25" s="266"/>
      <c r="PVO25" s="267"/>
      <c r="PVP25" s="117"/>
      <c r="PVQ25" s="107"/>
      <c r="PVR25" s="108"/>
      <c r="PVS25" s="109"/>
      <c r="PVT25" s="132"/>
      <c r="PVU25" s="132"/>
      <c r="PVV25" s="133"/>
      <c r="PVW25" s="132"/>
      <c r="PVX25" s="109"/>
      <c r="PVY25" s="131"/>
      <c r="PVZ25" s="114"/>
      <c r="PWA25" s="108"/>
      <c r="PWB25" s="108"/>
      <c r="PWC25" s="116"/>
      <c r="PWD25" s="266"/>
      <c r="PWE25" s="267"/>
      <c r="PWF25" s="117"/>
      <c r="PWG25" s="107"/>
      <c r="PWH25" s="108"/>
      <c r="PWI25" s="109"/>
      <c r="PWJ25" s="132"/>
      <c r="PWK25" s="132"/>
      <c r="PWL25" s="133"/>
      <c r="PWM25" s="132"/>
      <c r="PWN25" s="109"/>
      <c r="PWO25" s="131"/>
      <c r="PWP25" s="114"/>
      <c r="PWQ25" s="108"/>
      <c r="PWR25" s="108"/>
      <c r="PWS25" s="116"/>
      <c r="PWT25" s="266"/>
      <c r="PWU25" s="267"/>
      <c r="PWV25" s="117"/>
      <c r="PWW25" s="107"/>
      <c r="PWX25" s="108"/>
      <c r="PWY25" s="109"/>
      <c r="PWZ25" s="132"/>
      <c r="PXA25" s="132"/>
      <c r="PXB25" s="133"/>
      <c r="PXC25" s="132"/>
      <c r="PXD25" s="109"/>
      <c r="PXE25" s="131"/>
      <c r="PXF25" s="114"/>
      <c r="PXG25" s="108"/>
      <c r="PXH25" s="108"/>
      <c r="PXI25" s="116"/>
      <c r="PXJ25" s="266"/>
      <c r="PXK25" s="267"/>
      <c r="PXL25" s="117"/>
      <c r="PXM25" s="107"/>
      <c r="PXN25" s="108"/>
      <c r="PXO25" s="109"/>
      <c r="PXP25" s="132"/>
      <c r="PXQ25" s="132"/>
      <c r="PXR25" s="133"/>
      <c r="PXS25" s="132"/>
      <c r="PXT25" s="109"/>
      <c r="PXU25" s="131"/>
      <c r="PXV25" s="114"/>
      <c r="PXW25" s="108"/>
      <c r="PXX25" s="108"/>
      <c r="PXY25" s="116"/>
      <c r="PXZ25" s="266"/>
      <c r="PYA25" s="267"/>
      <c r="PYB25" s="117"/>
      <c r="PYC25" s="107"/>
      <c r="PYD25" s="108"/>
      <c r="PYE25" s="109"/>
      <c r="PYF25" s="132"/>
      <c r="PYG25" s="132"/>
      <c r="PYH25" s="133"/>
      <c r="PYI25" s="132"/>
      <c r="PYJ25" s="109"/>
      <c r="PYK25" s="131"/>
      <c r="PYL25" s="114"/>
      <c r="PYM25" s="108"/>
      <c r="PYN25" s="108"/>
      <c r="PYO25" s="116"/>
      <c r="PYP25" s="266"/>
      <c r="PYQ25" s="267"/>
      <c r="PYR25" s="117"/>
      <c r="PYS25" s="107"/>
      <c r="PYT25" s="108"/>
      <c r="PYU25" s="109"/>
      <c r="PYV25" s="132"/>
      <c r="PYW25" s="132"/>
      <c r="PYX25" s="133"/>
      <c r="PYY25" s="132"/>
      <c r="PYZ25" s="109"/>
      <c r="PZA25" s="131"/>
      <c r="PZB25" s="114"/>
      <c r="PZC25" s="108"/>
      <c r="PZD25" s="108"/>
      <c r="PZE25" s="116"/>
      <c r="PZF25" s="266"/>
      <c r="PZG25" s="267"/>
      <c r="PZH25" s="117"/>
      <c r="PZI25" s="107"/>
      <c r="PZJ25" s="108"/>
      <c r="PZK25" s="109"/>
      <c r="PZL25" s="132"/>
      <c r="PZM25" s="132"/>
      <c r="PZN25" s="133"/>
      <c r="PZO25" s="132"/>
      <c r="PZP25" s="109"/>
      <c r="PZQ25" s="131"/>
      <c r="PZR25" s="114"/>
      <c r="PZS25" s="108"/>
      <c r="PZT25" s="108"/>
      <c r="PZU25" s="116"/>
      <c r="PZV25" s="266"/>
      <c r="PZW25" s="267"/>
      <c r="PZX25" s="117"/>
      <c r="PZY25" s="107"/>
      <c r="PZZ25" s="108"/>
      <c r="QAA25" s="109"/>
      <c r="QAB25" s="132"/>
      <c r="QAC25" s="132"/>
      <c r="QAD25" s="133"/>
      <c r="QAE25" s="132"/>
      <c r="QAF25" s="109"/>
      <c r="QAG25" s="131"/>
      <c r="QAH25" s="114"/>
      <c r="QAI25" s="108"/>
      <c r="QAJ25" s="108"/>
      <c r="QAK25" s="116"/>
      <c r="QAL25" s="266"/>
      <c r="QAM25" s="267"/>
      <c r="QAN25" s="117"/>
      <c r="QAO25" s="107"/>
      <c r="QAP25" s="108"/>
      <c r="QAQ25" s="109"/>
      <c r="QAR25" s="132"/>
      <c r="QAS25" s="132"/>
      <c r="QAT25" s="133"/>
      <c r="QAU25" s="132"/>
      <c r="QAV25" s="109"/>
      <c r="QAW25" s="131"/>
      <c r="QAX25" s="114"/>
      <c r="QAY25" s="108"/>
      <c r="QAZ25" s="108"/>
      <c r="QBA25" s="116"/>
      <c r="QBB25" s="266"/>
      <c r="QBC25" s="267"/>
      <c r="QBD25" s="117"/>
      <c r="QBE25" s="107"/>
      <c r="QBF25" s="108"/>
      <c r="QBG25" s="109"/>
      <c r="QBH25" s="132"/>
      <c r="QBI25" s="132"/>
      <c r="QBJ25" s="133"/>
      <c r="QBK25" s="132"/>
      <c r="QBL25" s="109"/>
      <c r="QBM25" s="131"/>
      <c r="QBN25" s="114"/>
      <c r="QBO25" s="108"/>
      <c r="QBP25" s="108"/>
      <c r="QBQ25" s="116"/>
      <c r="QBR25" s="266"/>
      <c r="QBS25" s="267"/>
      <c r="QBT25" s="117"/>
      <c r="QBU25" s="107"/>
      <c r="QBV25" s="108"/>
      <c r="QBW25" s="109"/>
      <c r="QBX25" s="132"/>
      <c r="QBY25" s="132"/>
      <c r="QBZ25" s="133"/>
      <c r="QCA25" s="132"/>
      <c r="QCB25" s="109"/>
      <c r="QCC25" s="131"/>
      <c r="QCD25" s="114"/>
      <c r="QCE25" s="108"/>
      <c r="QCF25" s="108"/>
      <c r="QCG25" s="116"/>
      <c r="QCH25" s="266"/>
      <c r="QCI25" s="267"/>
      <c r="QCJ25" s="117"/>
      <c r="QCK25" s="107"/>
      <c r="QCL25" s="108"/>
      <c r="QCM25" s="109"/>
      <c r="QCN25" s="132"/>
      <c r="QCO25" s="132"/>
      <c r="QCP25" s="133"/>
      <c r="QCQ25" s="132"/>
      <c r="QCR25" s="109"/>
      <c r="QCS25" s="131"/>
      <c r="QCT25" s="114"/>
      <c r="QCU25" s="108"/>
      <c r="QCV25" s="108"/>
      <c r="QCW25" s="116"/>
      <c r="QCX25" s="266"/>
      <c r="QCY25" s="267"/>
      <c r="QCZ25" s="117"/>
      <c r="QDA25" s="107"/>
      <c r="QDB25" s="108"/>
      <c r="QDC25" s="109"/>
      <c r="QDD25" s="132"/>
      <c r="QDE25" s="132"/>
      <c r="QDF25" s="133"/>
      <c r="QDG25" s="132"/>
      <c r="QDH25" s="109"/>
      <c r="QDI25" s="131"/>
      <c r="QDJ25" s="114"/>
      <c r="QDK25" s="108"/>
      <c r="QDL25" s="108"/>
      <c r="QDM25" s="116"/>
      <c r="QDN25" s="266"/>
      <c r="QDO25" s="267"/>
      <c r="QDP25" s="117"/>
      <c r="QDQ25" s="107"/>
      <c r="QDR25" s="108"/>
      <c r="QDS25" s="109"/>
      <c r="QDT25" s="132"/>
      <c r="QDU25" s="132"/>
      <c r="QDV25" s="133"/>
      <c r="QDW25" s="132"/>
      <c r="QDX25" s="109"/>
      <c r="QDY25" s="131"/>
      <c r="QDZ25" s="114"/>
      <c r="QEA25" s="108"/>
      <c r="QEB25" s="108"/>
      <c r="QEC25" s="116"/>
      <c r="QED25" s="266"/>
      <c r="QEE25" s="267"/>
      <c r="QEF25" s="117"/>
      <c r="QEG25" s="107"/>
      <c r="QEH25" s="108"/>
      <c r="QEI25" s="109"/>
      <c r="QEJ25" s="132"/>
      <c r="QEK25" s="132"/>
      <c r="QEL25" s="133"/>
      <c r="QEM25" s="132"/>
      <c r="QEN25" s="109"/>
      <c r="QEO25" s="131"/>
      <c r="QEP25" s="114"/>
      <c r="QEQ25" s="108"/>
      <c r="QER25" s="108"/>
      <c r="QES25" s="116"/>
      <c r="QET25" s="266"/>
      <c r="QEU25" s="267"/>
      <c r="QEV25" s="117"/>
      <c r="QEW25" s="107"/>
      <c r="QEX25" s="108"/>
      <c r="QEY25" s="109"/>
      <c r="QEZ25" s="132"/>
      <c r="QFA25" s="132"/>
      <c r="QFB25" s="133"/>
      <c r="QFC25" s="132"/>
      <c r="QFD25" s="109"/>
      <c r="QFE25" s="131"/>
      <c r="QFF25" s="114"/>
      <c r="QFG25" s="108"/>
      <c r="QFH25" s="108"/>
      <c r="QFI25" s="116"/>
      <c r="QFJ25" s="266"/>
      <c r="QFK25" s="267"/>
      <c r="QFL25" s="117"/>
      <c r="QFM25" s="107"/>
      <c r="QFN25" s="108"/>
      <c r="QFO25" s="109"/>
      <c r="QFP25" s="132"/>
      <c r="QFQ25" s="132"/>
      <c r="QFR25" s="133"/>
      <c r="QFS25" s="132"/>
      <c r="QFT25" s="109"/>
      <c r="QFU25" s="131"/>
      <c r="QFV25" s="114"/>
      <c r="QFW25" s="108"/>
      <c r="QFX25" s="108"/>
      <c r="QFY25" s="116"/>
      <c r="QFZ25" s="266"/>
      <c r="QGA25" s="267"/>
      <c r="QGB25" s="117"/>
      <c r="QGC25" s="107"/>
      <c r="QGD25" s="108"/>
      <c r="QGE25" s="109"/>
      <c r="QGF25" s="132"/>
      <c r="QGG25" s="132"/>
      <c r="QGH25" s="133"/>
      <c r="QGI25" s="132"/>
      <c r="QGJ25" s="109"/>
      <c r="QGK25" s="131"/>
      <c r="QGL25" s="114"/>
      <c r="QGM25" s="108"/>
      <c r="QGN25" s="108"/>
      <c r="QGO25" s="116"/>
      <c r="QGP25" s="266"/>
      <c r="QGQ25" s="267"/>
      <c r="QGR25" s="117"/>
      <c r="QGS25" s="107"/>
      <c r="QGT25" s="108"/>
      <c r="QGU25" s="109"/>
      <c r="QGV25" s="132"/>
      <c r="QGW25" s="132"/>
      <c r="QGX25" s="133"/>
      <c r="QGY25" s="132"/>
      <c r="QGZ25" s="109"/>
      <c r="QHA25" s="131"/>
      <c r="QHB25" s="114"/>
      <c r="QHC25" s="108"/>
      <c r="QHD25" s="108"/>
      <c r="QHE25" s="116"/>
      <c r="QHF25" s="266"/>
      <c r="QHG25" s="267"/>
      <c r="QHH25" s="117"/>
      <c r="QHI25" s="107"/>
      <c r="QHJ25" s="108"/>
      <c r="QHK25" s="109"/>
      <c r="QHL25" s="132"/>
      <c r="QHM25" s="132"/>
      <c r="QHN25" s="133"/>
      <c r="QHO25" s="132"/>
      <c r="QHP25" s="109"/>
      <c r="QHQ25" s="131"/>
      <c r="QHR25" s="114"/>
      <c r="QHS25" s="108"/>
      <c r="QHT25" s="108"/>
      <c r="QHU25" s="116"/>
      <c r="QHV25" s="266"/>
      <c r="QHW25" s="267"/>
      <c r="QHX25" s="117"/>
      <c r="QHY25" s="107"/>
      <c r="QHZ25" s="108"/>
      <c r="QIA25" s="109"/>
      <c r="QIB25" s="132"/>
      <c r="QIC25" s="132"/>
      <c r="QID25" s="133"/>
      <c r="QIE25" s="132"/>
      <c r="QIF25" s="109"/>
      <c r="QIG25" s="131"/>
      <c r="QIH25" s="114"/>
      <c r="QII25" s="108"/>
      <c r="QIJ25" s="108"/>
      <c r="QIK25" s="116"/>
      <c r="QIL25" s="266"/>
      <c r="QIM25" s="267"/>
      <c r="QIN25" s="117"/>
      <c r="QIO25" s="107"/>
      <c r="QIP25" s="108"/>
      <c r="QIQ25" s="109"/>
      <c r="QIR25" s="132"/>
      <c r="QIS25" s="132"/>
      <c r="QIT25" s="133"/>
      <c r="QIU25" s="132"/>
      <c r="QIV25" s="109"/>
      <c r="QIW25" s="131"/>
      <c r="QIX25" s="114"/>
      <c r="QIY25" s="108"/>
      <c r="QIZ25" s="108"/>
      <c r="QJA25" s="116"/>
      <c r="QJB25" s="266"/>
      <c r="QJC25" s="267"/>
      <c r="QJD25" s="117"/>
      <c r="QJE25" s="107"/>
      <c r="QJF25" s="108"/>
      <c r="QJG25" s="109"/>
      <c r="QJH25" s="132"/>
      <c r="QJI25" s="132"/>
      <c r="QJJ25" s="133"/>
      <c r="QJK25" s="132"/>
      <c r="QJL25" s="109"/>
      <c r="QJM25" s="131"/>
      <c r="QJN25" s="114"/>
      <c r="QJO25" s="108"/>
      <c r="QJP25" s="108"/>
      <c r="QJQ25" s="116"/>
      <c r="QJR25" s="266"/>
      <c r="QJS25" s="267"/>
      <c r="QJT25" s="117"/>
      <c r="QJU25" s="107"/>
      <c r="QJV25" s="108"/>
      <c r="QJW25" s="109"/>
      <c r="QJX25" s="132"/>
      <c r="QJY25" s="132"/>
      <c r="QJZ25" s="133"/>
      <c r="QKA25" s="132"/>
      <c r="QKB25" s="109"/>
      <c r="QKC25" s="131"/>
      <c r="QKD25" s="114"/>
      <c r="QKE25" s="108"/>
      <c r="QKF25" s="108"/>
      <c r="QKG25" s="116"/>
      <c r="QKH25" s="266"/>
      <c r="QKI25" s="267"/>
      <c r="QKJ25" s="117"/>
      <c r="QKK25" s="107"/>
      <c r="QKL25" s="108"/>
      <c r="QKM25" s="109"/>
      <c r="QKN25" s="132"/>
      <c r="QKO25" s="132"/>
      <c r="QKP25" s="133"/>
      <c r="QKQ25" s="132"/>
      <c r="QKR25" s="109"/>
      <c r="QKS25" s="131"/>
      <c r="QKT25" s="114"/>
      <c r="QKU25" s="108"/>
      <c r="QKV25" s="108"/>
      <c r="QKW25" s="116"/>
      <c r="QKX25" s="266"/>
      <c r="QKY25" s="267"/>
      <c r="QKZ25" s="117"/>
      <c r="QLA25" s="107"/>
      <c r="QLB25" s="108"/>
      <c r="QLC25" s="109"/>
      <c r="QLD25" s="132"/>
      <c r="QLE25" s="132"/>
      <c r="QLF25" s="133"/>
      <c r="QLG25" s="132"/>
      <c r="QLH25" s="109"/>
      <c r="QLI25" s="131"/>
      <c r="QLJ25" s="114"/>
      <c r="QLK25" s="108"/>
      <c r="QLL25" s="108"/>
      <c r="QLM25" s="116"/>
      <c r="QLN25" s="266"/>
      <c r="QLO25" s="267"/>
      <c r="QLP25" s="117"/>
      <c r="QLQ25" s="107"/>
      <c r="QLR25" s="108"/>
      <c r="QLS25" s="109"/>
      <c r="QLT25" s="132"/>
      <c r="QLU25" s="132"/>
      <c r="QLV25" s="133"/>
      <c r="QLW25" s="132"/>
      <c r="QLX25" s="109"/>
      <c r="QLY25" s="131"/>
      <c r="QLZ25" s="114"/>
      <c r="QMA25" s="108"/>
      <c r="QMB25" s="108"/>
      <c r="QMC25" s="116"/>
      <c r="QMD25" s="266"/>
      <c r="QME25" s="267"/>
      <c r="QMF25" s="117"/>
      <c r="QMG25" s="107"/>
      <c r="QMH25" s="108"/>
      <c r="QMI25" s="109"/>
      <c r="QMJ25" s="132"/>
      <c r="QMK25" s="132"/>
      <c r="QML25" s="133"/>
      <c r="QMM25" s="132"/>
      <c r="QMN25" s="109"/>
      <c r="QMO25" s="131"/>
      <c r="QMP25" s="114"/>
      <c r="QMQ25" s="108"/>
      <c r="QMR25" s="108"/>
      <c r="QMS25" s="116"/>
      <c r="QMT25" s="266"/>
      <c r="QMU25" s="267"/>
      <c r="QMV25" s="117"/>
      <c r="QMW25" s="107"/>
      <c r="QMX25" s="108"/>
      <c r="QMY25" s="109"/>
      <c r="QMZ25" s="132"/>
      <c r="QNA25" s="132"/>
      <c r="QNB25" s="133"/>
      <c r="QNC25" s="132"/>
      <c r="QND25" s="109"/>
      <c r="QNE25" s="131"/>
      <c r="QNF25" s="114"/>
      <c r="QNG25" s="108"/>
      <c r="QNH25" s="108"/>
      <c r="QNI25" s="116"/>
      <c r="QNJ25" s="266"/>
      <c r="QNK25" s="267"/>
      <c r="QNL25" s="117"/>
      <c r="QNM25" s="107"/>
      <c r="QNN25" s="108"/>
      <c r="QNO25" s="109"/>
      <c r="QNP25" s="132"/>
      <c r="QNQ25" s="132"/>
      <c r="QNR25" s="133"/>
      <c r="QNS25" s="132"/>
      <c r="QNT25" s="109"/>
      <c r="QNU25" s="131"/>
      <c r="QNV25" s="114"/>
      <c r="QNW25" s="108"/>
      <c r="QNX25" s="108"/>
      <c r="QNY25" s="116"/>
      <c r="QNZ25" s="266"/>
      <c r="QOA25" s="267"/>
      <c r="QOB25" s="117"/>
      <c r="QOC25" s="107"/>
      <c r="QOD25" s="108"/>
      <c r="QOE25" s="109"/>
      <c r="QOF25" s="132"/>
      <c r="QOG25" s="132"/>
      <c r="QOH25" s="133"/>
      <c r="QOI25" s="132"/>
      <c r="QOJ25" s="109"/>
      <c r="QOK25" s="131"/>
      <c r="QOL25" s="114"/>
      <c r="QOM25" s="108"/>
      <c r="QON25" s="108"/>
      <c r="QOO25" s="116"/>
      <c r="QOP25" s="266"/>
      <c r="QOQ25" s="267"/>
      <c r="QOR25" s="117"/>
      <c r="QOS25" s="107"/>
      <c r="QOT25" s="108"/>
      <c r="QOU25" s="109"/>
      <c r="QOV25" s="132"/>
      <c r="QOW25" s="132"/>
      <c r="QOX25" s="133"/>
      <c r="QOY25" s="132"/>
      <c r="QOZ25" s="109"/>
      <c r="QPA25" s="131"/>
      <c r="QPB25" s="114"/>
      <c r="QPC25" s="108"/>
      <c r="QPD25" s="108"/>
      <c r="QPE25" s="116"/>
      <c r="QPF25" s="266"/>
      <c r="QPG25" s="267"/>
      <c r="QPH25" s="117"/>
      <c r="QPI25" s="107"/>
      <c r="QPJ25" s="108"/>
      <c r="QPK25" s="109"/>
      <c r="QPL25" s="132"/>
      <c r="QPM25" s="132"/>
      <c r="QPN25" s="133"/>
      <c r="QPO25" s="132"/>
      <c r="QPP25" s="109"/>
      <c r="QPQ25" s="131"/>
      <c r="QPR25" s="114"/>
      <c r="QPS25" s="108"/>
      <c r="QPT25" s="108"/>
      <c r="QPU25" s="116"/>
      <c r="QPV25" s="266"/>
      <c r="QPW25" s="267"/>
      <c r="QPX25" s="117"/>
      <c r="QPY25" s="107"/>
      <c r="QPZ25" s="108"/>
      <c r="QQA25" s="109"/>
      <c r="QQB25" s="132"/>
      <c r="QQC25" s="132"/>
      <c r="QQD25" s="133"/>
      <c r="QQE25" s="132"/>
      <c r="QQF25" s="109"/>
      <c r="QQG25" s="131"/>
      <c r="QQH25" s="114"/>
      <c r="QQI25" s="108"/>
      <c r="QQJ25" s="108"/>
      <c r="QQK25" s="116"/>
      <c r="QQL25" s="266"/>
      <c r="QQM25" s="267"/>
      <c r="QQN25" s="117"/>
      <c r="QQO25" s="107"/>
      <c r="QQP25" s="108"/>
      <c r="QQQ25" s="109"/>
      <c r="QQR25" s="132"/>
      <c r="QQS25" s="132"/>
      <c r="QQT25" s="133"/>
      <c r="QQU25" s="132"/>
      <c r="QQV25" s="109"/>
      <c r="QQW25" s="131"/>
      <c r="QQX25" s="114"/>
      <c r="QQY25" s="108"/>
      <c r="QQZ25" s="108"/>
      <c r="QRA25" s="116"/>
      <c r="QRB25" s="266"/>
      <c r="QRC25" s="267"/>
      <c r="QRD25" s="117"/>
      <c r="QRE25" s="107"/>
      <c r="QRF25" s="108"/>
      <c r="QRG25" s="109"/>
      <c r="QRH25" s="132"/>
      <c r="QRI25" s="132"/>
      <c r="QRJ25" s="133"/>
      <c r="QRK25" s="132"/>
      <c r="QRL25" s="109"/>
      <c r="QRM25" s="131"/>
      <c r="QRN25" s="114"/>
      <c r="QRO25" s="108"/>
      <c r="QRP25" s="108"/>
      <c r="QRQ25" s="116"/>
      <c r="QRR25" s="266"/>
      <c r="QRS25" s="267"/>
      <c r="QRT25" s="117"/>
      <c r="QRU25" s="107"/>
      <c r="QRV25" s="108"/>
      <c r="QRW25" s="109"/>
      <c r="QRX25" s="132"/>
      <c r="QRY25" s="132"/>
      <c r="QRZ25" s="133"/>
      <c r="QSA25" s="132"/>
      <c r="QSB25" s="109"/>
      <c r="QSC25" s="131"/>
      <c r="QSD25" s="114"/>
      <c r="QSE25" s="108"/>
      <c r="QSF25" s="108"/>
      <c r="QSG25" s="116"/>
      <c r="QSH25" s="266"/>
      <c r="QSI25" s="267"/>
      <c r="QSJ25" s="117"/>
      <c r="QSK25" s="107"/>
      <c r="QSL25" s="108"/>
      <c r="QSM25" s="109"/>
      <c r="QSN25" s="132"/>
      <c r="QSO25" s="132"/>
      <c r="QSP25" s="133"/>
      <c r="QSQ25" s="132"/>
      <c r="QSR25" s="109"/>
      <c r="QSS25" s="131"/>
      <c r="QST25" s="114"/>
      <c r="QSU25" s="108"/>
      <c r="QSV25" s="108"/>
      <c r="QSW25" s="116"/>
      <c r="QSX25" s="266"/>
      <c r="QSY25" s="267"/>
      <c r="QSZ25" s="117"/>
      <c r="QTA25" s="107"/>
      <c r="QTB25" s="108"/>
      <c r="QTC25" s="109"/>
      <c r="QTD25" s="132"/>
      <c r="QTE25" s="132"/>
      <c r="QTF25" s="133"/>
      <c r="QTG25" s="132"/>
      <c r="QTH25" s="109"/>
      <c r="QTI25" s="131"/>
      <c r="QTJ25" s="114"/>
      <c r="QTK25" s="108"/>
      <c r="QTL25" s="108"/>
      <c r="QTM25" s="116"/>
      <c r="QTN25" s="266"/>
      <c r="QTO25" s="267"/>
      <c r="QTP25" s="117"/>
      <c r="QTQ25" s="107"/>
      <c r="QTR25" s="108"/>
      <c r="QTS25" s="109"/>
      <c r="QTT25" s="132"/>
      <c r="QTU25" s="132"/>
      <c r="QTV25" s="133"/>
      <c r="QTW25" s="132"/>
      <c r="QTX25" s="109"/>
      <c r="QTY25" s="131"/>
      <c r="QTZ25" s="114"/>
      <c r="QUA25" s="108"/>
      <c r="QUB25" s="108"/>
      <c r="QUC25" s="116"/>
      <c r="QUD25" s="266"/>
      <c r="QUE25" s="267"/>
      <c r="QUF25" s="117"/>
      <c r="QUG25" s="107"/>
      <c r="QUH25" s="108"/>
      <c r="QUI25" s="109"/>
      <c r="QUJ25" s="132"/>
      <c r="QUK25" s="132"/>
      <c r="QUL25" s="133"/>
      <c r="QUM25" s="132"/>
      <c r="QUN25" s="109"/>
      <c r="QUO25" s="131"/>
      <c r="QUP25" s="114"/>
      <c r="QUQ25" s="108"/>
      <c r="QUR25" s="108"/>
      <c r="QUS25" s="116"/>
      <c r="QUT25" s="266"/>
      <c r="QUU25" s="267"/>
      <c r="QUV25" s="117"/>
      <c r="QUW25" s="107"/>
      <c r="QUX25" s="108"/>
      <c r="QUY25" s="109"/>
      <c r="QUZ25" s="132"/>
      <c r="QVA25" s="132"/>
      <c r="QVB25" s="133"/>
      <c r="QVC25" s="132"/>
      <c r="QVD25" s="109"/>
      <c r="QVE25" s="131"/>
      <c r="QVF25" s="114"/>
      <c r="QVG25" s="108"/>
      <c r="QVH25" s="108"/>
      <c r="QVI25" s="116"/>
      <c r="QVJ25" s="266"/>
      <c r="QVK25" s="267"/>
      <c r="QVL25" s="117"/>
      <c r="QVM25" s="107"/>
      <c r="QVN25" s="108"/>
      <c r="QVO25" s="109"/>
      <c r="QVP25" s="132"/>
      <c r="QVQ25" s="132"/>
      <c r="QVR25" s="133"/>
      <c r="QVS25" s="132"/>
      <c r="QVT25" s="109"/>
      <c r="QVU25" s="131"/>
      <c r="QVV25" s="114"/>
      <c r="QVW25" s="108"/>
      <c r="QVX25" s="108"/>
      <c r="QVY25" s="116"/>
      <c r="QVZ25" s="266"/>
      <c r="QWA25" s="267"/>
      <c r="QWB25" s="117"/>
      <c r="QWC25" s="107"/>
      <c r="QWD25" s="108"/>
      <c r="QWE25" s="109"/>
      <c r="QWF25" s="132"/>
      <c r="QWG25" s="132"/>
      <c r="QWH25" s="133"/>
      <c r="QWI25" s="132"/>
      <c r="QWJ25" s="109"/>
      <c r="QWK25" s="131"/>
      <c r="QWL25" s="114"/>
      <c r="QWM25" s="108"/>
      <c r="QWN25" s="108"/>
      <c r="QWO25" s="116"/>
      <c r="QWP25" s="266"/>
      <c r="QWQ25" s="267"/>
      <c r="QWR25" s="117"/>
      <c r="QWS25" s="107"/>
      <c r="QWT25" s="108"/>
      <c r="QWU25" s="109"/>
      <c r="QWV25" s="132"/>
      <c r="QWW25" s="132"/>
      <c r="QWX25" s="133"/>
      <c r="QWY25" s="132"/>
      <c r="QWZ25" s="109"/>
      <c r="QXA25" s="131"/>
      <c r="QXB25" s="114"/>
      <c r="QXC25" s="108"/>
      <c r="QXD25" s="108"/>
      <c r="QXE25" s="116"/>
      <c r="QXF25" s="266"/>
      <c r="QXG25" s="267"/>
      <c r="QXH25" s="117"/>
      <c r="QXI25" s="107"/>
      <c r="QXJ25" s="108"/>
      <c r="QXK25" s="109"/>
      <c r="QXL25" s="132"/>
      <c r="QXM25" s="132"/>
      <c r="QXN25" s="133"/>
      <c r="QXO25" s="132"/>
      <c r="QXP25" s="109"/>
      <c r="QXQ25" s="131"/>
      <c r="QXR25" s="114"/>
      <c r="QXS25" s="108"/>
      <c r="QXT25" s="108"/>
      <c r="QXU25" s="116"/>
      <c r="QXV25" s="266"/>
      <c r="QXW25" s="267"/>
      <c r="QXX25" s="117"/>
      <c r="QXY25" s="107"/>
      <c r="QXZ25" s="108"/>
      <c r="QYA25" s="109"/>
      <c r="QYB25" s="132"/>
      <c r="QYC25" s="132"/>
      <c r="QYD25" s="133"/>
      <c r="QYE25" s="132"/>
      <c r="QYF25" s="109"/>
      <c r="QYG25" s="131"/>
      <c r="QYH25" s="114"/>
      <c r="QYI25" s="108"/>
      <c r="QYJ25" s="108"/>
      <c r="QYK25" s="116"/>
      <c r="QYL25" s="266"/>
      <c r="QYM25" s="267"/>
      <c r="QYN25" s="117"/>
      <c r="QYO25" s="107"/>
      <c r="QYP25" s="108"/>
      <c r="QYQ25" s="109"/>
      <c r="QYR25" s="132"/>
      <c r="QYS25" s="132"/>
      <c r="QYT25" s="133"/>
      <c r="QYU25" s="132"/>
      <c r="QYV25" s="109"/>
      <c r="QYW25" s="131"/>
      <c r="QYX25" s="114"/>
      <c r="QYY25" s="108"/>
      <c r="QYZ25" s="108"/>
      <c r="QZA25" s="116"/>
      <c r="QZB25" s="266"/>
      <c r="QZC25" s="267"/>
      <c r="QZD25" s="117"/>
      <c r="QZE25" s="107"/>
      <c r="QZF25" s="108"/>
      <c r="QZG25" s="109"/>
      <c r="QZH25" s="132"/>
      <c r="QZI25" s="132"/>
      <c r="QZJ25" s="133"/>
      <c r="QZK25" s="132"/>
      <c r="QZL25" s="109"/>
      <c r="QZM25" s="131"/>
      <c r="QZN25" s="114"/>
      <c r="QZO25" s="108"/>
      <c r="QZP25" s="108"/>
      <c r="QZQ25" s="116"/>
      <c r="QZR25" s="266"/>
      <c r="QZS25" s="267"/>
      <c r="QZT25" s="117"/>
      <c r="QZU25" s="107"/>
      <c r="QZV25" s="108"/>
      <c r="QZW25" s="109"/>
      <c r="QZX25" s="132"/>
      <c r="QZY25" s="132"/>
      <c r="QZZ25" s="133"/>
      <c r="RAA25" s="132"/>
      <c r="RAB25" s="109"/>
      <c r="RAC25" s="131"/>
      <c r="RAD25" s="114"/>
      <c r="RAE25" s="108"/>
      <c r="RAF25" s="108"/>
      <c r="RAG25" s="116"/>
      <c r="RAH25" s="266"/>
      <c r="RAI25" s="267"/>
      <c r="RAJ25" s="117"/>
      <c r="RAK25" s="107"/>
      <c r="RAL25" s="108"/>
      <c r="RAM25" s="109"/>
      <c r="RAN25" s="132"/>
      <c r="RAO25" s="132"/>
      <c r="RAP25" s="133"/>
      <c r="RAQ25" s="132"/>
      <c r="RAR25" s="109"/>
      <c r="RAS25" s="131"/>
      <c r="RAT25" s="114"/>
      <c r="RAU25" s="108"/>
      <c r="RAV25" s="108"/>
      <c r="RAW25" s="116"/>
      <c r="RAX25" s="266"/>
      <c r="RAY25" s="267"/>
      <c r="RAZ25" s="117"/>
      <c r="RBA25" s="107"/>
      <c r="RBB25" s="108"/>
      <c r="RBC25" s="109"/>
      <c r="RBD25" s="132"/>
      <c r="RBE25" s="132"/>
      <c r="RBF25" s="133"/>
      <c r="RBG25" s="132"/>
      <c r="RBH25" s="109"/>
      <c r="RBI25" s="131"/>
      <c r="RBJ25" s="114"/>
      <c r="RBK25" s="108"/>
      <c r="RBL25" s="108"/>
      <c r="RBM25" s="116"/>
      <c r="RBN25" s="266"/>
      <c r="RBO25" s="267"/>
      <c r="RBP25" s="117"/>
      <c r="RBQ25" s="107"/>
      <c r="RBR25" s="108"/>
      <c r="RBS25" s="109"/>
      <c r="RBT25" s="132"/>
      <c r="RBU25" s="132"/>
      <c r="RBV25" s="133"/>
      <c r="RBW25" s="132"/>
      <c r="RBX25" s="109"/>
      <c r="RBY25" s="131"/>
      <c r="RBZ25" s="114"/>
      <c r="RCA25" s="108"/>
      <c r="RCB25" s="108"/>
      <c r="RCC25" s="116"/>
      <c r="RCD25" s="266"/>
      <c r="RCE25" s="267"/>
      <c r="RCF25" s="117"/>
      <c r="RCG25" s="107"/>
      <c r="RCH25" s="108"/>
      <c r="RCI25" s="109"/>
      <c r="RCJ25" s="132"/>
      <c r="RCK25" s="132"/>
      <c r="RCL25" s="133"/>
      <c r="RCM25" s="132"/>
      <c r="RCN25" s="109"/>
      <c r="RCO25" s="131"/>
      <c r="RCP25" s="114"/>
      <c r="RCQ25" s="108"/>
      <c r="RCR25" s="108"/>
      <c r="RCS25" s="116"/>
      <c r="RCT25" s="266"/>
      <c r="RCU25" s="267"/>
      <c r="RCV25" s="117"/>
      <c r="RCW25" s="107"/>
      <c r="RCX25" s="108"/>
      <c r="RCY25" s="109"/>
      <c r="RCZ25" s="132"/>
      <c r="RDA25" s="132"/>
      <c r="RDB25" s="133"/>
      <c r="RDC25" s="132"/>
      <c r="RDD25" s="109"/>
      <c r="RDE25" s="131"/>
      <c r="RDF25" s="114"/>
      <c r="RDG25" s="108"/>
      <c r="RDH25" s="108"/>
      <c r="RDI25" s="116"/>
      <c r="RDJ25" s="266"/>
      <c r="RDK25" s="267"/>
      <c r="RDL25" s="117"/>
      <c r="RDM25" s="107"/>
      <c r="RDN25" s="108"/>
      <c r="RDO25" s="109"/>
      <c r="RDP25" s="132"/>
      <c r="RDQ25" s="132"/>
      <c r="RDR25" s="133"/>
      <c r="RDS25" s="132"/>
      <c r="RDT25" s="109"/>
      <c r="RDU25" s="131"/>
      <c r="RDV25" s="114"/>
      <c r="RDW25" s="108"/>
      <c r="RDX25" s="108"/>
      <c r="RDY25" s="116"/>
      <c r="RDZ25" s="266"/>
      <c r="REA25" s="267"/>
      <c r="REB25" s="117"/>
      <c r="REC25" s="107"/>
      <c r="RED25" s="108"/>
      <c r="REE25" s="109"/>
      <c r="REF25" s="132"/>
      <c r="REG25" s="132"/>
      <c r="REH25" s="133"/>
      <c r="REI25" s="132"/>
      <c r="REJ25" s="109"/>
      <c r="REK25" s="131"/>
      <c r="REL25" s="114"/>
      <c r="REM25" s="108"/>
      <c r="REN25" s="108"/>
      <c r="REO25" s="116"/>
      <c r="REP25" s="266"/>
      <c r="REQ25" s="267"/>
      <c r="RER25" s="117"/>
      <c r="RES25" s="107"/>
      <c r="RET25" s="108"/>
      <c r="REU25" s="109"/>
      <c r="REV25" s="132"/>
      <c r="REW25" s="132"/>
      <c r="REX25" s="133"/>
      <c r="REY25" s="132"/>
      <c r="REZ25" s="109"/>
      <c r="RFA25" s="131"/>
      <c r="RFB25" s="114"/>
      <c r="RFC25" s="108"/>
      <c r="RFD25" s="108"/>
      <c r="RFE25" s="116"/>
      <c r="RFF25" s="266"/>
      <c r="RFG25" s="267"/>
      <c r="RFH25" s="117"/>
      <c r="RFI25" s="107"/>
      <c r="RFJ25" s="108"/>
      <c r="RFK25" s="109"/>
      <c r="RFL25" s="132"/>
      <c r="RFM25" s="132"/>
      <c r="RFN25" s="133"/>
      <c r="RFO25" s="132"/>
      <c r="RFP25" s="109"/>
      <c r="RFQ25" s="131"/>
      <c r="RFR25" s="114"/>
      <c r="RFS25" s="108"/>
      <c r="RFT25" s="108"/>
      <c r="RFU25" s="116"/>
      <c r="RFV25" s="266"/>
      <c r="RFW25" s="267"/>
      <c r="RFX25" s="117"/>
      <c r="RFY25" s="107"/>
      <c r="RFZ25" s="108"/>
      <c r="RGA25" s="109"/>
      <c r="RGB25" s="132"/>
      <c r="RGC25" s="132"/>
      <c r="RGD25" s="133"/>
      <c r="RGE25" s="132"/>
      <c r="RGF25" s="109"/>
      <c r="RGG25" s="131"/>
      <c r="RGH25" s="114"/>
      <c r="RGI25" s="108"/>
      <c r="RGJ25" s="108"/>
      <c r="RGK25" s="116"/>
      <c r="RGL25" s="266"/>
      <c r="RGM25" s="267"/>
      <c r="RGN25" s="117"/>
      <c r="RGO25" s="107"/>
      <c r="RGP25" s="108"/>
      <c r="RGQ25" s="109"/>
      <c r="RGR25" s="132"/>
      <c r="RGS25" s="132"/>
      <c r="RGT25" s="133"/>
      <c r="RGU25" s="132"/>
      <c r="RGV25" s="109"/>
      <c r="RGW25" s="131"/>
      <c r="RGX25" s="114"/>
      <c r="RGY25" s="108"/>
      <c r="RGZ25" s="108"/>
      <c r="RHA25" s="116"/>
      <c r="RHB25" s="266"/>
      <c r="RHC25" s="267"/>
      <c r="RHD25" s="117"/>
      <c r="RHE25" s="107"/>
      <c r="RHF25" s="108"/>
      <c r="RHG25" s="109"/>
      <c r="RHH25" s="132"/>
      <c r="RHI25" s="132"/>
      <c r="RHJ25" s="133"/>
      <c r="RHK25" s="132"/>
      <c r="RHL25" s="109"/>
      <c r="RHM25" s="131"/>
      <c r="RHN25" s="114"/>
      <c r="RHO25" s="108"/>
      <c r="RHP25" s="108"/>
      <c r="RHQ25" s="116"/>
      <c r="RHR25" s="266"/>
      <c r="RHS25" s="267"/>
      <c r="RHT25" s="117"/>
      <c r="RHU25" s="107"/>
      <c r="RHV25" s="108"/>
      <c r="RHW25" s="109"/>
      <c r="RHX25" s="132"/>
      <c r="RHY25" s="132"/>
      <c r="RHZ25" s="133"/>
      <c r="RIA25" s="132"/>
      <c r="RIB25" s="109"/>
      <c r="RIC25" s="131"/>
      <c r="RID25" s="114"/>
      <c r="RIE25" s="108"/>
      <c r="RIF25" s="108"/>
      <c r="RIG25" s="116"/>
      <c r="RIH25" s="266"/>
      <c r="RII25" s="267"/>
      <c r="RIJ25" s="117"/>
      <c r="RIK25" s="107"/>
      <c r="RIL25" s="108"/>
      <c r="RIM25" s="109"/>
      <c r="RIN25" s="132"/>
      <c r="RIO25" s="132"/>
      <c r="RIP25" s="133"/>
      <c r="RIQ25" s="132"/>
      <c r="RIR25" s="109"/>
      <c r="RIS25" s="131"/>
      <c r="RIT25" s="114"/>
      <c r="RIU25" s="108"/>
      <c r="RIV25" s="108"/>
      <c r="RIW25" s="116"/>
      <c r="RIX25" s="266"/>
      <c r="RIY25" s="267"/>
      <c r="RIZ25" s="117"/>
      <c r="RJA25" s="107"/>
      <c r="RJB25" s="108"/>
      <c r="RJC25" s="109"/>
      <c r="RJD25" s="132"/>
      <c r="RJE25" s="132"/>
      <c r="RJF25" s="133"/>
      <c r="RJG25" s="132"/>
      <c r="RJH25" s="109"/>
      <c r="RJI25" s="131"/>
      <c r="RJJ25" s="114"/>
      <c r="RJK25" s="108"/>
      <c r="RJL25" s="108"/>
      <c r="RJM25" s="116"/>
      <c r="RJN25" s="266"/>
      <c r="RJO25" s="267"/>
      <c r="RJP25" s="117"/>
      <c r="RJQ25" s="107"/>
      <c r="RJR25" s="108"/>
      <c r="RJS25" s="109"/>
      <c r="RJT25" s="132"/>
      <c r="RJU25" s="132"/>
      <c r="RJV25" s="133"/>
      <c r="RJW25" s="132"/>
      <c r="RJX25" s="109"/>
      <c r="RJY25" s="131"/>
      <c r="RJZ25" s="114"/>
      <c r="RKA25" s="108"/>
      <c r="RKB25" s="108"/>
      <c r="RKC25" s="116"/>
      <c r="RKD25" s="266"/>
      <c r="RKE25" s="267"/>
      <c r="RKF25" s="117"/>
      <c r="RKG25" s="107"/>
      <c r="RKH25" s="108"/>
      <c r="RKI25" s="109"/>
      <c r="RKJ25" s="132"/>
      <c r="RKK25" s="132"/>
      <c r="RKL25" s="133"/>
      <c r="RKM25" s="132"/>
      <c r="RKN25" s="109"/>
      <c r="RKO25" s="131"/>
      <c r="RKP25" s="114"/>
      <c r="RKQ25" s="108"/>
      <c r="RKR25" s="108"/>
      <c r="RKS25" s="116"/>
      <c r="RKT25" s="266"/>
      <c r="RKU25" s="267"/>
      <c r="RKV25" s="117"/>
      <c r="RKW25" s="107"/>
      <c r="RKX25" s="108"/>
      <c r="RKY25" s="109"/>
      <c r="RKZ25" s="132"/>
      <c r="RLA25" s="132"/>
      <c r="RLB25" s="133"/>
      <c r="RLC25" s="132"/>
      <c r="RLD25" s="109"/>
      <c r="RLE25" s="131"/>
      <c r="RLF25" s="114"/>
      <c r="RLG25" s="108"/>
      <c r="RLH25" s="108"/>
      <c r="RLI25" s="116"/>
      <c r="RLJ25" s="266"/>
      <c r="RLK25" s="267"/>
      <c r="RLL25" s="117"/>
      <c r="RLM25" s="107"/>
      <c r="RLN25" s="108"/>
      <c r="RLO25" s="109"/>
      <c r="RLP25" s="132"/>
      <c r="RLQ25" s="132"/>
      <c r="RLR25" s="133"/>
      <c r="RLS25" s="132"/>
      <c r="RLT25" s="109"/>
      <c r="RLU25" s="131"/>
      <c r="RLV25" s="114"/>
      <c r="RLW25" s="108"/>
      <c r="RLX25" s="108"/>
      <c r="RLY25" s="116"/>
      <c r="RLZ25" s="266"/>
      <c r="RMA25" s="267"/>
      <c r="RMB25" s="117"/>
      <c r="RMC25" s="107"/>
      <c r="RMD25" s="108"/>
      <c r="RME25" s="109"/>
      <c r="RMF25" s="132"/>
      <c r="RMG25" s="132"/>
      <c r="RMH25" s="133"/>
      <c r="RMI25" s="132"/>
      <c r="RMJ25" s="109"/>
      <c r="RMK25" s="131"/>
      <c r="RML25" s="114"/>
      <c r="RMM25" s="108"/>
      <c r="RMN25" s="108"/>
      <c r="RMO25" s="116"/>
      <c r="RMP25" s="266"/>
      <c r="RMQ25" s="267"/>
      <c r="RMR25" s="117"/>
      <c r="RMS25" s="107"/>
      <c r="RMT25" s="108"/>
      <c r="RMU25" s="109"/>
      <c r="RMV25" s="132"/>
      <c r="RMW25" s="132"/>
      <c r="RMX25" s="133"/>
      <c r="RMY25" s="132"/>
      <c r="RMZ25" s="109"/>
      <c r="RNA25" s="131"/>
      <c r="RNB25" s="114"/>
      <c r="RNC25" s="108"/>
      <c r="RND25" s="108"/>
      <c r="RNE25" s="116"/>
      <c r="RNF25" s="266"/>
      <c r="RNG25" s="267"/>
      <c r="RNH25" s="117"/>
      <c r="RNI25" s="107"/>
      <c r="RNJ25" s="108"/>
      <c r="RNK25" s="109"/>
      <c r="RNL25" s="132"/>
      <c r="RNM25" s="132"/>
      <c r="RNN25" s="133"/>
      <c r="RNO25" s="132"/>
      <c r="RNP25" s="109"/>
      <c r="RNQ25" s="131"/>
      <c r="RNR25" s="114"/>
      <c r="RNS25" s="108"/>
      <c r="RNT25" s="108"/>
      <c r="RNU25" s="116"/>
      <c r="RNV25" s="266"/>
      <c r="RNW25" s="267"/>
      <c r="RNX25" s="117"/>
      <c r="RNY25" s="107"/>
      <c r="RNZ25" s="108"/>
      <c r="ROA25" s="109"/>
      <c r="ROB25" s="132"/>
      <c r="ROC25" s="132"/>
      <c r="ROD25" s="133"/>
      <c r="ROE25" s="132"/>
      <c r="ROF25" s="109"/>
      <c r="ROG25" s="131"/>
      <c r="ROH25" s="114"/>
      <c r="ROI25" s="108"/>
      <c r="ROJ25" s="108"/>
      <c r="ROK25" s="116"/>
      <c r="ROL25" s="266"/>
      <c r="ROM25" s="267"/>
      <c r="RON25" s="117"/>
      <c r="ROO25" s="107"/>
      <c r="ROP25" s="108"/>
      <c r="ROQ25" s="109"/>
      <c r="ROR25" s="132"/>
      <c r="ROS25" s="132"/>
      <c r="ROT25" s="133"/>
      <c r="ROU25" s="132"/>
      <c r="ROV25" s="109"/>
      <c r="ROW25" s="131"/>
      <c r="ROX25" s="114"/>
      <c r="ROY25" s="108"/>
      <c r="ROZ25" s="108"/>
      <c r="RPA25" s="116"/>
      <c r="RPB25" s="266"/>
      <c r="RPC25" s="267"/>
      <c r="RPD25" s="117"/>
      <c r="RPE25" s="107"/>
      <c r="RPF25" s="108"/>
      <c r="RPG25" s="109"/>
      <c r="RPH25" s="132"/>
      <c r="RPI25" s="132"/>
      <c r="RPJ25" s="133"/>
      <c r="RPK25" s="132"/>
      <c r="RPL25" s="109"/>
      <c r="RPM25" s="131"/>
      <c r="RPN25" s="114"/>
      <c r="RPO25" s="108"/>
      <c r="RPP25" s="108"/>
      <c r="RPQ25" s="116"/>
      <c r="RPR25" s="266"/>
      <c r="RPS25" s="267"/>
      <c r="RPT25" s="117"/>
      <c r="RPU25" s="107"/>
      <c r="RPV25" s="108"/>
      <c r="RPW25" s="109"/>
      <c r="RPX25" s="132"/>
      <c r="RPY25" s="132"/>
      <c r="RPZ25" s="133"/>
      <c r="RQA25" s="132"/>
      <c r="RQB25" s="109"/>
      <c r="RQC25" s="131"/>
      <c r="RQD25" s="114"/>
      <c r="RQE25" s="108"/>
      <c r="RQF25" s="108"/>
      <c r="RQG25" s="116"/>
      <c r="RQH25" s="266"/>
      <c r="RQI25" s="267"/>
      <c r="RQJ25" s="117"/>
      <c r="RQK25" s="107"/>
      <c r="RQL25" s="108"/>
      <c r="RQM25" s="109"/>
      <c r="RQN25" s="132"/>
      <c r="RQO25" s="132"/>
      <c r="RQP25" s="133"/>
      <c r="RQQ25" s="132"/>
      <c r="RQR25" s="109"/>
      <c r="RQS25" s="131"/>
      <c r="RQT25" s="114"/>
      <c r="RQU25" s="108"/>
      <c r="RQV25" s="108"/>
      <c r="RQW25" s="116"/>
      <c r="RQX25" s="266"/>
      <c r="RQY25" s="267"/>
      <c r="RQZ25" s="117"/>
      <c r="RRA25" s="107"/>
      <c r="RRB25" s="108"/>
      <c r="RRC25" s="109"/>
      <c r="RRD25" s="132"/>
      <c r="RRE25" s="132"/>
      <c r="RRF25" s="133"/>
      <c r="RRG25" s="132"/>
      <c r="RRH25" s="109"/>
      <c r="RRI25" s="131"/>
      <c r="RRJ25" s="114"/>
      <c r="RRK25" s="108"/>
      <c r="RRL25" s="108"/>
      <c r="RRM25" s="116"/>
      <c r="RRN25" s="266"/>
      <c r="RRO25" s="267"/>
      <c r="RRP25" s="117"/>
      <c r="RRQ25" s="107"/>
      <c r="RRR25" s="108"/>
      <c r="RRS25" s="109"/>
      <c r="RRT25" s="132"/>
      <c r="RRU25" s="132"/>
      <c r="RRV25" s="133"/>
      <c r="RRW25" s="132"/>
      <c r="RRX25" s="109"/>
      <c r="RRY25" s="131"/>
      <c r="RRZ25" s="114"/>
      <c r="RSA25" s="108"/>
      <c r="RSB25" s="108"/>
      <c r="RSC25" s="116"/>
      <c r="RSD25" s="266"/>
      <c r="RSE25" s="267"/>
      <c r="RSF25" s="117"/>
      <c r="RSG25" s="107"/>
      <c r="RSH25" s="108"/>
      <c r="RSI25" s="109"/>
      <c r="RSJ25" s="132"/>
      <c r="RSK25" s="132"/>
      <c r="RSL25" s="133"/>
      <c r="RSM25" s="132"/>
      <c r="RSN25" s="109"/>
      <c r="RSO25" s="131"/>
      <c r="RSP25" s="114"/>
      <c r="RSQ25" s="108"/>
      <c r="RSR25" s="108"/>
      <c r="RSS25" s="116"/>
      <c r="RST25" s="266"/>
      <c r="RSU25" s="267"/>
      <c r="RSV25" s="117"/>
      <c r="RSW25" s="107"/>
      <c r="RSX25" s="108"/>
      <c r="RSY25" s="109"/>
      <c r="RSZ25" s="132"/>
      <c r="RTA25" s="132"/>
      <c r="RTB25" s="133"/>
      <c r="RTC25" s="132"/>
      <c r="RTD25" s="109"/>
      <c r="RTE25" s="131"/>
      <c r="RTF25" s="114"/>
      <c r="RTG25" s="108"/>
      <c r="RTH25" s="108"/>
      <c r="RTI25" s="116"/>
      <c r="RTJ25" s="266"/>
      <c r="RTK25" s="267"/>
      <c r="RTL25" s="117"/>
      <c r="RTM25" s="107"/>
      <c r="RTN25" s="108"/>
      <c r="RTO25" s="109"/>
      <c r="RTP25" s="132"/>
      <c r="RTQ25" s="132"/>
      <c r="RTR25" s="133"/>
      <c r="RTS25" s="132"/>
      <c r="RTT25" s="109"/>
      <c r="RTU25" s="131"/>
      <c r="RTV25" s="114"/>
      <c r="RTW25" s="108"/>
      <c r="RTX25" s="108"/>
      <c r="RTY25" s="116"/>
      <c r="RTZ25" s="266"/>
      <c r="RUA25" s="267"/>
      <c r="RUB25" s="117"/>
      <c r="RUC25" s="107"/>
      <c r="RUD25" s="108"/>
      <c r="RUE25" s="109"/>
      <c r="RUF25" s="132"/>
      <c r="RUG25" s="132"/>
      <c r="RUH25" s="133"/>
      <c r="RUI25" s="132"/>
      <c r="RUJ25" s="109"/>
      <c r="RUK25" s="131"/>
      <c r="RUL25" s="114"/>
      <c r="RUM25" s="108"/>
      <c r="RUN25" s="108"/>
      <c r="RUO25" s="116"/>
      <c r="RUP25" s="266"/>
      <c r="RUQ25" s="267"/>
      <c r="RUR25" s="117"/>
      <c r="RUS25" s="107"/>
      <c r="RUT25" s="108"/>
      <c r="RUU25" s="109"/>
      <c r="RUV25" s="132"/>
      <c r="RUW25" s="132"/>
      <c r="RUX25" s="133"/>
      <c r="RUY25" s="132"/>
      <c r="RUZ25" s="109"/>
      <c r="RVA25" s="131"/>
      <c r="RVB25" s="114"/>
      <c r="RVC25" s="108"/>
      <c r="RVD25" s="108"/>
      <c r="RVE25" s="116"/>
      <c r="RVF25" s="266"/>
      <c r="RVG25" s="267"/>
      <c r="RVH25" s="117"/>
      <c r="RVI25" s="107"/>
      <c r="RVJ25" s="108"/>
      <c r="RVK25" s="109"/>
      <c r="RVL25" s="132"/>
      <c r="RVM25" s="132"/>
      <c r="RVN25" s="133"/>
      <c r="RVO25" s="132"/>
      <c r="RVP25" s="109"/>
      <c r="RVQ25" s="131"/>
      <c r="RVR25" s="114"/>
      <c r="RVS25" s="108"/>
      <c r="RVT25" s="108"/>
      <c r="RVU25" s="116"/>
      <c r="RVV25" s="266"/>
      <c r="RVW25" s="267"/>
      <c r="RVX25" s="117"/>
      <c r="RVY25" s="107"/>
      <c r="RVZ25" s="108"/>
      <c r="RWA25" s="109"/>
      <c r="RWB25" s="132"/>
      <c r="RWC25" s="132"/>
      <c r="RWD25" s="133"/>
      <c r="RWE25" s="132"/>
      <c r="RWF25" s="109"/>
      <c r="RWG25" s="131"/>
      <c r="RWH25" s="114"/>
      <c r="RWI25" s="108"/>
      <c r="RWJ25" s="108"/>
      <c r="RWK25" s="116"/>
      <c r="RWL25" s="266"/>
      <c r="RWM25" s="267"/>
      <c r="RWN25" s="117"/>
      <c r="RWO25" s="107"/>
      <c r="RWP25" s="108"/>
      <c r="RWQ25" s="109"/>
      <c r="RWR25" s="132"/>
      <c r="RWS25" s="132"/>
      <c r="RWT25" s="133"/>
      <c r="RWU25" s="132"/>
      <c r="RWV25" s="109"/>
      <c r="RWW25" s="131"/>
      <c r="RWX25" s="114"/>
      <c r="RWY25" s="108"/>
      <c r="RWZ25" s="108"/>
      <c r="RXA25" s="116"/>
      <c r="RXB25" s="266"/>
      <c r="RXC25" s="267"/>
      <c r="RXD25" s="117"/>
      <c r="RXE25" s="107"/>
      <c r="RXF25" s="108"/>
      <c r="RXG25" s="109"/>
      <c r="RXH25" s="132"/>
      <c r="RXI25" s="132"/>
      <c r="RXJ25" s="133"/>
      <c r="RXK25" s="132"/>
      <c r="RXL25" s="109"/>
      <c r="RXM25" s="131"/>
      <c r="RXN25" s="114"/>
      <c r="RXO25" s="108"/>
      <c r="RXP25" s="108"/>
      <c r="RXQ25" s="116"/>
      <c r="RXR25" s="266"/>
      <c r="RXS25" s="267"/>
      <c r="RXT25" s="117"/>
      <c r="RXU25" s="107"/>
      <c r="RXV25" s="108"/>
      <c r="RXW25" s="109"/>
      <c r="RXX25" s="132"/>
      <c r="RXY25" s="132"/>
      <c r="RXZ25" s="133"/>
      <c r="RYA25" s="132"/>
      <c r="RYB25" s="109"/>
      <c r="RYC25" s="131"/>
      <c r="RYD25" s="114"/>
      <c r="RYE25" s="108"/>
      <c r="RYF25" s="108"/>
      <c r="RYG25" s="116"/>
      <c r="RYH25" s="266"/>
      <c r="RYI25" s="267"/>
      <c r="RYJ25" s="117"/>
      <c r="RYK25" s="107"/>
      <c r="RYL25" s="108"/>
      <c r="RYM25" s="109"/>
      <c r="RYN25" s="132"/>
      <c r="RYO25" s="132"/>
      <c r="RYP25" s="133"/>
      <c r="RYQ25" s="132"/>
      <c r="RYR25" s="109"/>
      <c r="RYS25" s="131"/>
      <c r="RYT25" s="114"/>
      <c r="RYU25" s="108"/>
      <c r="RYV25" s="108"/>
      <c r="RYW25" s="116"/>
      <c r="RYX25" s="266"/>
      <c r="RYY25" s="267"/>
      <c r="RYZ25" s="117"/>
      <c r="RZA25" s="107"/>
      <c r="RZB25" s="108"/>
      <c r="RZC25" s="109"/>
      <c r="RZD25" s="132"/>
      <c r="RZE25" s="132"/>
      <c r="RZF25" s="133"/>
      <c r="RZG25" s="132"/>
      <c r="RZH25" s="109"/>
      <c r="RZI25" s="131"/>
      <c r="RZJ25" s="114"/>
      <c r="RZK25" s="108"/>
      <c r="RZL25" s="108"/>
      <c r="RZM25" s="116"/>
      <c r="RZN25" s="266"/>
      <c r="RZO25" s="267"/>
      <c r="RZP25" s="117"/>
      <c r="RZQ25" s="107"/>
      <c r="RZR25" s="108"/>
      <c r="RZS25" s="109"/>
      <c r="RZT25" s="132"/>
      <c r="RZU25" s="132"/>
      <c r="RZV25" s="133"/>
      <c r="RZW25" s="132"/>
      <c r="RZX25" s="109"/>
      <c r="RZY25" s="131"/>
      <c r="RZZ25" s="114"/>
      <c r="SAA25" s="108"/>
      <c r="SAB25" s="108"/>
      <c r="SAC25" s="116"/>
      <c r="SAD25" s="266"/>
      <c r="SAE25" s="267"/>
      <c r="SAF25" s="117"/>
      <c r="SAG25" s="107"/>
      <c r="SAH25" s="108"/>
      <c r="SAI25" s="109"/>
      <c r="SAJ25" s="132"/>
      <c r="SAK25" s="132"/>
      <c r="SAL25" s="133"/>
      <c r="SAM25" s="132"/>
      <c r="SAN25" s="109"/>
      <c r="SAO25" s="131"/>
      <c r="SAP25" s="114"/>
      <c r="SAQ25" s="108"/>
      <c r="SAR25" s="108"/>
      <c r="SAS25" s="116"/>
      <c r="SAT25" s="266"/>
      <c r="SAU25" s="267"/>
      <c r="SAV25" s="117"/>
      <c r="SAW25" s="107"/>
      <c r="SAX25" s="108"/>
      <c r="SAY25" s="109"/>
      <c r="SAZ25" s="132"/>
      <c r="SBA25" s="132"/>
      <c r="SBB25" s="133"/>
      <c r="SBC25" s="132"/>
      <c r="SBD25" s="109"/>
      <c r="SBE25" s="131"/>
      <c r="SBF25" s="114"/>
      <c r="SBG25" s="108"/>
      <c r="SBH25" s="108"/>
      <c r="SBI25" s="116"/>
      <c r="SBJ25" s="266"/>
      <c r="SBK25" s="267"/>
      <c r="SBL25" s="117"/>
      <c r="SBM25" s="107"/>
      <c r="SBN25" s="108"/>
      <c r="SBO25" s="109"/>
      <c r="SBP25" s="132"/>
      <c r="SBQ25" s="132"/>
      <c r="SBR25" s="133"/>
      <c r="SBS25" s="132"/>
      <c r="SBT25" s="109"/>
      <c r="SBU25" s="131"/>
      <c r="SBV25" s="114"/>
      <c r="SBW25" s="108"/>
      <c r="SBX25" s="108"/>
      <c r="SBY25" s="116"/>
      <c r="SBZ25" s="266"/>
      <c r="SCA25" s="267"/>
      <c r="SCB25" s="117"/>
      <c r="SCC25" s="107"/>
      <c r="SCD25" s="108"/>
      <c r="SCE25" s="109"/>
      <c r="SCF25" s="132"/>
      <c r="SCG25" s="132"/>
      <c r="SCH25" s="133"/>
      <c r="SCI25" s="132"/>
      <c r="SCJ25" s="109"/>
      <c r="SCK25" s="131"/>
      <c r="SCL25" s="114"/>
      <c r="SCM25" s="108"/>
      <c r="SCN25" s="108"/>
      <c r="SCO25" s="116"/>
      <c r="SCP25" s="266"/>
      <c r="SCQ25" s="267"/>
      <c r="SCR25" s="117"/>
      <c r="SCS25" s="107"/>
      <c r="SCT25" s="108"/>
      <c r="SCU25" s="109"/>
      <c r="SCV25" s="132"/>
      <c r="SCW25" s="132"/>
      <c r="SCX25" s="133"/>
      <c r="SCY25" s="132"/>
      <c r="SCZ25" s="109"/>
      <c r="SDA25" s="131"/>
      <c r="SDB25" s="114"/>
      <c r="SDC25" s="108"/>
      <c r="SDD25" s="108"/>
      <c r="SDE25" s="116"/>
      <c r="SDF25" s="266"/>
      <c r="SDG25" s="267"/>
      <c r="SDH25" s="117"/>
      <c r="SDI25" s="107"/>
      <c r="SDJ25" s="108"/>
      <c r="SDK25" s="109"/>
      <c r="SDL25" s="132"/>
      <c r="SDM25" s="132"/>
      <c r="SDN25" s="133"/>
      <c r="SDO25" s="132"/>
      <c r="SDP25" s="109"/>
      <c r="SDQ25" s="131"/>
      <c r="SDR25" s="114"/>
      <c r="SDS25" s="108"/>
      <c r="SDT25" s="108"/>
      <c r="SDU25" s="116"/>
      <c r="SDV25" s="266"/>
      <c r="SDW25" s="267"/>
      <c r="SDX25" s="117"/>
      <c r="SDY25" s="107"/>
      <c r="SDZ25" s="108"/>
      <c r="SEA25" s="109"/>
      <c r="SEB25" s="132"/>
      <c r="SEC25" s="132"/>
      <c r="SED25" s="133"/>
      <c r="SEE25" s="132"/>
      <c r="SEF25" s="109"/>
      <c r="SEG25" s="131"/>
      <c r="SEH25" s="114"/>
      <c r="SEI25" s="108"/>
      <c r="SEJ25" s="108"/>
      <c r="SEK25" s="116"/>
      <c r="SEL25" s="266"/>
      <c r="SEM25" s="267"/>
      <c r="SEN25" s="117"/>
      <c r="SEO25" s="107"/>
      <c r="SEP25" s="108"/>
      <c r="SEQ25" s="109"/>
      <c r="SER25" s="132"/>
      <c r="SES25" s="132"/>
      <c r="SET25" s="133"/>
      <c r="SEU25" s="132"/>
      <c r="SEV25" s="109"/>
      <c r="SEW25" s="131"/>
      <c r="SEX25" s="114"/>
      <c r="SEY25" s="108"/>
      <c r="SEZ25" s="108"/>
      <c r="SFA25" s="116"/>
      <c r="SFB25" s="266"/>
      <c r="SFC25" s="267"/>
      <c r="SFD25" s="117"/>
      <c r="SFE25" s="107"/>
      <c r="SFF25" s="108"/>
      <c r="SFG25" s="109"/>
      <c r="SFH25" s="132"/>
      <c r="SFI25" s="132"/>
      <c r="SFJ25" s="133"/>
      <c r="SFK25" s="132"/>
      <c r="SFL25" s="109"/>
      <c r="SFM25" s="131"/>
      <c r="SFN25" s="114"/>
      <c r="SFO25" s="108"/>
      <c r="SFP25" s="108"/>
      <c r="SFQ25" s="116"/>
      <c r="SFR25" s="266"/>
      <c r="SFS25" s="267"/>
      <c r="SFT25" s="117"/>
      <c r="SFU25" s="107"/>
      <c r="SFV25" s="108"/>
      <c r="SFW25" s="109"/>
      <c r="SFX25" s="132"/>
      <c r="SFY25" s="132"/>
      <c r="SFZ25" s="133"/>
      <c r="SGA25" s="132"/>
      <c r="SGB25" s="109"/>
      <c r="SGC25" s="131"/>
      <c r="SGD25" s="114"/>
      <c r="SGE25" s="108"/>
      <c r="SGF25" s="108"/>
      <c r="SGG25" s="116"/>
      <c r="SGH25" s="266"/>
      <c r="SGI25" s="267"/>
      <c r="SGJ25" s="117"/>
      <c r="SGK25" s="107"/>
      <c r="SGL25" s="108"/>
      <c r="SGM25" s="109"/>
      <c r="SGN25" s="132"/>
      <c r="SGO25" s="132"/>
      <c r="SGP25" s="133"/>
      <c r="SGQ25" s="132"/>
      <c r="SGR25" s="109"/>
      <c r="SGS25" s="131"/>
      <c r="SGT25" s="114"/>
      <c r="SGU25" s="108"/>
      <c r="SGV25" s="108"/>
      <c r="SGW25" s="116"/>
      <c r="SGX25" s="266"/>
      <c r="SGY25" s="267"/>
      <c r="SGZ25" s="117"/>
      <c r="SHA25" s="107"/>
      <c r="SHB25" s="108"/>
      <c r="SHC25" s="109"/>
      <c r="SHD25" s="132"/>
      <c r="SHE25" s="132"/>
      <c r="SHF25" s="133"/>
      <c r="SHG25" s="132"/>
      <c r="SHH25" s="109"/>
      <c r="SHI25" s="131"/>
      <c r="SHJ25" s="114"/>
      <c r="SHK25" s="108"/>
      <c r="SHL25" s="108"/>
      <c r="SHM25" s="116"/>
      <c r="SHN25" s="266"/>
      <c r="SHO25" s="267"/>
      <c r="SHP25" s="117"/>
      <c r="SHQ25" s="107"/>
      <c r="SHR25" s="108"/>
      <c r="SHS25" s="109"/>
      <c r="SHT25" s="132"/>
      <c r="SHU25" s="132"/>
      <c r="SHV25" s="133"/>
      <c r="SHW25" s="132"/>
      <c r="SHX25" s="109"/>
      <c r="SHY25" s="131"/>
      <c r="SHZ25" s="114"/>
      <c r="SIA25" s="108"/>
      <c r="SIB25" s="108"/>
      <c r="SIC25" s="116"/>
      <c r="SID25" s="266"/>
      <c r="SIE25" s="267"/>
      <c r="SIF25" s="117"/>
      <c r="SIG25" s="107"/>
      <c r="SIH25" s="108"/>
      <c r="SII25" s="109"/>
      <c r="SIJ25" s="132"/>
      <c r="SIK25" s="132"/>
      <c r="SIL25" s="133"/>
      <c r="SIM25" s="132"/>
      <c r="SIN25" s="109"/>
      <c r="SIO25" s="131"/>
      <c r="SIP25" s="114"/>
      <c r="SIQ25" s="108"/>
      <c r="SIR25" s="108"/>
      <c r="SIS25" s="116"/>
      <c r="SIT25" s="266"/>
      <c r="SIU25" s="267"/>
      <c r="SIV25" s="117"/>
      <c r="SIW25" s="107"/>
      <c r="SIX25" s="108"/>
      <c r="SIY25" s="109"/>
      <c r="SIZ25" s="132"/>
      <c r="SJA25" s="132"/>
      <c r="SJB25" s="133"/>
      <c r="SJC25" s="132"/>
      <c r="SJD25" s="109"/>
      <c r="SJE25" s="131"/>
      <c r="SJF25" s="114"/>
      <c r="SJG25" s="108"/>
      <c r="SJH25" s="108"/>
      <c r="SJI25" s="116"/>
      <c r="SJJ25" s="266"/>
      <c r="SJK25" s="267"/>
      <c r="SJL25" s="117"/>
      <c r="SJM25" s="107"/>
      <c r="SJN25" s="108"/>
      <c r="SJO25" s="109"/>
      <c r="SJP25" s="132"/>
      <c r="SJQ25" s="132"/>
      <c r="SJR25" s="133"/>
      <c r="SJS25" s="132"/>
      <c r="SJT25" s="109"/>
      <c r="SJU25" s="131"/>
      <c r="SJV25" s="114"/>
      <c r="SJW25" s="108"/>
      <c r="SJX25" s="108"/>
      <c r="SJY25" s="116"/>
      <c r="SJZ25" s="266"/>
      <c r="SKA25" s="267"/>
      <c r="SKB25" s="117"/>
      <c r="SKC25" s="107"/>
      <c r="SKD25" s="108"/>
      <c r="SKE25" s="109"/>
      <c r="SKF25" s="132"/>
      <c r="SKG25" s="132"/>
      <c r="SKH25" s="133"/>
      <c r="SKI25" s="132"/>
      <c r="SKJ25" s="109"/>
      <c r="SKK25" s="131"/>
      <c r="SKL25" s="114"/>
      <c r="SKM25" s="108"/>
      <c r="SKN25" s="108"/>
      <c r="SKO25" s="116"/>
      <c r="SKP25" s="266"/>
      <c r="SKQ25" s="267"/>
      <c r="SKR25" s="117"/>
      <c r="SKS25" s="107"/>
      <c r="SKT25" s="108"/>
      <c r="SKU25" s="109"/>
      <c r="SKV25" s="132"/>
      <c r="SKW25" s="132"/>
      <c r="SKX25" s="133"/>
      <c r="SKY25" s="132"/>
      <c r="SKZ25" s="109"/>
      <c r="SLA25" s="131"/>
      <c r="SLB25" s="114"/>
      <c r="SLC25" s="108"/>
      <c r="SLD25" s="108"/>
      <c r="SLE25" s="116"/>
      <c r="SLF25" s="266"/>
      <c r="SLG25" s="267"/>
      <c r="SLH25" s="117"/>
      <c r="SLI25" s="107"/>
      <c r="SLJ25" s="108"/>
      <c r="SLK25" s="109"/>
      <c r="SLL25" s="132"/>
      <c r="SLM25" s="132"/>
      <c r="SLN25" s="133"/>
      <c r="SLO25" s="132"/>
      <c r="SLP25" s="109"/>
      <c r="SLQ25" s="131"/>
      <c r="SLR25" s="114"/>
      <c r="SLS25" s="108"/>
      <c r="SLT25" s="108"/>
      <c r="SLU25" s="116"/>
      <c r="SLV25" s="266"/>
      <c r="SLW25" s="267"/>
      <c r="SLX25" s="117"/>
      <c r="SLY25" s="107"/>
      <c r="SLZ25" s="108"/>
      <c r="SMA25" s="109"/>
      <c r="SMB25" s="132"/>
      <c r="SMC25" s="132"/>
      <c r="SMD25" s="133"/>
      <c r="SME25" s="132"/>
      <c r="SMF25" s="109"/>
      <c r="SMG25" s="131"/>
      <c r="SMH25" s="114"/>
      <c r="SMI25" s="108"/>
      <c r="SMJ25" s="108"/>
      <c r="SMK25" s="116"/>
      <c r="SML25" s="266"/>
      <c r="SMM25" s="267"/>
      <c r="SMN25" s="117"/>
      <c r="SMO25" s="107"/>
      <c r="SMP25" s="108"/>
      <c r="SMQ25" s="109"/>
      <c r="SMR25" s="132"/>
      <c r="SMS25" s="132"/>
      <c r="SMT25" s="133"/>
      <c r="SMU25" s="132"/>
      <c r="SMV25" s="109"/>
      <c r="SMW25" s="131"/>
      <c r="SMX25" s="114"/>
      <c r="SMY25" s="108"/>
      <c r="SMZ25" s="108"/>
      <c r="SNA25" s="116"/>
      <c r="SNB25" s="266"/>
      <c r="SNC25" s="267"/>
      <c r="SND25" s="117"/>
      <c r="SNE25" s="107"/>
      <c r="SNF25" s="108"/>
      <c r="SNG25" s="109"/>
      <c r="SNH25" s="132"/>
      <c r="SNI25" s="132"/>
      <c r="SNJ25" s="133"/>
      <c r="SNK25" s="132"/>
      <c r="SNL25" s="109"/>
      <c r="SNM25" s="131"/>
      <c r="SNN25" s="114"/>
      <c r="SNO25" s="108"/>
      <c r="SNP25" s="108"/>
      <c r="SNQ25" s="116"/>
      <c r="SNR25" s="266"/>
      <c r="SNS25" s="267"/>
      <c r="SNT25" s="117"/>
      <c r="SNU25" s="107"/>
      <c r="SNV25" s="108"/>
      <c r="SNW25" s="109"/>
      <c r="SNX25" s="132"/>
      <c r="SNY25" s="132"/>
      <c r="SNZ25" s="133"/>
      <c r="SOA25" s="132"/>
      <c r="SOB25" s="109"/>
      <c r="SOC25" s="131"/>
      <c r="SOD25" s="114"/>
      <c r="SOE25" s="108"/>
      <c r="SOF25" s="108"/>
      <c r="SOG25" s="116"/>
      <c r="SOH25" s="266"/>
      <c r="SOI25" s="267"/>
      <c r="SOJ25" s="117"/>
      <c r="SOK25" s="107"/>
      <c r="SOL25" s="108"/>
      <c r="SOM25" s="109"/>
      <c r="SON25" s="132"/>
      <c r="SOO25" s="132"/>
      <c r="SOP25" s="133"/>
      <c r="SOQ25" s="132"/>
      <c r="SOR25" s="109"/>
      <c r="SOS25" s="131"/>
      <c r="SOT25" s="114"/>
      <c r="SOU25" s="108"/>
      <c r="SOV25" s="108"/>
      <c r="SOW25" s="116"/>
      <c r="SOX25" s="266"/>
      <c r="SOY25" s="267"/>
      <c r="SOZ25" s="117"/>
      <c r="SPA25" s="107"/>
      <c r="SPB25" s="108"/>
      <c r="SPC25" s="109"/>
      <c r="SPD25" s="132"/>
      <c r="SPE25" s="132"/>
      <c r="SPF25" s="133"/>
      <c r="SPG25" s="132"/>
      <c r="SPH25" s="109"/>
      <c r="SPI25" s="131"/>
      <c r="SPJ25" s="114"/>
      <c r="SPK25" s="108"/>
      <c r="SPL25" s="108"/>
      <c r="SPM25" s="116"/>
      <c r="SPN25" s="266"/>
      <c r="SPO25" s="267"/>
      <c r="SPP25" s="117"/>
      <c r="SPQ25" s="107"/>
      <c r="SPR25" s="108"/>
      <c r="SPS25" s="109"/>
      <c r="SPT25" s="132"/>
      <c r="SPU25" s="132"/>
      <c r="SPV25" s="133"/>
      <c r="SPW25" s="132"/>
      <c r="SPX25" s="109"/>
      <c r="SPY25" s="131"/>
      <c r="SPZ25" s="114"/>
      <c r="SQA25" s="108"/>
      <c r="SQB25" s="108"/>
      <c r="SQC25" s="116"/>
      <c r="SQD25" s="266"/>
      <c r="SQE25" s="267"/>
      <c r="SQF25" s="117"/>
      <c r="SQG25" s="107"/>
      <c r="SQH25" s="108"/>
      <c r="SQI25" s="109"/>
      <c r="SQJ25" s="132"/>
      <c r="SQK25" s="132"/>
      <c r="SQL25" s="133"/>
      <c r="SQM25" s="132"/>
      <c r="SQN25" s="109"/>
      <c r="SQO25" s="131"/>
      <c r="SQP25" s="114"/>
      <c r="SQQ25" s="108"/>
      <c r="SQR25" s="108"/>
      <c r="SQS25" s="116"/>
      <c r="SQT25" s="266"/>
      <c r="SQU25" s="267"/>
      <c r="SQV25" s="117"/>
      <c r="SQW25" s="107"/>
      <c r="SQX25" s="108"/>
      <c r="SQY25" s="109"/>
      <c r="SQZ25" s="132"/>
      <c r="SRA25" s="132"/>
      <c r="SRB25" s="133"/>
      <c r="SRC25" s="132"/>
      <c r="SRD25" s="109"/>
      <c r="SRE25" s="131"/>
      <c r="SRF25" s="114"/>
      <c r="SRG25" s="108"/>
      <c r="SRH25" s="108"/>
      <c r="SRI25" s="116"/>
      <c r="SRJ25" s="266"/>
      <c r="SRK25" s="267"/>
      <c r="SRL25" s="117"/>
      <c r="SRM25" s="107"/>
      <c r="SRN25" s="108"/>
      <c r="SRO25" s="109"/>
      <c r="SRP25" s="132"/>
      <c r="SRQ25" s="132"/>
      <c r="SRR25" s="133"/>
      <c r="SRS25" s="132"/>
      <c r="SRT25" s="109"/>
      <c r="SRU25" s="131"/>
      <c r="SRV25" s="114"/>
      <c r="SRW25" s="108"/>
      <c r="SRX25" s="108"/>
      <c r="SRY25" s="116"/>
      <c r="SRZ25" s="266"/>
      <c r="SSA25" s="267"/>
      <c r="SSB25" s="117"/>
      <c r="SSC25" s="107"/>
      <c r="SSD25" s="108"/>
      <c r="SSE25" s="109"/>
      <c r="SSF25" s="132"/>
      <c r="SSG25" s="132"/>
      <c r="SSH25" s="133"/>
      <c r="SSI25" s="132"/>
      <c r="SSJ25" s="109"/>
      <c r="SSK25" s="131"/>
      <c r="SSL25" s="114"/>
      <c r="SSM25" s="108"/>
      <c r="SSN25" s="108"/>
      <c r="SSO25" s="116"/>
      <c r="SSP25" s="266"/>
      <c r="SSQ25" s="267"/>
      <c r="SSR25" s="117"/>
      <c r="SSS25" s="107"/>
      <c r="SST25" s="108"/>
      <c r="SSU25" s="109"/>
      <c r="SSV25" s="132"/>
      <c r="SSW25" s="132"/>
      <c r="SSX25" s="133"/>
      <c r="SSY25" s="132"/>
      <c r="SSZ25" s="109"/>
      <c r="STA25" s="131"/>
      <c r="STB25" s="114"/>
      <c r="STC25" s="108"/>
      <c r="STD25" s="108"/>
      <c r="STE25" s="116"/>
      <c r="STF25" s="266"/>
      <c r="STG25" s="267"/>
      <c r="STH25" s="117"/>
      <c r="STI25" s="107"/>
      <c r="STJ25" s="108"/>
      <c r="STK25" s="109"/>
      <c r="STL25" s="132"/>
      <c r="STM25" s="132"/>
      <c r="STN25" s="133"/>
      <c r="STO25" s="132"/>
      <c r="STP25" s="109"/>
      <c r="STQ25" s="131"/>
      <c r="STR25" s="114"/>
      <c r="STS25" s="108"/>
      <c r="STT25" s="108"/>
      <c r="STU25" s="116"/>
      <c r="STV25" s="266"/>
      <c r="STW25" s="267"/>
      <c r="STX25" s="117"/>
      <c r="STY25" s="107"/>
      <c r="STZ25" s="108"/>
      <c r="SUA25" s="109"/>
      <c r="SUB25" s="132"/>
      <c r="SUC25" s="132"/>
      <c r="SUD25" s="133"/>
      <c r="SUE25" s="132"/>
      <c r="SUF25" s="109"/>
      <c r="SUG25" s="131"/>
      <c r="SUH25" s="114"/>
      <c r="SUI25" s="108"/>
      <c r="SUJ25" s="108"/>
      <c r="SUK25" s="116"/>
      <c r="SUL25" s="266"/>
      <c r="SUM25" s="267"/>
      <c r="SUN25" s="117"/>
      <c r="SUO25" s="107"/>
      <c r="SUP25" s="108"/>
      <c r="SUQ25" s="109"/>
      <c r="SUR25" s="132"/>
      <c r="SUS25" s="132"/>
      <c r="SUT25" s="133"/>
      <c r="SUU25" s="132"/>
      <c r="SUV25" s="109"/>
      <c r="SUW25" s="131"/>
      <c r="SUX25" s="114"/>
      <c r="SUY25" s="108"/>
      <c r="SUZ25" s="108"/>
      <c r="SVA25" s="116"/>
      <c r="SVB25" s="266"/>
      <c r="SVC25" s="267"/>
      <c r="SVD25" s="117"/>
      <c r="SVE25" s="107"/>
      <c r="SVF25" s="108"/>
      <c r="SVG25" s="109"/>
      <c r="SVH25" s="132"/>
      <c r="SVI25" s="132"/>
      <c r="SVJ25" s="133"/>
      <c r="SVK25" s="132"/>
      <c r="SVL25" s="109"/>
      <c r="SVM25" s="131"/>
      <c r="SVN25" s="114"/>
      <c r="SVO25" s="108"/>
      <c r="SVP25" s="108"/>
      <c r="SVQ25" s="116"/>
      <c r="SVR25" s="266"/>
      <c r="SVS25" s="267"/>
      <c r="SVT25" s="117"/>
      <c r="SVU25" s="107"/>
      <c r="SVV25" s="108"/>
      <c r="SVW25" s="109"/>
      <c r="SVX25" s="132"/>
      <c r="SVY25" s="132"/>
      <c r="SVZ25" s="133"/>
      <c r="SWA25" s="132"/>
      <c r="SWB25" s="109"/>
      <c r="SWC25" s="131"/>
      <c r="SWD25" s="114"/>
      <c r="SWE25" s="108"/>
      <c r="SWF25" s="108"/>
      <c r="SWG25" s="116"/>
      <c r="SWH25" s="266"/>
      <c r="SWI25" s="267"/>
      <c r="SWJ25" s="117"/>
      <c r="SWK25" s="107"/>
      <c r="SWL25" s="108"/>
      <c r="SWM25" s="109"/>
      <c r="SWN25" s="132"/>
      <c r="SWO25" s="132"/>
      <c r="SWP25" s="133"/>
      <c r="SWQ25" s="132"/>
      <c r="SWR25" s="109"/>
      <c r="SWS25" s="131"/>
      <c r="SWT25" s="114"/>
      <c r="SWU25" s="108"/>
      <c r="SWV25" s="108"/>
      <c r="SWW25" s="116"/>
      <c r="SWX25" s="266"/>
      <c r="SWY25" s="267"/>
      <c r="SWZ25" s="117"/>
      <c r="SXA25" s="107"/>
      <c r="SXB25" s="108"/>
      <c r="SXC25" s="109"/>
      <c r="SXD25" s="132"/>
      <c r="SXE25" s="132"/>
      <c r="SXF25" s="133"/>
      <c r="SXG25" s="132"/>
      <c r="SXH25" s="109"/>
      <c r="SXI25" s="131"/>
      <c r="SXJ25" s="114"/>
      <c r="SXK25" s="108"/>
      <c r="SXL25" s="108"/>
      <c r="SXM25" s="116"/>
      <c r="SXN25" s="266"/>
      <c r="SXO25" s="267"/>
      <c r="SXP25" s="117"/>
      <c r="SXQ25" s="107"/>
      <c r="SXR25" s="108"/>
      <c r="SXS25" s="109"/>
      <c r="SXT25" s="132"/>
      <c r="SXU25" s="132"/>
      <c r="SXV25" s="133"/>
      <c r="SXW25" s="132"/>
      <c r="SXX25" s="109"/>
      <c r="SXY25" s="131"/>
      <c r="SXZ25" s="114"/>
      <c r="SYA25" s="108"/>
      <c r="SYB25" s="108"/>
      <c r="SYC25" s="116"/>
      <c r="SYD25" s="266"/>
      <c r="SYE25" s="267"/>
      <c r="SYF25" s="117"/>
      <c r="SYG25" s="107"/>
      <c r="SYH25" s="108"/>
      <c r="SYI25" s="109"/>
      <c r="SYJ25" s="132"/>
      <c r="SYK25" s="132"/>
      <c r="SYL25" s="133"/>
      <c r="SYM25" s="132"/>
      <c r="SYN25" s="109"/>
      <c r="SYO25" s="131"/>
      <c r="SYP25" s="114"/>
      <c r="SYQ25" s="108"/>
      <c r="SYR25" s="108"/>
      <c r="SYS25" s="116"/>
      <c r="SYT25" s="266"/>
      <c r="SYU25" s="267"/>
      <c r="SYV25" s="117"/>
      <c r="SYW25" s="107"/>
      <c r="SYX25" s="108"/>
      <c r="SYY25" s="109"/>
      <c r="SYZ25" s="132"/>
      <c r="SZA25" s="132"/>
      <c r="SZB25" s="133"/>
      <c r="SZC25" s="132"/>
      <c r="SZD25" s="109"/>
      <c r="SZE25" s="131"/>
      <c r="SZF25" s="114"/>
      <c r="SZG25" s="108"/>
      <c r="SZH25" s="108"/>
      <c r="SZI25" s="116"/>
      <c r="SZJ25" s="266"/>
      <c r="SZK25" s="267"/>
      <c r="SZL25" s="117"/>
      <c r="SZM25" s="107"/>
      <c r="SZN25" s="108"/>
      <c r="SZO25" s="109"/>
      <c r="SZP25" s="132"/>
      <c r="SZQ25" s="132"/>
      <c r="SZR25" s="133"/>
      <c r="SZS25" s="132"/>
      <c r="SZT25" s="109"/>
      <c r="SZU25" s="131"/>
      <c r="SZV25" s="114"/>
      <c r="SZW25" s="108"/>
      <c r="SZX25" s="108"/>
      <c r="SZY25" s="116"/>
      <c r="SZZ25" s="266"/>
      <c r="TAA25" s="267"/>
      <c r="TAB25" s="117"/>
      <c r="TAC25" s="107"/>
      <c r="TAD25" s="108"/>
      <c r="TAE25" s="109"/>
      <c r="TAF25" s="132"/>
      <c r="TAG25" s="132"/>
      <c r="TAH25" s="133"/>
      <c r="TAI25" s="132"/>
      <c r="TAJ25" s="109"/>
      <c r="TAK25" s="131"/>
      <c r="TAL25" s="114"/>
      <c r="TAM25" s="108"/>
      <c r="TAN25" s="108"/>
      <c r="TAO25" s="116"/>
      <c r="TAP25" s="266"/>
      <c r="TAQ25" s="267"/>
      <c r="TAR25" s="117"/>
      <c r="TAS25" s="107"/>
      <c r="TAT25" s="108"/>
      <c r="TAU25" s="109"/>
      <c r="TAV25" s="132"/>
      <c r="TAW25" s="132"/>
      <c r="TAX25" s="133"/>
      <c r="TAY25" s="132"/>
      <c r="TAZ25" s="109"/>
      <c r="TBA25" s="131"/>
      <c r="TBB25" s="114"/>
      <c r="TBC25" s="108"/>
      <c r="TBD25" s="108"/>
      <c r="TBE25" s="116"/>
      <c r="TBF25" s="266"/>
      <c r="TBG25" s="267"/>
      <c r="TBH25" s="117"/>
      <c r="TBI25" s="107"/>
      <c r="TBJ25" s="108"/>
      <c r="TBK25" s="109"/>
      <c r="TBL25" s="132"/>
      <c r="TBM25" s="132"/>
      <c r="TBN25" s="133"/>
      <c r="TBO25" s="132"/>
      <c r="TBP25" s="109"/>
      <c r="TBQ25" s="131"/>
      <c r="TBR25" s="114"/>
      <c r="TBS25" s="108"/>
      <c r="TBT25" s="108"/>
      <c r="TBU25" s="116"/>
      <c r="TBV25" s="266"/>
      <c r="TBW25" s="267"/>
      <c r="TBX25" s="117"/>
      <c r="TBY25" s="107"/>
      <c r="TBZ25" s="108"/>
      <c r="TCA25" s="109"/>
      <c r="TCB25" s="132"/>
      <c r="TCC25" s="132"/>
      <c r="TCD25" s="133"/>
      <c r="TCE25" s="132"/>
      <c r="TCF25" s="109"/>
      <c r="TCG25" s="131"/>
      <c r="TCH25" s="114"/>
      <c r="TCI25" s="108"/>
      <c r="TCJ25" s="108"/>
      <c r="TCK25" s="116"/>
      <c r="TCL25" s="266"/>
      <c r="TCM25" s="267"/>
      <c r="TCN25" s="117"/>
      <c r="TCO25" s="107"/>
      <c r="TCP25" s="108"/>
      <c r="TCQ25" s="109"/>
      <c r="TCR25" s="132"/>
      <c r="TCS25" s="132"/>
      <c r="TCT25" s="133"/>
      <c r="TCU25" s="132"/>
      <c r="TCV25" s="109"/>
      <c r="TCW25" s="131"/>
      <c r="TCX25" s="114"/>
      <c r="TCY25" s="108"/>
      <c r="TCZ25" s="108"/>
      <c r="TDA25" s="116"/>
      <c r="TDB25" s="266"/>
      <c r="TDC25" s="267"/>
      <c r="TDD25" s="117"/>
      <c r="TDE25" s="107"/>
      <c r="TDF25" s="108"/>
      <c r="TDG25" s="109"/>
      <c r="TDH25" s="132"/>
      <c r="TDI25" s="132"/>
      <c r="TDJ25" s="133"/>
      <c r="TDK25" s="132"/>
      <c r="TDL25" s="109"/>
      <c r="TDM25" s="131"/>
      <c r="TDN25" s="114"/>
      <c r="TDO25" s="108"/>
      <c r="TDP25" s="108"/>
      <c r="TDQ25" s="116"/>
      <c r="TDR25" s="266"/>
      <c r="TDS25" s="267"/>
      <c r="TDT25" s="117"/>
      <c r="TDU25" s="107"/>
      <c r="TDV25" s="108"/>
      <c r="TDW25" s="109"/>
      <c r="TDX25" s="132"/>
      <c r="TDY25" s="132"/>
      <c r="TDZ25" s="133"/>
      <c r="TEA25" s="132"/>
      <c r="TEB25" s="109"/>
      <c r="TEC25" s="131"/>
      <c r="TED25" s="114"/>
      <c r="TEE25" s="108"/>
      <c r="TEF25" s="108"/>
      <c r="TEG25" s="116"/>
      <c r="TEH25" s="266"/>
      <c r="TEI25" s="267"/>
      <c r="TEJ25" s="117"/>
      <c r="TEK25" s="107"/>
      <c r="TEL25" s="108"/>
      <c r="TEM25" s="109"/>
      <c r="TEN25" s="132"/>
      <c r="TEO25" s="132"/>
      <c r="TEP25" s="133"/>
      <c r="TEQ25" s="132"/>
      <c r="TER25" s="109"/>
      <c r="TES25" s="131"/>
      <c r="TET25" s="114"/>
      <c r="TEU25" s="108"/>
      <c r="TEV25" s="108"/>
      <c r="TEW25" s="116"/>
      <c r="TEX25" s="266"/>
      <c r="TEY25" s="267"/>
      <c r="TEZ25" s="117"/>
      <c r="TFA25" s="107"/>
      <c r="TFB25" s="108"/>
      <c r="TFC25" s="109"/>
      <c r="TFD25" s="132"/>
      <c r="TFE25" s="132"/>
      <c r="TFF25" s="133"/>
      <c r="TFG25" s="132"/>
      <c r="TFH25" s="109"/>
      <c r="TFI25" s="131"/>
      <c r="TFJ25" s="114"/>
      <c r="TFK25" s="108"/>
      <c r="TFL25" s="108"/>
      <c r="TFM25" s="116"/>
      <c r="TFN25" s="266"/>
      <c r="TFO25" s="267"/>
      <c r="TFP25" s="117"/>
      <c r="TFQ25" s="107"/>
      <c r="TFR25" s="108"/>
      <c r="TFS25" s="109"/>
      <c r="TFT25" s="132"/>
      <c r="TFU25" s="132"/>
      <c r="TFV25" s="133"/>
      <c r="TFW25" s="132"/>
      <c r="TFX25" s="109"/>
      <c r="TFY25" s="131"/>
      <c r="TFZ25" s="114"/>
      <c r="TGA25" s="108"/>
      <c r="TGB25" s="108"/>
      <c r="TGC25" s="116"/>
      <c r="TGD25" s="266"/>
      <c r="TGE25" s="267"/>
      <c r="TGF25" s="117"/>
      <c r="TGG25" s="107"/>
      <c r="TGH25" s="108"/>
      <c r="TGI25" s="109"/>
      <c r="TGJ25" s="132"/>
      <c r="TGK25" s="132"/>
      <c r="TGL25" s="133"/>
      <c r="TGM25" s="132"/>
      <c r="TGN25" s="109"/>
      <c r="TGO25" s="131"/>
      <c r="TGP25" s="114"/>
      <c r="TGQ25" s="108"/>
      <c r="TGR25" s="108"/>
      <c r="TGS25" s="116"/>
      <c r="TGT25" s="266"/>
      <c r="TGU25" s="267"/>
      <c r="TGV25" s="117"/>
      <c r="TGW25" s="107"/>
      <c r="TGX25" s="108"/>
      <c r="TGY25" s="109"/>
      <c r="TGZ25" s="132"/>
      <c r="THA25" s="132"/>
      <c r="THB25" s="133"/>
      <c r="THC25" s="132"/>
      <c r="THD25" s="109"/>
      <c r="THE25" s="131"/>
      <c r="THF25" s="114"/>
      <c r="THG25" s="108"/>
      <c r="THH25" s="108"/>
      <c r="THI25" s="116"/>
      <c r="THJ25" s="266"/>
      <c r="THK25" s="267"/>
      <c r="THL25" s="117"/>
      <c r="THM25" s="107"/>
      <c r="THN25" s="108"/>
      <c r="THO25" s="109"/>
      <c r="THP25" s="132"/>
      <c r="THQ25" s="132"/>
      <c r="THR25" s="133"/>
      <c r="THS25" s="132"/>
      <c r="THT25" s="109"/>
      <c r="THU25" s="131"/>
      <c r="THV25" s="114"/>
      <c r="THW25" s="108"/>
      <c r="THX25" s="108"/>
      <c r="THY25" s="116"/>
      <c r="THZ25" s="266"/>
      <c r="TIA25" s="267"/>
      <c r="TIB25" s="117"/>
      <c r="TIC25" s="107"/>
      <c r="TID25" s="108"/>
      <c r="TIE25" s="109"/>
      <c r="TIF25" s="132"/>
      <c r="TIG25" s="132"/>
      <c r="TIH25" s="133"/>
      <c r="TII25" s="132"/>
      <c r="TIJ25" s="109"/>
      <c r="TIK25" s="131"/>
      <c r="TIL25" s="114"/>
      <c r="TIM25" s="108"/>
      <c r="TIN25" s="108"/>
      <c r="TIO25" s="116"/>
      <c r="TIP25" s="266"/>
      <c r="TIQ25" s="267"/>
      <c r="TIR25" s="117"/>
      <c r="TIS25" s="107"/>
      <c r="TIT25" s="108"/>
      <c r="TIU25" s="109"/>
      <c r="TIV25" s="132"/>
      <c r="TIW25" s="132"/>
      <c r="TIX25" s="133"/>
      <c r="TIY25" s="132"/>
      <c r="TIZ25" s="109"/>
      <c r="TJA25" s="131"/>
      <c r="TJB25" s="114"/>
      <c r="TJC25" s="108"/>
      <c r="TJD25" s="108"/>
      <c r="TJE25" s="116"/>
      <c r="TJF25" s="266"/>
      <c r="TJG25" s="267"/>
      <c r="TJH25" s="117"/>
      <c r="TJI25" s="107"/>
      <c r="TJJ25" s="108"/>
      <c r="TJK25" s="109"/>
      <c r="TJL25" s="132"/>
      <c r="TJM25" s="132"/>
      <c r="TJN25" s="133"/>
      <c r="TJO25" s="132"/>
      <c r="TJP25" s="109"/>
      <c r="TJQ25" s="131"/>
      <c r="TJR25" s="114"/>
      <c r="TJS25" s="108"/>
      <c r="TJT25" s="108"/>
      <c r="TJU25" s="116"/>
      <c r="TJV25" s="266"/>
      <c r="TJW25" s="267"/>
      <c r="TJX25" s="117"/>
      <c r="TJY25" s="107"/>
      <c r="TJZ25" s="108"/>
      <c r="TKA25" s="109"/>
      <c r="TKB25" s="132"/>
      <c r="TKC25" s="132"/>
      <c r="TKD25" s="133"/>
      <c r="TKE25" s="132"/>
      <c r="TKF25" s="109"/>
      <c r="TKG25" s="131"/>
      <c r="TKH25" s="114"/>
      <c r="TKI25" s="108"/>
      <c r="TKJ25" s="108"/>
      <c r="TKK25" s="116"/>
      <c r="TKL25" s="266"/>
      <c r="TKM25" s="267"/>
      <c r="TKN25" s="117"/>
      <c r="TKO25" s="107"/>
      <c r="TKP25" s="108"/>
      <c r="TKQ25" s="109"/>
      <c r="TKR25" s="132"/>
      <c r="TKS25" s="132"/>
      <c r="TKT25" s="133"/>
      <c r="TKU25" s="132"/>
      <c r="TKV25" s="109"/>
      <c r="TKW25" s="131"/>
      <c r="TKX25" s="114"/>
      <c r="TKY25" s="108"/>
      <c r="TKZ25" s="108"/>
      <c r="TLA25" s="116"/>
      <c r="TLB25" s="266"/>
      <c r="TLC25" s="267"/>
      <c r="TLD25" s="117"/>
      <c r="TLE25" s="107"/>
      <c r="TLF25" s="108"/>
      <c r="TLG25" s="109"/>
      <c r="TLH25" s="132"/>
      <c r="TLI25" s="132"/>
      <c r="TLJ25" s="133"/>
      <c r="TLK25" s="132"/>
      <c r="TLL25" s="109"/>
      <c r="TLM25" s="131"/>
      <c r="TLN25" s="114"/>
      <c r="TLO25" s="108"/>
      <c r="TLP25" s="108"/>
      <c r="TLQ25" s="116"/>
      <c r="TLR25" s="266"/>
      <c r="TLS25" s="267"/>
      <c r="TLT25" s="117"/>
      <c r="TLU25" s="107"/>
      <c r="TLV25" s="108"/>
      <c r="TLW25" s="109"/>
      <c r="TLX25" s="132"/>
      <c r="TLY25" s="132"/>
      <c r="TLZ25" s="133"/>
      <c r="TMA25" s="132"/>
      <c r="TMB25" s="109"/>
      <c r="TMC25" s="131"/>
      <c r="TMD25" s="114"/>
      <c r="TME25" s="108"/>
      <c r="TMF25" s="108"/>
      <c r="TMG25" s="116"/>
      <c r="TMH25" s="266"/>
      <c r="TMI25" s="267"/>
      <c r="TMJ25" s="117"/>
      <c r="TMK25" s="107"/>
      <c r="TML25" s="108"/>
      <c r="TMM25" s="109"/>
      <c r="TMN25" s="132"/>
      <c r="TMO25" s="132"/>
      <c r="TMP25" s="133"/>
      <c r="TMQ25" s="132"/>
      <c r="TMR25" s="109"/>
      <c r="TMS25" s="131"/>
      <c r="TMT25" s="114"/>
      <c r="TMU25" s="108"/>
      <c r="TMV25" s="108"/>
      <c r="TMW25" s="116"/>
      <c r="TMX25" s="266"/>
      <c r="TMY25" s="267"/>
      <c r="TMZ25" s="117"/>
      <c r="TNA25" s="107"/>
      <c r="TNB25" s="108"/>
      <c r="TNC25" s="109"/>
      <c r="TND25" s="132"/>
      <c r="TNE25" s="132"/>
      <c r="TNF25" s="133"/>
      <c r="TNG25" s="132"/>
      <c r="TNH25" s="109"/>
      <c r="TNI25" s="131"/>
      <c r="TNJ25" s="114"/>
      <c r="TNK25" s="108"/>
      <c r="TNL25" s="108"/>
      <c r="TNM25" s="116"/>
      <c r="TNN25" s="266"/>
      <c r="TNO25" s="267"/>
      <c r="TNP25" s="117"/>
      <c r="TNQ25" s="107"/>
      <c r="TNR25" s="108"/>
      <c r="TNS25" s="109"/>
      <c r="TNT25" s="132"/>
      <c r="TNU25" s="132"/>
      <c r="TNV25" s="133"/>
      <c r="TNW25" s="132"/>
      <c r="TNX25" s="109"/>
      <c r="TNY25" s="131"/>
      <c r="TNZ25" s="114"/>
      <c r="TOA25" s="108"/>
      <c r="TOB25" s="108"/>
      <c r="TOC25" s="116"/>
      <c r="TOD25" s="266"/>
      <c r="TOE25" s="267"/>
      <c r="TOF25" s="117"/>
      <c r="TOG25" s="107"/>
      <c r="TOH25" s="108"/>
      <c r="TOI25" s="109"/>
      <c r="TOJ25" s="132"/>
      <c r="TOK25" s="132"/>
      <c r="TOL25" s="133"/>
      <c r="TOM25" s="132"/>
      <c r="TON25" s="109"/>
      <c r="TOO25" s="131"/>
      <c r="TOP25" s="114"/>
      <c r="TOQ25" s="108"/>
      <c r="TOR25" s="108"/>
      <c r="TOS25" s="116"/>
      <c r="TOT25" s="266"/>
      <c r="TOU25" s="267"/>
      <c r="TOV25" s="117"/>
      <c r="TOW25" s="107"/>
      <c r="TOX25" s="108"/>
      <c r="TOY25" s="109"/>
      <c r="TOZ25" s="132"/>
      <c r="TPA25" s="132"/>
      <c r="TPB25" s="133"/>
      <c r="TPC25" s="132"/>
      <c r="TPD25" s="109"/>
      <c r="TPE25" s="131"/>
      <c r="TPF25" s="114"/>
      <c r="TPG25" s="108"/>
      <c r="TPH25" s="108"/>
      <c r="TPI25" s="116"/>
      <c r="TPJ25" s="266"/>
      <c r="TPK25" s="267"/>
      <c r="TPL25" s="117"/>
      <c r="TPM25" s="107"/>
      <c r="TPN25" s="108"/>
      <c r="TPO25" s="109"/>
      <c r="TPP25" s="132"/>
      <c r="TPQ25" s="132"/>
      <c r="TPR25" s="133"/>
      <c r="TPS25" s="132"/>
      <c r="TPT25" s="109"/>
      <c r="TPU25" s="131"/>
      <c r="TPV25" s="114"/>
      <c r="TPW25" s="108"/>
      <c r="TPX25" s="108"/>
      <c r="TPY25" s="116"/>
      <c r="TPZ25" s="266"/>
      <c r="TQA25" s="267"/>
      <c r="TQB25" s="117"/>
      <c r="TQC25" s="107"/>
      <c r="TQD25" s="108"/>
      <c r="TQE25" s="109"/>
      <c r="TQF25" s="132"/>
      <c r="TQG25" s="132"/>
      <c r="TQH25" s="133"/>
      <c r="TQI25" s="132"/>
      <c r="TQJ25" s="109"/>
      <c r="TQK25" s="131"/>
      <c r="TQL25" s="114"/>
      <c r="TQM25" s="108"/>
      <c r="TQN25" s="108"/>
      <c r="TQO25" s="116"/>
      <c r="TQP25" s="266"/>
      <c r="TQQ25" s="267"/>
      <c r="TQR25" s="117"/>
      <c r="TQS25" s="107"/>
      <c r="TQT25" s="108"/>
      <c r="TQU25" s="109"/>
      <c r="TQV25" s="132"/>
      <c r="TQW25" s="132"/>
      <c r="TQX25" s="133"/>
      <c r="TQY25" s="132"/>
      <c r="TQZ25" s="109"/>
      <c r="TRA25" s="131"/>
      <c r="TRB25" s="114"/>
      <c r="TRC25" s="108"/>
      <c r="TRD25" s="108"/>
      <c r="TRE25" s="116"/>
      <c r="TRF25" s="266"/>
      <c r="TRG25" s="267"/>
      <c r="TRH25" s="117"/>
      <c r="TRI25" s="107"/>
      <c r="TRJ25" s="108"/>
      <c r="TRK25" s="109"/>
      <c r="TRL25" s="132"/>
      <c r="TRM25" s="132"/>
      <c r="TRN25" s="133"/>
      <c r="TRO25" s="132"/>
      <c r="TRP25" s="109"/>
      <c r="TRQ25" s="131"/>
      <c r="TRR25" s="114"/>
      <c r="TRS25" s="108"/>
      <c r="TRT25" s="108"/>
      <c r="TRU25" s="116"/>
      <c r="TRV25" s="266"/>
      <c r="TRW25" s="267"/>
      <c r="TRX25" s="117"/>
      <c r="TRY25" s="107"/>
      <c r="TRZ25" s="108"/>
      <c r="TSA25" s="109"/>
      <c r="TSB25" s="132"/>
      <c r="TSC25" s="132"/>
      <c r="TSD25" s="133"/>
      <c r="TSE25" s="132"/>
      <c r="TSF25" s="109"/>
      <c r="TSG25" s="131"/>
      <c r="TSH25" s="114"/>
      <c r="TSI25" s="108"/>
      <c r="TSJ25" s="108"/>
      <c r="TSK25" s="116"/>
      <c r="TSL25" s="266"/>
      <c r="TSM25" s="267"/>
      <c r="TSN25" s="117"/>
      <c r="TSO25" s="107"/>
      <c r="TSP25" s="108"/>
      <c r="TSQ25" s="109"/>
      <c r="TSR25" s="132"/>
      <c r="TSS25" s="132"/>
      <c r="TST25" s="133"/>
      <c r="TSU25" s="132"/>
      <c r="TSV25" s="109"/>
      <c r="TSW25" s="131"/>
      <c r="TSX25" s="114"/>
      <c r="TSY25" s="108"/>
      <c r="TSZ25" s="108"/>
      <c r="TTA25" s="116"/>
      <c r="TTB25" s="266"/>
      <c r="TTC25" s="267"/>
      <c r="TTD25" s="117"/>
      <c r="TTE25" s="107"/>
      <c r="TTF25" s="108"/>
      <c r="TTG25" s="109"/>
      <c r="TTH25" s="132"/>
      <c r="TTI25" s="132"/>
      <c r="TTJ25" s="133"/>
      <c r="TTK25" s="132"/>
      <c r="TTL25" s="109"/>
      <c r="TTM25" s="131"/>
      <c r="TTN25" s="114"/>
      <c r="TTO25" s="108"/>
      <c r="TTP25" s="108"/>
      <c r="TTQ25" s="116"/>
      <c r="TTR25" s="266"/>
      <c r="TTS25" s="267"/>
      <c r="TTT25" s="117"/>
      <c r="TTU25" s="107"/>
      <c r="TTV25" s="108"/>
      <c r="TTW25" s="109"/>
      <c r="TTX25" s="132"/>
      <c r="TTY25" s="132"/>
      <c r="TTZ25" s="133"/>
      <c r="TUA25" s="132"/>
      <c r="TUB25" s="109"/>
      <c r="TUC25" s="131"/>
      <c r="TUD25" s="114"/>
      <c r="TUE25" s="108"/>
      <c r="TUF25" s="108"/>
      <c r="TUG25" s="116"/>
      <c r="TUH25" s="266"/>
      <c r="TUI25" s="267"/>
      <c r="TUJ25" s="117"/>
      <c r="TUK25" s="107"/>
      <c r="TUL25" s="108"/>
      <c r="TUM25" s="109"/>
      <c r="TUN25" s="132"/>
      <c r="TUO25" s="132"/>
      <c r="TUP25" s="133"/>
      <c r="TUQ25" s="132"/>
      <c r="TUR25" s="109"/>
      <c r="TUS25" s="131"/>
      <c r="TUT25" s="114"/>
      <c r="TUU25" s="108"/>
      <c r="TUV25" s="108"/>
      <c r="TUW25" s="116"/>
      <c r="TUX25" s="266"/>
      <c r="TUY25" s="267"/>
      <c r="TUZ25" s="117"/>
      <c r="TVA25" s="107"/>
      <c r="TVB25" s="108"/>
      <c r="TVC25" s="109"/>
      <c r="TVD25" s="132"/>
      <c r="TVE25" s="132"/>
      <c r="TVF25" s="133"/>
      <c r="TVG25" s="132"/>
      <c r="TVH25" s="109"/>
      <c r="TVI25" s="131"/>
      <c r="TVJ25" s="114"/>
      <c r="TVK25" s="108"/>
      <c r="TVL25" s="108"/>
      <c r="TVM25" s="116"/>
      <c r="TVN25" s="266"/>
      <c r="TVO25" s="267"/>
      <c r="TVP25" s="117"/>
      <c r="TVQ25" s="107"/>
      <c r="TVR25" s="108"/>
      <c r="TVS25" s="109"/>
      <c r="TVT25" s="132"/>
      <c r="TVU25" s="132"/>
      <c r="TVV25" s="133"/>
      <c r="TVW25" s="132"/>
      <c r="TVX25" s="109"/>
      <c r="TVY25" s="131"/>
      <c r="TVZ25" s="114"/>
      <c r="TWA25" s="108"/>
      <c r="TWB25" s="108"/>
      <c r="TWC25" s="116"/>
      <c r="TWD25" s="266"/>
      <c r="TWE25" s="267"/>
      <c r="TWF25" s="117"/>
      <c r="TWG25" s="107"/>
      <c r="TWH25" s="108"/>
      <c r="TWI25" s="109"/>
      <c r="TWJ25" s="132"/>
      <c r="TWK25" s="132"/>
      <c r="TWL25" s="133"/>
      <c r="TWM25" s="132"/>
      <c r="TWN25" s="109"/>
      <c r="TWO25" s="131"/>
      <c r="TWP25" s="114"/>
      <c r="TWQ25" s="108"/>
      <c r="TWR25" s="108"/>
      <c r="TWS25" s="116"/>
      <c r="TWT25" s="266"/>
      <c r="TWU25" s="267"/>
      <c r="TWV25" s="117"/>
      <c r="TWW25" s="107"/>
      <c r="TWX25" s="108"/>
      <c r="TWY25" s="109"/>
      <c r="TWZ25" s="132"/>
      <c r="TXA25" s="132"/>
      <c r="TXB25" s="133"/>
      <c r="TXC25" s="132"/>
      <c r="TXD25" s="109"/>
      <c r="TXE25" s="131"/>
      <c r="TXF25" s="114"/>
      <c r="TXG25" s="108"/>
      <c r="TXH25" s="108"/>
      <c r="TXI25" s="116"/>
      <c r="TXJ25" s="266"/>
      <c r="TXK25" s="267"/>
      <c r="TXL25" s="117"/>
      <c r="TXM25" s="107"/>
      <c r="TXN25" s="108"/>
      <c r="TXO25" s="109"/>
      <c r="TXP25" s="132"/>
      <c r="TXQ25" s="132"/>
      <c r="TXR25" s="133"/>
      <c r="TXS25" s="132"/>
      <c r="TXT25" s="109"/>
      <c r="TXU25" s="131"/>
      <c r="TXV25" s="114"/>
      <c r="TXW25" s="108"/>
      <c r="TXX25" s="108"/>
      <c r="TXY25" s="116"/>
      <c r="TXZ25" s="266"/>
      <c r="TYA25" s="267"/>
      <c r="TYB25" s="117"/>
      <c r="TYC25" s="107"/>
      <c r="TYD25" s="108"/>
      <c r="TYE25" s="109"/>
      <c r="TYF25" s="132"/>
      <c r="TYG25" s="132"/>
      <c r="TYH25" s="133"/>
      <c r="TYI25" s="132"/>
      <c r="TYJ25" s="109"/>
      <c r="TYK25" s="131"/>
      <c r="TYL25" s="114"/>
      <c r="TYM25" s="108"/>
      <c r="TYN25" s="108"/>
      <c r="TYO25" s="116"/>
      <c r="TYP25" s="266"/>
      <c r="TYQ25" s="267"/>
      <c r="TYR25" s="117"/>
      <c r="TYS25" s="107"/>
      <c r="TYT25" s="108"/>
      <c r="TYU25" s="109"/>
      <c r="TYV25" s="132"/>
      <c r="TYW25" s="132"/>
      <c r="TYX25" s="133"/>
      <c r="TYY25" s="132"/>
      <c r="TYZ25" s="109"/>
      <c r="TZA25" s="131"/>
      <c r="TZB25" s="114"/>
      <c r="TZC25" s="108"/>
      <c r="TZD25" s="108"/>
      <c r="TZE25" s="116"/>
      <c r="TZF25" s="266"/>
      <c r="TZG25" s="267"/>
      <c r="TZH25" s="117"/>
      <c r="TZI25" s="107"/>
      <c r="TZJ25" s="108"/>
      <c r="TZK25" s="109"/>
      <c r="TZL25" s="132"/>
      <c r="TZM25" s="132"/>
      <c r="TZN25" s="133"/>
      <c r="TZO25" s="132"/>
      <c r="TZP25" s="109"/>
      <c r="TZQ25" s="131"/>
      <c r="TZR25" s="114"/>
      <c r="TZS25" s="108"/>
      <c r="TZT25" s="108"/>
      <c r="TZU25" s="116"/>
      <c r="TZV25" s="266"/>
      <c r="TZW25" s="267"/>
      <c r="TZX25" s="117"/>
      <c r="TZY25" s="107"/>
      <c r="TZZ25" s="108"/>
      <c r="UAA25" s="109"/>
      <c r="UAB25" s="132"/>
      <c r="UAC25" s="132"/>
      <c r="UAD25" s="133"/>
      <c r="UAE25" s="132"/>
      <c r="UAF25" s="109"/>
      <c r="UAG25" s="131"/>
      <c r="UAH25" s="114"/>
      <c r="UAI25" s="108"/>
      <c r="UAJ25" s="108"/>
      <c r="UAK25" s="116"/>
      <c r="UAL25" s="266"/>
      <c r="UAM25" s="267"/>
      <c r="UAN25" s="117"/>
      <c r="UAO25" s="107"/>
      <c r="UAP25" s="108"/>
      <c r="UAQ25" s="109"/>
      <c r="UAR25" s="132"/>
      <c r="UAS25" s="132"/>
      <c r="UAT25" s="133"/>
      <c r="UAU25" s="132"/>
      <c r="UAV25" s="109"/>
      <c r="UAW25" s="131"/>
      <c r="UAX25" s="114"/>
      <c r="UAY25" s="108"/>
      <c r="UAZ25" s="108"/>
      <c r="UBA25" s="116"/>
      <c r="UBB25" s="266"/>
      <c r="UBC25" s="267"/>
      <c r="UBD25" s="117"/>
      <c r="UBE25" s="107"/>
      <c r="UBF25" s="108"/>
      <c r="UBG25" s="109"/>
      <c r="UBH25" s="132"/>
      <c r="UBI25" s="132"/>
      <c r="UBJ25" s="133"/>
      <c r="UBK25" s="132"/>
      <c r="UBL25" s="109"/>
      <c r="UBM25" s="131"/>
      <c r="UBN25" s="114"/>
      <c r="UBO25" s="108"/>
      <c r="UBP25" s="108"/>
      <c r="UBQ25" s="116"/>
      <c r="UBR25" s="266"/>
      <c r="UBS25" s="267"/>
      <c r="UBT25" s="117"/>
      <c r="UBU25" s="107"/>
      <c r="UBV25" s="108"/>
      <c r="UBW25" s="109"/>
      <c r="UBX25" s="132"/>
      <c r="UBY25" s="132"/>
      <c r="UBZ25" s="133"/>
      <c r="UCA25" s="132"/>
      <c r="UCB25" s="109"/>
      <c r="UCC25" s="131"/>
      <c r="UCD25" s="114"/>
      <c r="UCE25" s="108"/>
      <c r="UCF25" s="108"/>
      <c r="UCG25" s="116"/>
      <c r="UCH25" s="266"/>
      <c r="UCI25" s="267"/>
      <c r="UCJ25" s="117"/>
      <c r="UCK25" s="107"/>
      <c r="UCL25" s="108"/>
      <c r="UCM25" s="109"/>
      <c r="UCN25" s="132"/>
      <c r="UCO25" s="132"/>
      <c r="UCP25" s="133"/>
      <c r="UCQ25" s="132"/>
      <c r="UCR25" s="109"/>
      <c r="UCS25" s="131"/>
      <c r="UCT25" s="114"/>
      <c r="UCU25" s="108"/>
      <c r="UCV25" s="108"/>
      <c r="UCW25" s="116"/>
      <c r="UCX25" s="266"/>
      <c r="UCY25" s="267"/>
      <c r="UCZ25" s="117"/>
      <c r="UDA25" s="107"/>
      <c r="UDB25" s="108"/>
      <c r="UDC25" s="109"/>
      <c r="UDD25" s="132"/>
      <c r="UDE25" s="132"/>
      <c r="UDF25" s="133"/>
      <c r="UDG25" s="132"/>
      <c r="UDH25" s="109"/>
      <c r="UDI25" s="131"/>
      <c r="UDJ25" s="114"/>
      <c r="UDK25" s="108"/>
      <c r="UDL25" s="108"/>
      <c r="UDM25" s="116"/>
      <c r="UDN25" s="266"/>
      <c r="UDO25" s="267"/>
      <c r="UDP25" s="117"/>
      <c r="UDQ25" s="107"/>
      <c r="UDR25" s="108"/>
      <c r="UDS25" s="109"/>
      <c r="UDT25" s="132"/>
      <c r="UDU25" s="132"/>
      <c r="UDV25" s="133"/>
      <c r="UDW25" s="132"/>
      <c r="UDX25" s="109"/>
      <c r="UDY25" s="131"/>
      <c r="UDZ25" s="114"/>
      <c r="UEA25" s="108"/>
      <c r="UEB25" s="108"/>
      <c r="UEC25" s="116"/>
      <c r="UED25" s="266"/>
      <c r="UEE25" s="267"/>
      <c r="UEF25" s="117"/>
      <c r="UEG25" s="107"/>
      <c r="UEH25" s="108"/>
      <c r="UEI25" s="109"/>
      <c r="UEJ25" s="132"/>
      <c r="UEK25" s="132"/>
      <c r="UEL25" s="133"/>
      <c r="UEM25" s="132"/>
      <c r="UEN25" s="109"/>
      <c r="UEO25" s="131"/>
      <c r="UEP25" s="114"/>
      <c r="UEQ25" s="108"/>
      <c r="UER25" s="108"/>
      <c r="UES25" s="116"/>
      <c r="UET25" s="266"/>
      <c r="UEU25" s="267"/>
      <c r="UEV25" s="117"/>
      <c r="UEW25" s="107"/>
      <c r="UEX25" s="108"/>
      <c r="UEY25" s="109"/>
      <c r="UEZ25" s="132"/>
      <c r="UFA25" s="132"/>
      <c r="UFB25" s="133"/>
      <c r="UFC25" s="132"/>
      <c r="UFD25" s="109"/>
      <c r="UFE25" s="131"/>
      <c r="UFF25" s="114"/>
      <c r="UFG25" s="108"/>
      <c r="UFH25" s="108"/>
      <c r="UFI25" s="116"/>
      <c r="UFJ25" s="266"/>
      <c r="UFK25" s="267"/>
      <c r="UFL25" s="117"/>
      <c r="UFM25" s="107"/>
      <c r="UFN25" s="108"/>
      <c r="UFO25" s="109"/>
      <c r="UFP25" s="132"/>
      <c r="UFQ25" s="132"/>
      <c r="UFR25" s="133"/>
      <c r="UFS25" s="132"/>
      <c r="UFT25" s="109"/>
      <c r="UFU25" s="131"/>
      <c r="UFV25" s="114"/>
      <c r="UFW25" s="108"/>
      <c r="UFX25" s="108"/>
      <c r="UFY25" s="116"/>
      <c r="UFZ25" s="266"/>
      <c r="UGA25" s="267"/>
      <c r="UGB25" s="117"/>
      <c r="UGC25" s="107"/>
      <c r="UGD25" s="108"/>
      <c r="UGE25" s="109"/>
      <c r="UGF25" s="132"/>
      <c r="UGG25" s="132"/>
      <c r="UGH25" s="133"/>
      <c r="UGI25" s="132"/>
      <c r="UGJ25" s="109"/>
      <c r="UGK25" s="131"/>
      <c r="UGL25" s="114"/>
      <c r="UGM25" s="108"/>
      <c r="UGN25" s="108"/>
      <c r="UGO25" s="116"/>
      <c r="UGP25" s="266"/>
      <c r="UGQ25" s="267"/>
      <c r="UGR25" s="117"/>
      <c r="UGS25" s="107"/>
      <c r="UGT25" s="108"/>
      <c r="UGU25" s="109"/>
      <c r="UGV25" s="132"/>
      <c r="UGW25" s="132"/>
      <c r="UGX25" s="133"/>
      <c r="UGY25" s="132"/>
      <c r="UGZ25" s="109"/>
      <c r="UHA25" s="131"/>
      <c r="UHB25" s="114"/>
      <c r="UHC25" s="108"/>
      <c r="UHD25" s="108"/>
      <c r="UHE25" s="116"/>
      <c r="UHF25" s="266"/>
      <c r="UHG25" s="267"/>
      <c r="UHH25" s="117"/>
      <c r="UHI25" s="107"/>
      <c r="UHJ25" s="108"/>
      <c r="UHK25" s="109"/>
      <c r="UHL25" s="132"/>
      <c r="UHM25" s="132"/>
      <c r="UHN25" s="133"/>
      <c r="UHO25" s="132"/>
      <c r="UHP25" s="109"/>
      <c r="UHQ25" s="131"/>
      <c r="UHR25" s="114"/>
      <c r="UHS25" s="108"/>
      <c r="UHT25" s="108"/>
      <c r="UHU25" s="116"/>
      <c r="UHV25" s="266"/>
      <c r="UHW25" s="267"/>
      <c r="UHX25" s="117"/>
      <c r="UHY25" s="107"/>
      <c r="UHZ25" s="108"/>
      <c r="UIA25" s="109"/>
      <c r="UIB25" s="132"/>
      <c r="UIC25" s="132"/>
      <c r="UID25" s="133"/>
      <c r="UIE25" s="132"/>
      <c r="UIF25" s="109"/>
      <c r="UIG25" s="131"/>
      <c r="UIH25" s="114"/>
      <c r="UII25" s="108"/>
      <c r="UIJ25" s="108"/>
      <c r="UIK25" s="116"/>
      <c r="UIL25" s="266"/>
      <c r="UIM25" s="267"/>
      <c r="UIN25" s="117"/>
      <c r="UIO25" s="107"/>
      <c r="UIP25" s="108"/>
      <c r="UIQ25" s="109"/>
      <c r="UIR25" s="132"/>
      <c r="UIS25" s="132"/>
      <c r="UIT25" s="133"/>
      <c r="UIU25" s="132"/>
      <c r="UIV25" s="109"/>
      <c r="UIW25" s="131"/>
      <c r="UIX25" s="114"/>
      <c r="UIY25" s="108"/>
      <c r="UIZ25" s="108"/>
      <c r="UJA25" s="116"/>
      <c r="UJB25" s="266"/>
      <c r="UJC25" s="267"/>
      <c r="UJD25" s="117"/>
      <c r="UJE25" s="107"/>
      <c r="UJF25" s="108"/>
      <c r="UJG25" s="109"/>
      <c r="UJH25" s="132"/>
      <c r="UJI25" s="132"/>
      <c r="UJJ25" s="133"/>
      <c r="UJK25" s="132"/>
      <c r="UJL25" s="109"/>
      <c r="UJM25" s="131"/>
      <c r="UJN25" s="114"/>
      <c r="UJO25" s="108"/>
      <c r="UJP25" s="108"/>
      <c r="UJQ25" s="116"/>
      <c r="UJR25" s="266"/>
      <c r="UJS25" s="267"/>
      <c r="UJT25" s="117"/>
      <c r="UJU25" s="107"/>
      <c r="UJV25" s="108"/>
      <c r="UJW25" s="109"/>
      <c r="UJX25" s="132"/>
      <c r="UJY25" s="132"/>
      <c r="UJZ25" s="133"/>
      <c r="UKA25" s="132"/>
      <c r="UKB25" s="109"/>
      <c r="UKC25" s="131"/>
      <c r="UKD25" s="114"/>
      <c r="UKE25" s="108"/>
      <c r="UKF25" s="108"/>
      <c r="UKG25" s="116"/>
      <c r="UKH25" s="266"/>
      <c r="UKI25" s="267"/>
      <c r="UKJ25" s="117"/>
      <c r="UKK25" s="107"/>
      <c r="UKL25" s="108"/>
      <c r="UKM25" s="109"/>
      <c r="UKN25" s="132"/>
      <c r="UKO25" s="132"/>
      <c r="UKP25" s="133"/>
      <c r="UKQ25" s="132"/>
      <c r="UKR25" s="109"/>
      <c r="UKS25" s="131"/>
      <c r="UKT25" s="114"/>
      <c r="UKU25" s="108"/>
      <c r="UKV25" s="108"/>
      <c r="UKW25" s="116"/>
      <c r="UKX25" s="266"/>
      <c r="UKY25" s="267"/>
      <c r="UKZ25" s="117"/>
      <c r="ULA25" s="107"/>
      <c r="ULB25" s="108"/>
      <c r="ULC25" s="109"/>
      <c r="ULD25" s="132"/>
      <c r="ULE25" s="132"/>
      <c r="ULF25" s="133"/>
      <c r="ULG25" s="132"/>
      <c r="ULH25" s="109"/>
      <c r="ULI25" s="131"/>
      <c r="ULJ25" s="114"/>
      <c r="ULK25" s="108"/>
      <c r="ULL25" s="108"/>
      <c r="ULM25" s="116"/>
      <c r="ULN25" s="266"/>
      <c r="ULO25" s="267"/>
      <c r="ULP25" s="117"/>
      <c r="ULQ25" s="107"/>
      <c r="ULR25" s="108"/>
      <c r="ULS25" s="109"/>
      <c r="ULT25" s="132"/>
      <c r="ULU25" s="132"/>
      <c r="ULV25" s="133"/>
      <c r="ULW25" s="132"/>
      <c r="ULX25" s="109"/>
      <c r="ULY25" s="131"/>
      <c r="ULZ25" s="114"/>
      <c r="UMA25" s="108"/>
      <c r="UMB25" s="108"/>
      <c r="UMC25" s="116"/>
      <c r="UMD25" s="266"/>
      <c r="UME25" s="267"/>
      <c r="UMF25" s="117"/>
      <c r="UMG25" s="107"/>
      <c r="UMH25" s="108"/>
      <c r="UMI25" s="109"/>
      <c r="UMJ25" s="132"/>
      <c r="UMK25" s="132"/>
      <c r="UML25" s="133"/>
      <c r="UMM25" s="132"/>
      <c r="UMN25" s="109"/>
      <c r="UMO25" s="131"/>
      <c r="UMP25" s="114"/>
      <c r="UMQ25" s="108"/>
      <c r="UMR25" s="108"/>
      <c r="UMS25" s="116"/>
      <c r="UMT25" s="266"/>
      <c r="UMU25" s="267"/>
      <c r="UMV25" s="117"/>
      <c r="UMW25" s="107"/>
      <c r="UMX25" s="108"/>
      <c r="UMY25" s="109"/>
      <c r="UMZ25" s="132"/>
      <c r="UNA25" s="132"/>
      <c r="UNB25" s="133"/>
      <c r="UNC25" s="132"/>
      <c r="UND25" s="109"/>
      <c r="UNE25" s="131"/>
      <c r="UNF25" s="114"/>
      <c r="UNG25" s="108"/>
      <c r="UNH25" s="108"/>
      <c r="UNI25" s="116"/>
      <c r="UNJ25" s="266"/>
      <c r="UNK25" s="267"/>
      <c r="UNL25" s="117"/>
      <c r="UNM25" s="107"/>
      <c r="UNN25" s="108"/>
      <c r="UNO25" s="109"/>
      <c r="UNP25" s="132"/>
      <c r="UNQ25" s="132"/>
      <c r="UNR25" s="133"/>
      <c r="UNS25" s="132"/>
      <c r="UNT25" s="109"/>
      <c r="UNU25" s="131"/>
      <c r="UNV25" s="114"/>
      <c r="UNW25" s="108"/>
      <c r="UNX25" s="108"/>
      <c r="UNY25" s="116"/>
      <c r="UNZ25" s="266"/>
      <c r="UOA25" s="267"/>
      <c r="UOB25" s="117"/>
      <c r="UOC25" s="107"/>
      <c r="UOD25" s="108"/>
      <c r="UOE25" s="109"/>
      <c r="UOF25" s="132"/>
      <c r="UOG25" s="132"/>
      <c r="UOH25" s="133"/>
      <c r="UOI25" s="132"/>
      <c r="UOJ25" s="109"/>
      <c r="UOK25" s="131"/>
      <c r="UOL25" s="114"/>
      <c r="UOM25" s="108"/>
      <c r="UON25" s="108"/>
      <c r="UOO25" s="116"/>
      <c r="UOP25" s="266"/>
      <c r="UOQ25" s="267"/>
      <c r="UOR25" s="117"/>
      <c r="UOS25" s="107"/>
      <c r="UOT25" s="108"/>
      <c r="UOU25" s="109"/>
      <c r="UOV25" s="132"/>
      <c r="UOW25" s="132"/>
      <c r="UOX25" s="133"/>
      <c r="UOY25" s="132"/>
      <c r="UOZ25" s="109"/>
      <c r="UPA25" s="131"/>
      <c r="UPB25" s="114"/>
      <c r="UPC25" s="108"/>
      <c r="UPD25" s="108"/>
      <c r="UPE25" s="116"/>
      <c r="UPF25" s="266"/>
      <c r="UPG25" s="267"/>
      <c r="UPH25" s="117"/>
      <c r="UPI25" s="107"/>
      <c r="UPJ25" s="108"/>
      <c r="UPK25" s="109"/>
      <c r="UPL25" s="132"/>
      <c r="UPM25" s="132"/>
      <c r="UPN25" s="133"/>
      <c r="UPO25" s="132"/>
      <c r="UPP25" s="109"/>
      <c r="UPQ25" s="131"/>
      <c r="UPR25" s="114"/>
      <c r="UPS25" s="108"/>
      <c r="UPT25" s="108"/>
      <c r="UPU25" s="116"/>
      <c r="UPV25" s="266"/>
      <c r="UPW25" s="267"/>
      <c r="UPX25" s="117"/>
      <c r="UPY25" s="107"/>
      <c r="UPZ25" s="108"/>
      <c r="UQA25" s="109"/>
      <c r="UQB25" s="132"/>
      <c r="UQC25" s="132"/>
      <c r="UQD25" s="133"/>
      <c r="UQE25" s="132"/>
      <c r="UQF25" s="109"/>
      <c r="UQG25" s="131"/>
      <c r="UQH25" s="114"/>
      <c r="UQI25" s="108"/>
      <c r="UQJ25" s="108"/>
      <c r="UQK25" s="116"/>
      <c r="UQL25" s="266"/>
      <c r="UQM25" s="267"/>
      <c r="UQN25" s="117"/>
      <c r="UQO25" s="107"/>
      <c r="UQP25" s="108"/>
      <c r="UQQ25" s="109"/>
      <c r="UQR25" s="132"/>
      <c r="UQS25" s="132"/>
      <c r="UQT25" s="133"/>
      <c r="UQU25" s="132"/>
      <c r="UQV25" s="109"/>
      <c r="UQW25" s="131"/>
      <c r="UQX25" s="114"/>
      <c r="UQY25" s="108"/>
      <c r="UQZ25" s="108"/>
      <c r="URA25" s="116"/>
      <c r="URB25" s="266"/>
      <c r="URC25" s="267"/>
      <c r="URD25" s="117"/>
      <c r="URE25" s="107"/>
      <c r="URF25" s="108"/>
      <c r="URG25" s="109"/>
      <c r="URH25" s="132"/>
      <c r="URI25" s="132"/>
      <c r="URJ25" s="133"/>
      <c r="URK25" s="132"/>
      <c r="URL25" s="109"/>
      <c r="URM25" s="131"/>
      <c r="URN25" s="114"/>
      <c r="URO25" s="108"/>
      <c r="URP25" s="108"/>
      <c r="URQ25" s="116"/>
      <c r="URR25" s="266"/>
      <c r="URS25" s="267"/>
      <c r="URT25" s="117"/>
      <c r="URU25" s="107"/>
      <c r="URV25" s="108"/>
      <c r="URW25" s="109"/>
      <c r="URX25" s="132"/>
      <c r="URY25" s="132"/>
      <c r="URZ25" s="133"/>
      <c r="USA25" s="132"/>
      <c r="USB25" s="109"/>
      <c r="USC25" s="131"/>
      <c r="USD25" s="114"/>
      <c r="USE25" s="108"/>
      <c r="USF25" s="108"/>
      <c r="USG25" s="116"/>
      <c r="USH25" s="266"/>
      <c r="USI25" s="267"/>
      <c r="USJ25" s="117"/>
      <c r="USK25" s="107"/>
      <c r="USL25" s="108"/>
      <c r="USM25" s="109"/>
      <c r="USN25" s="132"/>
      <c r="USO25" s="132"/>
      <c r="USP25" s="133"/>
      <c r="USQ25" s="132"/>
      <c r="USR25" s="109"/>
      <c r="USS25" s="131"/>
      <c r="UST25" s="114"/>
      <c r="USU25" s="108"/>
      <c r="USV25" s="108"/>
      <c r="USW25" s="116"/>
      <c r="USX25" s="266"/>
      <c r="USY25" s="267"/>
      <c r="USZ25" s="117"/>
      <c r="UTA25" s="107"/>
      <c r="UTB25" s="108"/>
      <c r="UTC25" s="109"/>
      <c r="UTD25" s="132"/>
      <c r="UTE25" s="132"/>
      <c r="UTF25" s="133"/>
      <c r="UTG25" s="132"/>
      <c r="UTH25" s="109"/>
      <c r="UTI25" s="131"/>
      <c r="UTJ25" s="114"/>
      <c r="UTK25" s="108"/>
      <c r="UTL25" s="108"/>
      <c r="UTM25" s="116"/>
      <c r="UTN25" s="266"/>
      <c r="UTO25" s="267"/>
      <c r="UTP25" s="117"/>
      <c r="UTQ25" s="107"/>
      <c r="UTR25" s="108"/>
      <c r="UTS25" s="109"/>
      <c r="UTT25" s="132"/>
      <c r="UTU25" s="132"/>
      <c r="UTV25" s="133"/>
      <c r="UTW25" s="132"/>
      <c r="UTX25" s="109"/>
      <c r="UTY25" s="131"/>
      <c r="UTZ25" s="114"/>
      <c r="UUA25" s="108"/>
      <c r="UUB25" s="108"/>
      <c r="UUC25" s="116"/>
      <c r="UUD25" s="266"/>
      <c r="UUE25" s="267"/>
      <c r="UUF25" s="117"/>
      <c r="UUG25" s="107"/>
      <c r="UUH25" s="108"/>
      <c r="UUI25" s="109"/>
      <c r="UUJ25" s="132"/>
      <c r="UUK25" s="132"/>
      <c r="UUL25" s="133"/>
      <c r="UUM25" s="132"/>
      <c r="UUN25" s="109"/>
      <c r="UUO25" s="131"/>
      <c r="UUP25" s="114"/>
      <c r="UUQ25" s="108"/>
      <c r="UUR25" s="108"/>
      <c r="UUS25" s="116"/>
      <c r="UUT25" s="266"/>
      <c r="UUU25" s="267"/>
      <c r="UUV25" s="117"/>
      <c r="UUW25" s="107"/>
      <c r="UUX25" s="108"/>
      <c r="UUY25" s="109"/>
      <c r="UUZ25" s="132"/>
      <c r="UVA25" s="132"/>
      <c r="UVB25" s="133"/>
      <c r="UVC25" s="132"/>
      <c r="UVD25" s="109"/>
      <c r="UVE25" s="131"/>
      <c r="UVF25" s="114"/>
      <c r="UVG25" s="108"/>
      <c r="UVH25" s="108"/>
      <c r="UVI25" s="116"/>
      <c r="UVJ25" s="266"/>
      <c r="UVK25" s="267"/>
      <c r="UVL25" s="117"/>
      <c r="UVM25" s="107"/>
      <c r="UVN25" s="108"/>
      <c r="UVO25" s="109"/>
      <c r="UVP25" s="132"/>
      <c r="UVQ25" s="132"/>
      <c r="UVR25" s="133"/>
      <c r="UVS25" s="132"/>
      <c r="UVT25" s="109"/>
      <c r="UVU25" s="131"/>
      <c r="UVV25" s="114"/>
      <c r="UVW25" s="108"/>
      <c r="UVX25" s="108"/>
      <c r="UVY25" s="116"/>
      <c r="UVZ25" s="266"/>
      <c r="UWA25" s="267"/>
      <c r="UWB25" s="117"/>
      <c r="UWC25" s="107"/>
      <c r="UWD25" s="108"/>
      <c r="UWE25" s="109"/>
      <c r="UWF25" s="132"/>
      <c r="UWG25" s="132"/>
      <c r="UWH25" s="133"/>
      <c r="UWI25" s="132"/>
      <c r="UWJ25" s="109"/>
      <c r="UWK25" s="131"/>
      <c r="UWL25" s="114"/>
      <c r="UWM25" s="108"/>
      <c r="UWN25" s="108"/>
      <c r="UWO25" s="116"/>
      <c r="UWP25" s="266"/>
      <c r="UWQ25" s="267"/>
      <c r="UWR25" s="117"/>
      <c r="UWS25" s="107"/>
      <c r="UWT25" s="108"/>
      <c r="UWU25" s="109"/>
      <c r="UWV25" s="132"/>
      <c r="UWW25" s="132"/>
      <c r="UWX25" s="133"/>
      <c r="UWY25" s="132"/>
      <c r="UWZ25" s="109"/>
      <c r="UXA25" s="131"/>
      <c r="UXB25" s="114"/>
      <c r="UXC25" s="108"/>
      <c r="UXD25" s="108"/>
      <c r="UXE25" s="116"/>
      <c r="UXF25" s="266"/>
      <c r="UXG25" s="267"/>
      <c r="UXH25" s="117"/>
      <c r="UXI25" s="107"/>
      <c r="UXJ25" s="108"/>
      <c r="UXK25" s="109"/>
      <c r="UXL25" s="132"/>
      <c r="UXM25" s="132"/>
      <c r="UXN25" s="133"/>
      <c r="UXO25" s="132"/>
      <c r="UXP25" s="109"/>
      <c r="UXQ25" s="131"/>
      <c r="UXR25" s="114"/>
      <c r="UXS25" s="108"/>
      <c r="UXT25" s="108"/>
      <c r="UXU25" s="116"/>
      <c r="UXV25" s="266"/>
      <c r="UXW25" s="267"/>
      <c r="UXX25" s="117"/>
      <c r="UXY25" s="107"/>
      <c r="UXZ25" s="108"/>
      <c r="UYA25" s="109"/>
      <c r="UYB25" s="132"/>
      <c r="UYC25" s="132"/>
      <c r="UYD25" s="133"/>
      <c r="UYE25" s="132"/>
      <c r="UYF25" s="109"/>
      <c r="UYG25" s="131"/>
      <c r="UYH25" s="114"/>
      <c r="UYI25" s="108"/>
      <c r="UYJ25" s="108"/>
      <c r="UYK25" s="116"/>
      <c r="UYL25" s="266"/>
      <c r="UYM25" s="267"/>
      <c r="UYN25" s="117"/>
      <c r="UYO25" s="107"/>
      <c r="UYP25" s="108"/>
      <c r="UYQ25" s="109"/>
      <c r="UYR25" s="132"/>
      <c r="UYS25" s="132"/>
      <c r="UYT25" s="133"/>
      <c r="UYU25" s="132"/>
      <c r="UYV25" s="109"/>
      <c r="UYW25" s="131"/>
      <c r="UYX25" s="114"/>
      <c r="UYY25" s="108"/>
      <c r="UYZ25" s="108"/>
      <c r="UZA25" s="116"/>
      <c r="UZB25" s="266"/>
      <c r="UZC25" s="267"/>
      <c r="UZD25" s="117"/>
      <c r="UZE25" s="107"/>
      <c r="UZF25" s="108"/>
      <c r="UZG25" s="109"/>
      <c r="UZH25" s="132"/>
      <c r="UZI25" s="132"/>
      <c r="UZJ25" s="133"/>
      <c r="UZK25" s="132"/>
      <c r="UZL25" s="109"/>
      <c r="UZM25" s="131"/>
      <c r="UZN25" s="114"/>
      <c r="UZO25" s="108"/>
      <c r="UZP25" s="108"/>
      <c r="UZQ25" s="116"/>
      <c r="UZR25" s="266"/>
      <c r="UZS25" s="267"/>
      <c r="UZT25" s="117"/>
      <c r="UZU25" s="107"/>
      <c r="UZV25" s="108"/>
      <c r="UZW25" s="109"/>
      <c r="UZX25" s="132"/>
      <c r="UZY25" s="132"/>
      <c r="UZZ25" s="133"/>
      <c r="VAA25" s="132"/>
      <c r="VAB25" s="109"/>
      <c r="VAC25" s="131"/>
      <c r="VAD25" s="114"/>
      <c r="VAE25" s="108"/>
      <c r="VAF25" s="108"/>
      <c r="VAG25" s="116"/>
      <c r="VAH25" s="266"/>
      <c r="VAI25" s="267"/>
      <c r="VAJ25" s="117"/>
      <c r="VAK25" s="107"/>
      <c r="VAL25" s="108"/>
      <c r="VAM25" s="109"/>
      <c r="VAN25" s="132"/>
      <c r="VAO25" s="132"/>
      <c r="VAP25" s="133"/>
      <c r="VAQ25" s="132"/>
      <c r="VAR25" s="109"/>
      <c r="VAS25" s="131"/>
      <c r="VAT25" s="114"/>
      <c r="VAU25" s="108"/>
      <c r="VAV25" s="108"/>
      <c r="VAW25" s="116"/>
      <c r="VAX25" s="266"/>
      <c r="VAY25" s="267"/>
      <c r="VAZ25" s="117"/>
      <c r="VBA25" s="107"/>
      <c r="VBB25" s="108"/>
      <c r="VBC25" s="109"/>
      <c r="VBD25" s="132"/>
      <c r="VBE25" s="132"/>
      <c r="VBF25" s="133"/>
      <c r="VBG25" s="132"/>
      <c r="VBH25" s="109"/>
      <c r="VBI25" s="131"/>
      <c r="VBJ25" s="114"/>
      <c r="VBK25" s="108"/>
      <c r="VBL25" s="108"/>
      <c r="VBM25" s="116"/>
      <c r="VBN25" s="266"/>
      <c r="VBO25" s="267"/>
      <c r="VBP25" s="117"/>
      <c r="VBQ25" s="107"/>
      <c r="VBR25" s="108"/>
      <c r="VBS25" s="109"/>
      <c r="VBT25" s="132"/>
      <c r="VBU25" s="132"/>
      <c r="VBV25" s="133"/>
      <c r="VBW25" s="132"/>
      <c r="VBX25" s="109"/>
      <c r="VBY25" s="131"/>
      <c r="VBZ25" s="114"/>
      <c r="VCA25" s="108"/>
      <c r="VCB25" s="108"/>
      <c r="VCC25" s="116"/>
      <c r="VCD25" s="266"/>
      <c r="VCE25" s="267"/>
      <c r="VCF25" s="117"/>
      <c r="VCG25" s="107"/>
      <c r="VCH25" s="108"/>
      <c r="VCI25" s="109"/>
      <c r="VCJ25" s="132"/>
      <c r="VCK25" s="132"/>
      <c r="VCL25" s="133"/>
      <c r="VCM25" s="132"/>
      <c r="VCN25" s="109"/>
      <c r="VCO25" s="131"/>
      <c r="VCP25" s="114"/>
      <c r="VCQ25" s="108"/>
      <c r="VCR25" s="108"/>
      <c r="VCS25" s="116"/>
      <c r="VCT25" s="266"/>
      <c r="VCU25" s="267"/>
      <c r="VCV25" s="117"/>
      <c r="VCW25" s="107"/>
      <c r="VCX25" s="108"/>
      <c r="VCY25" s="109"/>
      <c r="VCZ25" s="132"/>
      <c r="VDA25" s="132"/>
      <c r="VDB25" s="133"/>
      <c r="VDC25" s="132"/>
      <c r="VDD25" s="109"/>
      <c r="VDE25" s="131"/>
      <c r="VDF25" s="114"/>
      <c r="VDG25" s="108"/>
      <c r="VDH25" s="108"/>
      <c r="VDI25" s="116"/>
      <c r="VDJ25" s="266"/>
      <c r="VDK25" s="267"/>
      <c r="VDL25" s="117"/>
      <c r="VDM25" s="107"/>
      <c r="VDN25" s="108"/>
      <c r="VDO25" s="109"/>
      <c r="VDP25" s="132"/>
      <c r="VDQ25" s="132"/>
      <c r="VDR25" s="133"/>
      <c r="VDS25" s="132"/>
      <c r="VDT25" s="109"/>
      <c r="VDU25" s="131"/>
      <c r="VDV25" s="114"/>
      <c r="VDW25" s="108"/>
      <c r="VDX25" s="108"/>
      <c r="VDY25" s="116"/>
      <c r="VDZ25" s="266"/>
      <c r="VEA25" s="267"/>
      <c r="VEB25" s="117"/>
      <c r="VEC25" s="107"/>
      <c r="VED25" s="108"/>
      <c r="VEE25" s="109"/>
      <c r="VEF25" s="132"/>
      <c r="VEG25" s="132"/>
      <c r="VEH25" s="133"/>
      <c r="VEI25" s="132"/>
      <c r="VEJ25" s="109"/>
      <c r="VEK25" s="131"/>
      <c r="VEL25" s="114"/>
      <c r="VEM25" s="108"/>
      <c r="VEN25" s="108"/>
      <c r="VEO25" s="116"/>
      <c r="VEP25" s="266"/>
      <c r="VEQ25" s="267"/>
      <c r="VER25" s="117"/>
      <c r="VES25" s="107"/>
      <c r="VET25" s="108"/>
      <c r="VEU25" s="109"/>
      <c r="VEV25" s="132"/>
      <c r="VEW25" s="132"/>
      <c r="VEX25" s="133"/>
      <c r="VEY25" s="132"/>
      <c r="VEZ25" s="109"/>
      <c r="VFA25" s="131"/>
      <c r="VFB25" s="114"/>
      <c r="VFC25" s="108"/>
      <c r="VFD25" s="108"/>
      <c r="VFE25" s="116"/>
      <c r="VFF25" s="266"/>
      <c r="VFG25" s="267"/>
      <c r="VFH25" s="117"/>
      <c r="VFI25" s="107"/>
      <c r="VFJ25" s="108"/>
      <c r="VFK25" s="109"/>
      <c r="VFL25" s="132"/>
      <c r="VFM25" s="132"/>
      <c r="VFN25" s="133"/>
      <c r="VFO25" s="132"/>
      <c r="VFP25" s="109"/>
      <c r="VFQ25" s="131"/>
      <c r="VFR25" s="114"/>
      <c r="VFS25" s="108"/>
      <c r="VFT25" s="108"/>
      <c r="VFU25" s="116"/>
      <c r="VFV25" s="266"/>
      <c r="VFW25" s="267"/>
      <c r="VFX25" s="117"/>
      <c r="VFY25" s="107"/>
      <c r="VFZ25" s="108"/>
      <c r="VGA25" s="109"/>
      <c r="VGB25" s="132"/>
      <c r="VGC25" s="132"/>
      <c r="VGD25" s="133"/>
      <c r="VGE25" s="132"/>
      <c r="VGF25" s="109"/>
      <c r="VGG25" s="131"/>
      <c r="VGH25" s="114"/>
      <c r="VGI25" s="108"/>
      <c r="VGJ25" s="108"/>
      <c r="VGK25" s="116"/>
      <c r="VGL25" s="266"/>
      <c r="VGM25" s="267"/>
      <c r="VGN25" s="117"/>
      <c r="VGO25" s="107"/>
      <c r="VGP25" s="108"/>
      <c r="VGQ25" s="109"/>
      <c r="VGR25" s="132"/>
      <c r="VGS25" s="132"/>
      <c r="VGT25" s="133"/>
      <c r="VGU25" s="132"/>
      <c r="VGV25" s="109"/>
      <c r="VGW25" s="131"/>
      <c r="VGX25" s="114"/>
      <c r="VGY25" s="108"/>
      <c r="VGZ25" s="108"/>
      <c r="VHA25" s="116"/>
      <c r="VHB25" s="266"/>
      <c r="VHC25" s="267"/>
      <c r="VHD25" s="117"/>
      <c r="VHE25" s="107"/>
      <c r="VHF25" s="108"/>
      <c r="VHG25" s="109"/>
      <c r="VHH25" s="132"/>
      <c r="VHI25" s="132"/>
      <c r="VHJ25" s="133"/>
      <c r="VHK25" s="132"/>
      <c r="VHL25" s="109"/>
      <c r="VHM25" s="131"/>
      <c r="VHN25" s="114"/>
      <c r="VHO25" s="108"/>
      <c r="VHP25" s="108"/>
      <c r="VHQ25" s="116"/>
      <c r="VHR25" s="266"/>
      <c r="VHS25" s="267"/>
      <c r="VHT25" s="117"/>
      <c r="VHU25" s="107"/>
      <c r="VHV25" s="108"/>
      <c r="VHW25" s="109"/>
      <c r="VHX25" s="132"/>
      <c r="VHY25" s="132"/>
      <c r="VHZ25" s="133"/>
      <c r="VIA25" s="132"/>
      <c r="VIB25" s="109"/>
      <c r="VIC25" s="131"/>
      <c r="VID25" s="114"/>
      <c r="VIE25" s="108"/>
      <c r="VIF25" s="108"/>
      <c r="VIG25" s="116"/>
      <c r="VIH25" s="266"/>
      <c r="VII25" s="267"/>
      <c r="VIJ25" s="117"/>
      <c r="VIK25" s="107"/>
      <c r="VIL25" s="108"/>
      <c r="VIM25" s="109"/>
      <c r="VIN25" s="132"/>
      <c r="VIO25" s="132"/>
      <c r="VIP25" s="133"/>
      <c r="VIQ25" s="132"/>
      <c r="VIR25" s="109"/>
      <c r="VIS25" s="131"/>
      <c r="VIT25" s="114"/>
      <c r="VIU25" s="108"/>
      <c r="VIV25" s="108"/>
      <c r="VIW25" s="116"/>
      <c r="VIX25" s="266"/>
      <c r="VIY25" s="267"/>
      <c r="VIZ25" s="117"/>
      <c r="VJA25" s="107"/>
      <c r="VJB25" s="108"/>
      <c r="VJC25" s="109"/>
      <c r="VJD25" s="132"/>
      <c r="VJE25" s="132"/>
      <c r="VJF25" s="133"/>
      <c r="VJG25" s="132"/>
      <c r="VJH25" s="109"/>
      <c r="VJI25" s="131"/>
      <c r="VJJ25" s="114"/>
      <c r="VJK25" s="108"/>
      <c r="VJL25" s="108"/>
      <c r="VJM25" s="116"/>
      <c r="VJN25" s="266"/>
      <c r="VJO25" s="267"/>
      <c r="VJP25" s="117"/>
      <c r="VJQ25" s="107"/>
      <c r="VJR25" s="108"/>
      <c r="VJS25" s="109"/>
      <c r="VJT25" s="132"/>
      <c r="VJU25" s="132"/>
      <c r="VJV25" s="133"/>
      <c r="VJW25" s="132"/>
      <c r="VJX25" s="109"/>
      <c r="VJY25" s="131"/>
      <c r="VJZ25" s="114"/>
      <c r="VKA25" s="108"/>
      <c r="VKB25" s="108"/>
      <c r="VKC25" s="116"/>
      <c r="VKD25" s="266"/>
      <c r="VKE25" s="267"/>
      <c r="VKF25" s="117"/>
      <c r="VKG25" s="107"/>
      <c r="VKH25" s="108"/>
      <c r="VKI25" s="109"/>
      <c r="VKJ25" s="132"/>
      <c r="VKK25" s="132"/>
      <c r="VKL25" s="133"/>
      <c r="VKM25" s="132"/>
      <c r="VKN25" s="109"/>
      <c r="VKO25" s="131"/>
      <c r="VKP25" s="114"/>
      <c r="VKQ25" s="108"/>
      <c r="VKR25" s="108"/>
      <c r="VKS25" s="116"/>
      <c r="VKT25" s="266"/>
      <c r="VKU25" s="267"/>
      <c r="VKV25" s="117"/>
      <c r="VKW25" s="107"/>
      <c r="VKX25" s="108"/>
      <c r="VKY25" s="109"/>
      <c r="VKZ25" s="132"/>
      <c r="VLA25" s="132"/>
      <c r="VLB25" s="133"/>
      <c r="VLC25" s="132"/>
      <c r="VLD25" s="109"/>
      <c r="VLE25" s="131"/>
      <c r="VLF25" s="114"/>
      <c r="VLG25" s="108"/>
      <c r="VLH25" s="108"/>
      <c r="VLI25" s="116"/>
      <c r="VLJ25" s="266"/>
      <c r="VLK25" s="267"/>
      <c r="VLL25" s="117"/>
      <c r="VLM25" s="107"/>
      <c r="VLN25" s="108"/>
      <c r="VLO25" s="109"/>
      <c r="VLP25" s="132"/>
      <c r="VLQ25" s="132"/>
      <c r="VLR25" s="133"/>
      <c r="VLS25" s="132"/>
      <c r="VLT25" s="109"/>
      <c r="VLU25" s="131"/>
      <c r="VLV25" s="114"/>
      <c r="VLW25" s="108"/>
      <c r="VLX25" s="108"/>
      <c r="VLY25" s="116"/>
      <c r="VLZ25" s="266"/>
      <c r="VMA25" s="267"/>
      <c r="VMB25" s="117"/>
      <c r="VMC25" s="107"/>
      <c r="VMD25" s="108"/>
      <c r="VME25" s="109"/>
      <c r="VMF25" s="132"/>
      <c r="VMG25" s="132"/>
      <c r="VMH25" s="133"/>
      <c r="VMI25" s="132"/>
      <c r="VMJ25" s="109"/>
      <c r="VMK25" s="131"/>
      <c r="VML25" s="114"/>
      <c r="VMM25" s="108"/>
      <c r="VMN25" s="108"/>
      <c r="VMO25" s="116"/>
      <c r="VMP25" s="266"/>
      <c r="VMQ25" s="267"/>
      <c r="VMR25" s="117"/>
      <c r="VMS25" s="107"/>
      <c r="VMT25" s="108"/>
      <c r="VMU25" s="109"/>
      <c r="VMV25" s="132"/>
      <c r="VMW25" s="132"/>
      <c r="VMX25" s="133"/>
      <c r="VMY25" s="132"/>
      <c r="VMZ25" s="109"/>
      <c r="VNA25" s="131"/>
      <c r="VNB25" s="114"/>
      <c r="VNC25" s="108"/>
      <c r="VND25" s="108"/>
      <c r="VNE25" s="116"/>
      <c r="VNF25" s="266"/>
      <c r="VNG25" s="267"/>
      <c r="VNH25" s="117"/>
      <c r="VNI25" s="107"/>
      <c r="VNJ25" s="108"/>
      <c r="VNK25" s="109"/>
      <c r="VNL25" s="132"/>
      <c r="VNM25" s="132"/>
      <c r="VNN25" s="133"/>
      <c r="VNO25" s="132"/>
      <c r="VNP25" s="109"/>
      <c r="VNQ25" s="131"/>
      <c r="VNR25" s="114"/>
      <c r="VNS25" s="108"/>
      <c r="VNT25" s="108"/>
      <c r="VNU25" s="116"/>
      <c r="VNV25" s="266"/>
      <c r="VNW25" s="267"/>
      <c r="VNX25" s="117"/>
      <c r="VNY25" s="107"/>
      <c r="VNZ25" s="108"/>
      <c r="VOA25" s="109"/>
      <c r="VOB25" s="132"/>
      <c r="VOC25" s="132"/>
      <c r="VOD25" s="133"/>
      <c r="VOE25" s="132"/>
      <c r="VOF25" s="109"/>
      <c r="VOG25" s="131"/>
      <c r="VOH25" s="114"/>
      <c r="VOI25" s="108"/>
      <c r="VOJ25" s="108"/>
      <c r="VOK25" s="116"/>
      <c r="VOL25" s="266"/>
      <c r="VOM25" s="267"/>
      <c r="VON25" s="117"/>
      <c r="VOO25" s="107"/>
      <c r="VOP25" s="108"/>
      <c r="VOQ25" s="109"/>
      <c r="VOR25" s="132"/>
      <c r="VOS25" s="132"/>
      <c r="VOT25" s="133"/>
      <c r="VOU25" s="132"/>
      <c r="VOV25" s="109"/>
      <c r="VOW25" s="131"/>
      <c r="VOX25" s="114"/>
      <c r="VOY25" s="108"/>
      <c r="VOZ25" s="108"/>
      <c r="VPA25" s="116"/>
      <c r="VPB25" s="266"/>
      <c r="VPC25" s="267"/>
      <c r="VPD25" s="117"/>
      <c r="VPE25" s="107"/>
      <c r="VPF25" s="108"/>
      <c r="VPG25" s="109"/>
      <c r="VPH25" s="132"/>
      <c r="VPI25" s="132"/>
      <c r="VPJ25" s="133"/>
      <c r="VPK25" s="132"/>
      <c r="VPL25" s="109"/>
      <c r="VPM25" s="131"/>
      <c r="VPN25" s="114"/>
      <c r="VPO25" s="108"/>
      <c r="VPP25" s="108"/>
      <c r="VPQ25" s="116"/>
      <c r="VPR25" s="266"/>
      <c r="VPS25" s="267"/>
      <c r="VPT25" s="117"/>
      <c r="VPU25" s="107"/>
      <c r="VPV25" s="108"/>
      <c r="VPW25" s="109"/>
      <c r="VPX25" s="132"/>
      <c r="VPY25" s="132"/>
      <c r="VPZ25" s="133"/>
      <c r="VQA25" s="132"/>
      <c r="VQB25" s="109"/>
      <c r="VQC25" s="131"/>
      <c r="VQD25" s="114"/>
      <c r="VQE25" s="108"/>
      <c r="VQF25" s="108"/>
      <c r="VQG25" s="116"/>
      <c r="VQH25" s="266"/>
      <c r="VQI25" s="267"/>
      <c r="VQJ25" s="117"/>
      <c r="VQK25" s="107"/>
      <c r="VQL25" s="108"/>
      <c r="VQM25" s="109"/>
      <c r="VQN25" s="132"/>
      <c r="VQO25" s="132"/>
      <c r="VQP25" s="133"/>
      <c r="VQQ25" s="132"/>
      <c r="VQR25" s="109"/>
      <c r="VQS25" s="131"/>
      <c r="VQT25" s="114"/>
      <c r="VQU25" s="108"/>
      <c r="VQV25" s="108"/>
      <c r="VQW25" s="116"/>
      <c r="VQX25" s="266"/>
      <c r="VQY25" s="267"/>
      <c r="VQZ25" s="117"/>
      <c r="VRA25" s="107"/>
      <c r="VRB25" s="108"/>
      <c r="VRC25" s="109"/>
      <c r="VRD25" s="132"/>
      <c r="VRE25" s="132"/>
      <c r="VRF25" s="133"/>
      <c r="VRG25" s="132"/>
      <c r="VRH25" s="109"/>
      <c r="VRI25" s="131"/>
      <c r="VRJ25" s="114"/>
      <c r="VRK25" s="108"/>
      <c r="VRL25" s="108"/>
      <c r="VRM25" s="116"/>
      <c r="VRN25" s="266"/>
      <c r="VRO25" s="267"/>
      <c r="VRP25" s="117"/>
      <c r="VRQ25" s="107"/>
      <c r="VRR25" s="108"/>
      <c r="VRS25" s="109"/>
      <c r="VRT25" s="132"/>
      <c r="VRU25" s="132"/>
      <c r="VRV25" s="133"/>
      <c r="VRW25" s="132"/>
      <c r="VRX25" s="109"/>
      <c r="VRY25" s="131"/>
      <c r="VRZ25" s="114"/>
      <c r="VSA25" s="108"/>
      <c r="VSB25" s="108"/>
      <c r="VSC25" s="116"/>
      <c r="VSD25" s="266"/>
      <c r="VSE25" s="267"/>
      <c r="VSF25" s="117"/>
      <c r="VSG25" s="107"/>
      <c r="VSH25" s="108"/>
      <c r="VSI25" s="109"/>
      <c r="VSJ25" s="132"/>
      <c r="VSK25" s="132"/>
      <c r="VSL25" s="133"/>
      <c r="VSM25" s="132"/>
      <c r="VSN25" s="109"/>
      <c r="VSO25" s="131"/>
      <c r="VSP25" s="114"/>
      <c r="VSQ25" s="108"/>
      <c r="VSR25" s="108"/>
      <c r="VSS25" s="116"/>
      <c r="VST25" s="266"/>
      <c r="VSU25" s="267"/>
      <c r="VSV25" s="117"/>
      <c r="VSW25" s="107"/>
      <c r="VSX25" s="108"/>
      <c r="VSY25" s="109"/>
      <c r="VSZ25" s="132"/>
      <c r="VTA25" s="132"/>
      <c r="VTB25" s="133"/>
      <c r="VTC25" s="132"/>
      <c r="VTD25" s="109"/>
      <c r="VTE25" s="131"/>
      <c r="VTF25" s="114"/>
      <c r="VTG25" s="108"/>
      <c r="VTH25" s="108"/>
      <c r="VTI25" s="116"/>
      <c r="VTJ25" s="266"/>
      <c r="VTK25" s="267"/>
      <c r="VTL25" s="117"/>
      <c r="VTM25" s="107"/>
      <c r="VTN25" s="108"/>
      <c r="VTO25" s="109"/>
      <c r="VTP25" s="132"/>
      <c r="VTQ25" s="132"/>
      <c r="VTR25" s="133"/>
      <c r="VTS25" s="132"/>
      <c r="VTT25" s="109"/>
      <c r="VTU25" s="131"/>
      <c r="VTV25" s="114"/>
      <c r="VTW25" s="108"/>
      <c r="VTX25" s="108"/>
      <c r="VTY25" s="116"/>
      <c r="VTZ25" s="266"/>
      <c r="VUA25" s="267"/>
      <c r="VUB25" s="117"/>
      <c r="VUC25" s="107"/>
      <c r="VUD25" s="108"/>
      <c r="VUE25" s="109"/>
      <c r="VUF25" s="132"/>
      <c r="VUG25" s="132"/>
      <c r="VUH25" s="133"/>
      <c r="VUI25" s="132"/>
      <c r="VUJ25" s="109"/>
      <c r="VUK25" s="131"/>
      <c r="VUL25" s="114"/>
      <c r="VUM25" s="108"/>
      <c r="VUN25" s="108"/>
      <c r="VUO25" s="116"/>
      <c r="VUP25" s="266"/>
      <c r="VUQ25" s="267"/>
      <c r="VUR25" s="117"/>
      <c r="VUS25" s="107"/>
      <c r="VUT25" s="108"/>
      <c r="VUU25" s="109"/>
      <c r="VUV25" s="132"/>
      <c r="VUW25" s="132"/>
      <c r="VUX25" s="133"/>
      <c r="VUY25" s="132"/>
      <c r="VUZ25" s="109"/>
      <c r="VVA25" s="131"/>
      <c r="VVB25" s="114"/>
      <c r="VVC25" s="108"/>
      <c r="VVD25" s="108"/>
      <c r="VVE25" s="116"/>
      <c r="VVF25" s="266"/>
      <c r="VVG25" s="267"/>
      <c r="VVH25" s="117"/>
      <c r="VVI25" s="107"/>
      <c r="VVJ25" s="108"/>
      <c r="VVK25" s="109"/>
      <c r="VVL25" s="132"/>
      <c r="VVM25" s="132"/>
      <c r="VVN25" s="133"/>
      <c r="VVO25" s="132"/>
      <c r="VVP25" s="109"/>
      <c r="VVQ25" s="131"/>
      <c r="VVR25" s="114"/>
      <c r="VVS25" s="108"/>
      <c r="VVT25" s="108"/>
      <c r="VVU25" s="116"/>
      <c r="VVV25" s="266"/>
      <c r="VVW25" s="267"/>
      <c r="VVX25" s="117"/>
      <c r="VVY25" s="107"/>
      <c r="VVZ25" s="108"/>
      <c r="VWA25" s="109"/>
      <c r="VWB25" s="132"/>
      <c r="VWC25" s="132"/>
      <c r="VWD25" s="133"/>
      <c r="VWE25" s="132"/>
      <c r="VWF25" s="109"/>
      <c r="VWG25" s="131"/>
      <c r="VWH25" s="114"/>
      <c r="VWI25" s="108"/>
      <c r="VWJ25" s="108"/>
      <c r="VWK25" s="116"/>
      <c r="VWL25" s="266"/>
      <c r="VWM25" s="267"/>
      <c r="VWN25" s="117"/>
      <c r="VWO25" s="107"/>
      <c r="VWP25" s="108"/>
      <c r="VWQ25" s="109"/>
      <c r="VWR25" s="132"/>
      <c r="VWS25" s="132"/>
      <c r="VWT25" s="133"/>
      <c r="VWU25" s="132"/>
      <c r="VWV25" s="109"/>
      <c r="VWW25" s="131"/>
      <c r="VWX25" s="114"/>
      <c r="VWY25" s="108"/>
      <c r="VWZ25" s="108"/>
      <c r="VXA25" s="116"/>
      <c r="VXB25" s="266"/>
      <c r="VXC25" s="267"/>
      <c r="VXD25" s="117"/>
      <c r="VXE25" s="107"/>
      <c r="VXF25" s="108"/>
      <c r="VXG25" s="109"/>
      <c r="VXH25" s="132"/>
      <c r="VXI25" s="132"/>
      <c r="VXJ25" s="133"/>
      <c r="VXK25" s="132"/>
      <c r="VXL25" s="109"/>
      <c r="VXM25" s="131"/>
      <c r="VXN25" s="114"/>
      <c r="VXO25" s="108"/>
      <c r="VXP25" s="108"/>
      <c r="VXQ25" s="116"/>
      <c r="VXR25" s="266"/>
      <c r="VXS25" s="267"/>
      <c r="VXT25" s="117"/>
      <c r="VXU25" s="107"/>
      <c r="VXV25" s="108"/>
      <c r="VXW25" s="109"/>
      <c r="VXX25" s="132"/>
      <c r="VXY25" s="132"/>
      <c r="VXZ25" s="133"/>
      <c r="VYA25" s="132"/>
      <c r="VYB25" s="109"/>
      <c r="VYC25" s="131"/>
      <c r="VYD25" s="114"/>
      <c r="VYE25" s="108"/>
      <c r="VYF25" s="108"/>
      <c r="VYG25" s="116"/>
      <c r="VYH25" s="266"/>
      <c r="VYI25" s="267"/>
      <c r="VYJ25" s="117"/>
      <c r="VYK25" s="107"/>
      <c r="VYL25" s="108"/>
      <c r="VYM25" s="109"/>
      <c r="VYN25" s="132"/>
      <c r="VYO25" s="132"/>
      <c r="VYP25" s="133"/>
      <c r="VYQ25" s="132"/>
      <c r="VYR25" s="109"/>
      <c r="VYS25" s="131"/>
      <c r="VYT25" s="114"/>
      <c r="VYU25" s="108"/>
      <c r="VYV25" s="108"/>
      <c r="VYW25" s="116"/>
      <c r="VYX25" s="266"/>
      <c r="VYY25" s="267"/>
      <c r="VYZ25" s="117"/>
      <c r="VZA25" s="107"/>
      <c r="VZB25" s="108"/>
      <c r="VZC25" s="109"/>
      <c r="VZD25" s="132"/>
      <c r="VZE25" s="132"/>
      <c r="VZF25" s="133"/>
      <c r="VZG25" s="132"/>
      <c r="VZH25" s="109"/>
      <c r="VZI25" s="131"/>
      <c r="VZJ25" s="114"/>
      <c r="VZK25" s="108"/>
      <c r="VZL25" s="108"/>
      <c r="VZM25" s="116"/>
      <c r="VZN25" s="266"/>
      <c r="VZO25" s="267"/>
      <c r="VZP25" s="117"/>
      <c r="VZQ25" s="107"/>
      <c r="VZR25" s="108"/>
      <c r="VZS25" s="109"/>
      <c r="VZT25" s="132"/>
      <c r="VZU25" s="132"/>
      <c r="VZV25" s="133"/>
      <c r="VZW25" s="132"/>
      <c r="VZX25" s="109"/>
      <c r="VZY25" s="131"/>
      <c r="VZZ25" s="114"/>
      <c r="WAA25" s="108"/>
      <c r="WAB25" s="108"/>
      <c r="WAC25" s="116"/>
      <c r="WAD25" s="266"/>
      <c r="WAE25" s="267"/>
      <c r="WAF25" s="117"/>
      <c r="WAG25" s="107"/>
      <c r="WAH25" s="108"/>
      <c r="WAI25" s="109"/>
      <c r="WAJ25" s="132"/>
      <c r="WAK25" s="132"/>
      <c r="WAL25" s="133"/>
      <c r="WAM25" s="132"/>
      <c r="WAN25" s="109"/>
      <c r="WAO25" s="131"/>
      <c r="WAP25" s="114"/>
      <c r="WAQ25" s="108"/>
      <c r="WAR25" s="108"/>
      <c r="WAS25" s="116"/>
      <c r="WAT25" s="266"/>
      <c r="WAU25" s="267"/>
      <c r="WAV25" s="117"/>
      <c r="WAW25" s="107"/>
      <c r="WAX25" s="108"/>
      <c r="WAY25" s="109"/>
      <c r="WAZ25" s="132"/>
      <c r="WBA25" s="132"/>
      <c r="WBB25" s="133"/>
      <c r="WBC25" s="132"/>
      <c r="WBD25" s="109"/>
      <c r="WBE25" s="131"/>
      <c r="WBF25" s="114"/>
      <c r="WBG25" s="108"/>
      <c r="WBH25" s="108"/>
      <c r="WBI25" s="116"/>
      <c r="WBJ25" s="266"/>
      <c r="WBK25" s="267"/>
      <c r="WBL25" s="117"/>
      <c r="WBM25" s="107"/>
      <c r="WBN25" s="108"/>
      <c r="WBO25" s="109"/>
      <c r="WBP25" s="132"/>
      <c r="WBQ25" s="132"/>
      <c r="WBR25" s="133"/>
      <c r="WBS25" s="132"/>
      <c r="WBT25" s="109"/>
      <c r="WBU25" s="131"/>
      <c r="WBV25" s="114"/>
      <c r="WBW25" s="108"/>
      <c r="WBX25" s="108"/>
      <c r="WBY25" s="116"/>
      <c r="WBZ25" s="266"/>
      <c r="WCA25" s="267"/>
      <c r="WCB25" s="117"/>
      <c r="WCC25" s="107"/>
      <c r="WCD25" s="108"/>
      <c r="WCE25" s="109"/>
      <c r="WCF25" s="132"/>
      <c r="WCG25" s="132"/>
      <c r="WCH25" s="133"/>
      <c r="WCI25" s="132"/>
      <c r="WCJ25" s="109"/>
      <c r="WCK25" s="131"/>
      <c r="WCL25" s="114"/>
      <c r="WCM25" s="108"/>
      <c r="WCN25" s="108"/>
      <c r="WCO25" s="116"/>
      <c r="WCP25" s="266"/>
      <c r="WCQ25" s="267"/>
      <c r="WCR25" s="117"/>
      <c r="WCS25" s="107"/>
      <c r="WCT25" s="108"/>
      <c r="WCU25" s="109"/>
      <c r="WCV25" s="132"/>
      <c r="WCW25" s="132"/>
      <c r="WCX25" s="133"/>
      <c r="WCY25" s="132"/>
      <c r="WCZ25" s="109"/>
      <c r="WDA25" s="131"/>
      <c r="WDB25" s="114"/>
      <c r="WDC25" s="108"/>
      <c r="WDD25" s="108"/>
      <c r="WDE25" s="116"/>
      <c r="WDF25" s="266"/>
      <c r="WDG25" s="267"/>
      <c r="WDH25" s="117"/>
      <c r="WDI25" s="107"/>
      <c r="WDJ25" s="108"/>
      <c r="WDK25" s="109"/>
      <c r="WDL25" s="132"/>
      <c r="WDM25" s="132"/>
      <c r="WDN25" s="133"/>
      <c r="WDO25" s="132"/>
      <c r="WDP25" s="109"/>
      <c r="WDQ25" s="131"/>
      <c r="WDR25" s="114"/>
      <c r="WDS25" s="108"/>
      <c r="WDT25" s="108"/>
      <c r="WDU25" s="116"/>
      <c r="WDV25" s="266"/>
      <c r="WDW25" s="267"/>
      <c r="WDX25" s="117"/>
      <c r="WDY25" s="107"/>
      <c r="WDZ25" s="108"/>
      <c r="WEA25" s="109"/>
      <c r="WEB25" s="132"/>
      <c r="WEC25" s="132"/>
      <c r="WED25" s="133"/>
      <c r="WEE25" s="132"/>
      <c r="WEF25" s="109"/>
      <c r="WEG25" s="131"/>
      <c r="WEH25" s="114"/>
      <c r="WEI25" s="108"/>
      <c r="WEJ25" s="108"/>
      <c r="WEK25" s="116"/>
      <c r="WEL25" s="266"/>
      <c r="WEM25" s="267"/>
      <c r="WEN25" s="117"/>
      <c r="WEO25" s="107"/>
      <c r="WEP25" s="108"/>
      <c r="WEQ25" s="109"/>
      <c r="WER25" s="132"/>
      <c r="WES25" s="132"/>
      <c r="WET25" s="133"/>
      <c r="WEU25" s="132"/>
      <c r="WEV25" s="109"/>
      <c r="WEW25" s="131"/>
      <c r="WEX25" s="114"/>
      <c r="WEY25" s="108"/>
      <c r="WEZ25" s="108"/>
      <c r="WFA25" s="116"/>
      <c r="WFB25" s="266"/>
      <c r="WFC25" s="267"/>
      <c r="WFD25" s="117"/>
      <c r="WFE25" s="107"/>
      <c r="WFF25" s="108"/>
      <c r="WFG25" s="109"/>
      <c r="WFH25" s="132"/>
      <c r="WFI25" s="132"/>
      <c r="WFJ25" s="133"/>
      <c r="WFK25" s="132"/>
      <c r="WFL25" s="109"/>
      <c r="WFM25" s="131"/>
      <c r="WFN25" s="114"/>
      <c r="WFO25" s="108"/>
      <c r="WFP25" s="108"/>
      <c r="WFQ25" s="116"/>
      <c r="WFR25" s="266"/>
      <c r="WFS25" s="267"/>
      <c r="WFT25" s="117"/>
      <c r="WFU25" s="107"/>
      <c r="WFV25" s="108"/>
      <c r="WFW25" s="109"/>
      <c r="WFX25" s="132"/>
      <c r="WFY25" s="132"/>
      <c r="WFZ25" s="133"/>
      <c r="WGA25" s="132"/>
      <c r="WGB25" s="109"/>
      <c r="WGC25" s="131"/>
      <c r="WGD25" s="114"/>
      <c r="WGE25" s="108"/>
      <c r="WGF25" s="108"/>
      <c r="WGG25" s="116"/>
      <c r="WGH25" s="266"/>
      <c r="WGI25" s="267"/>
      <c r="WGJ25" s="117"/>
      <c r="WGK25" s="107"/>
      <c r="WGL25" s="108"/>
      <c r="WGM25" s="109"/>
      <c r="WGN25" s="132"/>
      <c r="WGO25" s="132"/>
      <c r="WGP25" s="133"/>
      <c r="WGQ25" s="132"/>
      <c r="WGR25" s="109"/>
      <c r="WGS25" s="131"/>
      <c r="WGT25" s="114"/>
      <c r="WGU25" s="108"/>
      <c r="WGV25" s="108"/>
      <c r="WGW25" s="116"/>
      <c r="WGX25" s="266"/>
      <c r="WGY25" s="267"/>
      <c r="WGZ25" s="117"/>
      <c r="WHA25" s="107"/>
      <c r="WHB25" s="108"/>
      <c r="WHC25" s="109"/>
      <c r="WHD25" s="132"/>
      <c r="WHE25" s="132"/>
      <c r="WHF25" s="133"/>
      <c r="WHG25" s="132"/>
      <c r="WHH25" s="109"/>
      <c r="WHI25" s="131"/>
      <c r="WHJ25" s="114"/>
      <c r="WHK25" s="108"/>
      <c r="WHL25" s="108"/>
      <c r="WHM25" s="116"/>
      <c r="WHN25" s="266"/>
      <c r="WHO25" s="267"/>
      <c r="WHP25" s="117"/>
      <c r="WHQ25" s="107"/>
      <c r="WHR25" s="108"/>
      <c r="WHS25" s="109"/>
      <c r="WHT25" s="132"/>
      <c r="WHU25" s="132"/>
      <c r="WHV25" s="133"/>
      <c r="WHW25" s="132"/>
      <c r="WHX25" s="109"/>
      <c r="WHY25" s="131"/>
      <c r="WHZ25" s="114"/>
      <c r="WIA25" s="108"/>
      <c r="WIB25" s="108"/>
      <c r="WIC25" s="116"/>
      <c r="WID25" s="266"/>
      <c r="WIE25" s="267"/>
      <c r="WIF25" s="117"/>
      <c r="WIG25" s="107"/>
      <c r="WIH25" s="108"/>
      <c r="WII25" s="109"/>
      <c r="WIJ25" s="132"/>
      <c r="WIK25" s="132"/>
      <c r="WIL25" s="133"/>
      <c r="WIM25" s="132"/>
      <c r="WIN25" s="109"/>
      <c r="WIO25" s="131"/>
      <c r="WIP25" s="114"/>
      <c r="WIQ25" s="108"/>
      <c r="WIR25" s="108"/>
      <c r="WIS25" s="116"/>
      <c r="WIT25" s="266"/>
      <c r="WIU25" s="267"/>
      <c r="WIV25" s="117"/>
      <c r="WIW25" s="107"/>
      <c r="WIX25" s="108"/>
      <c r="WIY25" s="109"/>
      <c r="WIZ25" s="132"/>
      <c r="WJA25" s="132"/>
      <c r="WJB25" s="133"/>
      <c r="WJC25" s="132"/>
      <c r="WJD25" s="109"/>
      <c r="WJE25" s="131"/>
      <c r="WJF25" s="114"/>
      <c r="WJG25" s="108"/>
      <c r="WJH25" s="108"/>
      <c r="WJI25" s="116"/>
      <c r="WJJ25" s="266"/>
      <c r="WJK25" s="267"/>
      <c r="WJL25" s="117"/>
      <c r="WJM25" s="107"/>
      <c r="WJN25" s="108"/>
      <c r="WJO25" s="109"/>
      <c r="WJP25" s="132"/>
      <c r="WJQ25" s="132"/>
      <c r="WJR25" s="133"/>
      <c r="WJS25" s="132"/>
      <c r="WJT25" s="109"/>
      <c r="WJU25" s="131"/>
      <c r="WJV25" s="114"/>
      <c r="WJW25" s="108"/>
      <c r="WJX25" s="108"/>
      <c r="WJY25" s="116"/>
      <c r="WJZ25" s="266"/>
      <c r="WKA25" s="267"/>
      <c r="WKB25" s="117"/>
      <c r="WKC25" s="107"/>
      <c r="WKD25" s="108"/>
      <c r="WKE25" s="109"/>
      <c r="WKF25" s="132"/>
      <c r="WKG25" s="132"/>
      <c r="WKH25" s="133"/>
      <c r="WKI25" s="132"/>
      <c r="WKJ25" s="109"/>
      <c r="WKK25" s="131"/>
      <c r="WKL25" s="114"/>
      <c r="WKM25" s="108"/>
      <c r="WKN25" s="108"/>
      <c r="WKO25" s="116"/>
      <c r="WKP25" s="266"/>
      <c r="WKQ25" s="267"/>
      <c r="WKR25" s="117"/>
      <c r="WKS25" s="107"/>
      <c r="WKT25" s="108"/>
      <c r="WKU25" s="109"/>
      <c r="WKV25" s="132"/>
      <c r="WKW25" s="132"/>
      <c r="WKX25" s="133"/>
      <c r="WKY25" s="132"/>
      <c r="WKZ25" s="109"/>
      <c r="WLA25" s="131"/>
      <c r="WLB25" s="114"/>
      <c r="WLC25" s="108"/>
      <c r="WLD25" s="108"/>
      <c r="WLE25" s="116"/>
      <c r="WLF25" s="266"/>
      <c r="WLG25" s="267"/>
      <c r="WLH25" s="117"/>
      <c r="WLI25" s="107"/>
      <c r="WLJ25" s="108"/>
      <c r="WLK25" s="109"/>
      <c r="WLL25" s="132"/>
      <c r="WLM25" s="132"/>
      <c r="WLN25" s="133"/>
      <c r="WLO25" s="132"/>
      <c r="WLP25" s="109"/>
      <c r="WLQ25" s="131"/>
      <c r="WLR25" s="114"/>
      <c r="WLS25" s="108"/>
      <c r="WLT25" s="108"/>
      <c r="WLU25" s="116"/>
      <c r="WLV25" s="266"/>
      <c r="WLW25" s="267"/>
      <c r="WLX25" s="117"/>
      <c r="WLY25" s="107"/>
      <c r="WLZ25" s="108"/>
      <c r="WMA25" s="109"/>
      <c r="WMB25" s="132"/>
      <c r="WMC25" s="132"/>
      <c r="WMD25" s="133"/>
      <c r="WME25" s="132"/>
      <c r="WMF25" s="109"/>
      <c r="WMG25" s="131"/>
      <c r="WMH25" s="114"/>
      <c r="WMI25" s="108"/>
      <c r="WMJ25" s="108"/>
      <c r="WMK25" s="116"/>
      <c r="WML25" s="266"/>
      <c r="WMM25" s="267"/>
      <c r="WMN25" s="117"/>
      <c r="WMO25" s="107"/>
      <c r="WMP25" s="108"/>
      <c r="WMQ25" s="109"/>
      <c r="WMR25" s="132"/>
      <c r="WMS25" s="132"/>
      <c r="WMT25" s="133"/>
      <c r="WMU25" s="132"/>
      <c r="WMV25" s="109"/>
      <c r="WMW25" s="131"/>
      <c r="WMX25" s="114"/>
      <c r="WMY25" s="108"/>
      <c r="WMZ25" s="108"/>
      <c r="WNA25" s="116"/>
      <c r="WNB25" s="266"/>
      <c r="WNC25" s="267"/>
      <c r="WND25" s="117"/>
      <c r="WNE25" s="107"/>
      <c r="WNF25" s="108"/>
      <c r="WNG25" s="109"/>
      <c r="WNH25" s="132"/>
      <c r="WNI25" s="132"/>
      <c r="WNJ25" s="133"/>
      <c r="WNK25" s="132"/>
      <c r="WNL25" s="109"/>
      <c r="WNM25" s="131"/>
      <c r="WNN25" s="114"/>
      <c r="WNO25" s="108"/>
      <c r="WNP25" s="108"/>
      <c r="WNQ25" s="116"/>
      <c r="WNR25" s="266"/>
      <c r="WNS25" s="267"/>
      <c r="WNT25" s="117"/>
      <c r="WNU25" s="107"/>
      <c r="WNV25" s="108"/>
      <c r="WNW25" s="109"/>
      <c r="WNX25" s="132"/>
      <c r="WNY25" s="132"/>
      <c r="WNZ25" s="133"/>
      <c r="WOA25" s="132"/>
      <c r="WOB25" s="109"/>
      <c r="WOC25" s="131"/>
      <c r="WOD25" s="114"/>
      <c r="WOE25" s="108"/>
      <c r="WOF25" s="108"/>
      <c r="WOG25" s="116"/>
      <c r="WOH25" s="266"/>
      <c r="WOI25" s="267"/>
      <c r="WOJ25" s="117"/>
      <c r="WOK25" s="107"/>
      <c r="WOL25" s="108"/>
      <c r="WOM25" s="109"/>
      <c r="WON25" s="132"/>
      <c r="WOO25" s="132"/>
      <c r="WOP25" s="133"/>
      <c r="WOQ25" s="132"/>
      <c r="WOR25" s="109"/>
      <c r="WOS25" s="131"/>
      <c r="WOT25" s="114"/>
      <c r="WOU25" s="108"/>
      <c r="WOV25" s="108"/>
      <c r="WOW25" s="116"/>
      <c r="WOX25" s="266"/>
      <c r="WOY25" s="267"/>
      <c r="WOZ25" s="117"/>
      <c r="WPA25" s="107"/>
      <c r="WPB25" s="108"/>
      <c r="WPC25" s="109"/>
      <c r="WPD25" s="132"/>
      <c r="WPE25" s="132"/>
      <c r="WPF25" s="133"/>
      <c r="WPG25" s="132"/>
      <c r="WPH25" s="109"/>
      <c r="WPI25" s="131"/>
      <c r="WPJ25" s="114"/>
      <c r="WPK25" s="108"/>
      <c r="WPL25" s="108"/>
      <c r="WPM25" s="116"/>
      <c r="WPN25" s="266"/>
      <c r="WPO25" s="267"/>
      <c r="WPP25" s="117"/>
      <c r="WPQ25" s="107"/>
      <c r="WPR25" s="108"/>
      <c r="WPS25" s="109"/>
      <c r="WPT25" s="132"/>
      <c r="WPU25" s="132"/>
      <c r="WPV25" s="133"/>
      <c r="WPW25" s="132"/>
      <c r="WPX25" s="109"/>
      <c r="WPY25" s="131"/>
      <c r="WPZ25" s="114"/>
      <c r="WQA25" s="108"/>
      <c r="WQB25" s="108"/>
      <c r="WQC25" s="116"/>
      <c r="WQD25" s="266"/>
      <c r="WQE25" s="267"/>
      <c r="WQF25" s="117"/>
      <c r="WQG25" s="107"/>
      <c r="WQH25" s="108"/>
      <c r="WQI25" s="109"/>
      <c r="WQJ25" s="132"/>
      <c r="WQK25" s="132"/>
      <c r="WQL25" s="133"/>
      <c r="WQM25" s="132"/>
      <c r="WQN25" s="109"/>
      <c r="WQO25" s="131"/>
      <c r="WQP25" s="114"/>
      <c r="WQQ25" s="108"/>
      <c r="WQR25" s="108"/>
      <c r="WQS25" s="116"/>
      <c r="WQT25" s="266"/>
      <c r="WQU25" s="267"/>
      <c r="WQV25" s="117"/>
      <c r="WQW25" s="107"/>
      <c r="WQX25" s="108"/>
      <c r="WQY25" s="109"/>
      <c r="WQZ25" s="132"/>
      <c r="WRA25" s="132"/>
      <c r="WRB25" s="133"/>
      <c r="WRC25" s="132"/>
      <c r="WRD25" s="109"/>
      <c r="WRE25" s="131"/>
      <c r="WRF25" s="114"/>
      <c r="WRG25" s="108"/>
      <c r="WRH25" s="108"/>
      <c r="WRI25" s="116"/>
      <c r="WRJ25" s="266"/>
      <c r="WRK25" s="267"/>
      <c r="WRL25" s="117"/>
      <c r="WRM25" s="107"/>
      <c r="WRN25" s="108"/>
      <c r="WRO25" s="109"/>
      <c r="WRP25" s="132"/>
      <c r="WRQ25" s="132"/>
      <c r="WRR25" s="133"/>
      <c r="WRS25" s="132"/>
      <c r="WRT25" s="109"/>
      <c r="WRU25" s="131"/>
      <c r="WRV25" s="114"/>
      <c r="WRW25" s="108"/>
      <c r="WRX25" s="108"/>
      <c r="WRY25" s="116"/>
      <c r="WRZ25" s="266"/>
      <c r="WSA25" s="267"/>
      <c r="WSB25" s="117"/>
      <c r="WSC25" s="107"/>
      <c r="WSD25" s="108"/>
      <c r="WSE25" s="109"/>
      <c r="WSF25" s="132"/>
      <c r="WSG25" s="132"/>
      <c r="WSH25" s="133"/>
      <c r="WSI25" s="132"/>
      <c r="WSJ25" s="109"/>
      <c r="WSK25" s="131"/>
      <c r="WSL25" s="114"/>
      <c r="WSM25" s="108"/>
      <c r="WSN25" s="108"/>
      <c r="WSO25" s="116"/>
      <c r="WSP25" s="266"/>
      <c r="WSQ25" s="267"/>
      <c r="WSR25" s="117"/>
      <c r="WSS25" s="107"/>
      <c r="WST25" s="108"/>
      <c r="WSU25" s="109"/>
      <c r="WSV25" s="132"/>
      <c r="WSW25" s="132"/>
      <c r="WSX25" s="133"/>
      <c r="WSY25" s="132"/>
      <c r="WSZ25" s="109"/>
      <c r="WTA25" s="131"/>
      <c r="WTB25" s="114"/>
      <c r="WTC25" s="108"/>
      <c r="WTD25" s="108"/>
      <c r="WTE25" s="116"/>
      <c r="WTF25" s="266"/>
      <c r="WTG25" s="267"/>
      <c r="WTH25" s="117"/>
      <c r="WTI25" s="107"/>
      <c r="WTJ25" s="108"/>
      <c r="WTK25" s="109"/>
      <c r="WTL25" s="132"/>
      <c r="WTM25" s="132"/>
      <c r="WTN25" s="133"/>
      <c r="WTO25" s="132"/>
      <c r="WTP25" s="109"/>
      <c r="WTQ25" s="131"/>
      <c r="WTR25" s="114"/>
      <c r="WTS25" s="108"/>
      <c r="WTT25" s="108"/>
      <c r="WTU25" s="116"/>
      <c r="WTV25" s="266"/>
      <c r="WTW25" s="267"/>
      <c r="WTX25" s="117"/>
      <c r="WTY25" s="107"/>
      <c r="WTZ25" s="108"/>
      <c r="WUA25" s="109"/>
      <c r="WUB25" s="132"/>
      <c r="WUC25" s="132"/>
      <c r="WUD25" s="133"/>
      <c r="WUE25" s="132"/>
      <c r="WUF25" s="109"/>
      <c r="WUG25" s="131"/>
      <c r="WUH25" s="114"/>
      <c r="WUI25" s="108"/>
      <c r="WUJ25" s="108"/>
      <c r="WUK25" s="116"/>
      <c r="WUL25" s="266"/>
      <c r="WUM25" s="267"/>
      <c r="WUN25" s="117"/>
      <c r="WUO25" s="107"/>
      <c r="WUP25" s="108"/>
      <c r="WUQ25" s="109"/>
      <c r="WUR25" s="132"/>
      <c r="WUS25" s="132"/>
      <c r="WUT25" s="133"/>
      <c r="WUU25" s="132"/>
      <c r="WUV25" s="109"/>
      <c r="WUW25" s="131"/>
      <c r="WUX25" s="114"/>
      <c r="WUY25" s="108"/>
      <c r="WUZ25" s="108"/>
      <c r="WVA25" s="116"/>
      <c r="WVB25" s="266"/>
      <c r="WVC25" s="267"/>
      <c r="WVD25" s="117"/>
      <c r="WVE25" s="107"/>
      <c r="WVF25" s="108"/>
      <c r="WVG25" s="109"/>
      <c r="WVH25" s="132"/>
      <c r="WVI25" s="132"/>
      <c r="WVJ25" s="133"/>
      <c r="WVK25" s="132"/>
      <c r="WVL25" s="109"/>
      <c r="WVM25" s="131"/>
      <c r="WVN25" s="114"/>
      <c r="WVO25" s="108"/>
      <c r="WVP25" s="108"/>
      <c r="WVQ25" s="116"/>
      <c r="WVR25" s="266"/>
      <c r="WVS25" s="267"/>
      <c r="WVT25" s="117"/>
      <c r="WVU25" s="107"/>
      <c r="WVV25" s="108"/>
      <c r="WVW25" s="109"/>
      <c r="WVX25" s="132"/>
      <c r="WVY25" s="132"/>
      <c r="WVZ25" s="133"/>
      <c r="WWA25" s="132"/>
      <c r="WWB25" s="109"/>
      <c r="WWC25" s="131"/>
      <c r="WWD25" s="114"/>
      <c r="WWE25" s="108"/>
      <c r="WWF25" s="108"/>
      <c r="WWG25" s="116"/>
      <c r="WWH25" s="266"/>
      <c r="WWI25" s="267"/>
      <c r="WWJ25" s="117"/>
      <c r="WWK25" s="107"/>
      <c r="WWL25" s="108"/>
      <c r="WWM25" s="109"/>
      <c r="WWN25" s="132"/>
      <c r="WWO25" s="132"/>
      <c r="WWP25" s="133"/>
      <c r="WWQ25" s="132"/>
      <c r="WWR25" s="109"/>
      <c r="WWS25" s="131"/>
      <c r="WWT25" s="114"/>
      <c r="WWU25" s="108"/>
      <c r="WWV25" s="108"/>
      <c r="WWW25" s="116"/>
      <c r="WWX25" s="266"/>
      <c r="WWY25" s="267"/>
      <c r="WWZ25" s="117"/>
      <c r="WXA25" s="107"/>
      <c r="WXB25" s="108"/>
      <c r="WXC25" s="109"/>
      <c r="WXD25" s="132"/>
      <c r="WXE25" s="132"/>
      <c r="WXF25" s="133"/>
      <c r="WXG25" s="132"/>
      <c r="WXH25" s="109"/>
      <c r="WXI25" s="131"/>
      <c r="WXJ25" s="114"/>
      <c r="WXK25" s="108"/>
      <c r="WXL25" s="108"/>
      <c r="WXM25" s="116"/>
      <c r="WXN25" s="266"/>
      <c r="WXO25" s="267"/>
      <c r="WXP25" s="117"/>
      <c r="WXQ25" s="107"/>
      <c r="WXR25" s="108"/>
      <c r="WXS25" s="109"/>
      <c r="WXT25" s="132"/>
      <c r="WXU25" s="132"/>
      <c r="WXV25" s="133"/>
      <c r="WXW25" s="132"/>
      <c r="WXX25" s="109"/>
      <c r="WXY25" s="131"/>
      <c r="WXZ25" s="114"/>
      <c r="WYA25" s="108"/>
      <c r="WYB25" s="108"/>
      <c r="WYC25" s="116"/>
      <c r="WYD25" s="266"/>
      <c r="WYE25" s="267"/>
      <c r="WYF25" s="117"/>
      <c r="WYG25" s="107"/>
      <c r="WYH25" s="108"/>
      <c r="WYI25" s="109"/>
      <c r="WYJ25" s="132"/>
      <c r="WYK25" s="132"/>
      <c r="WYL25" s="133"/>
      <c r="WYM25" s="132"/>
      <c r="WYN25" s="109"/>
      <c r="WYO25" s="131"/>
      <c r="WYP25" s="114"/>
      <c r="WYQ25" s="108"/>
      <c r="WYR25" s="108"/>
      <c r="WYS25" s="116"/>
      <c r="WYT25" s="266"/>
      <c r="WYU25" s="267"/>
      <c r="WYV25" s="117"/>
      <c r="WYW25" s="107"/>
      <c r="WYX25" s="108"/>
      <c r="WYY25" s="109"/>
      <c r="WYZ25" s="132"/>
      <c r="WZA25" s="132"/>
      <c r="WZB25" s="133"/>
      <c r="WZC25" s="132"/>
      <c r="WZD25" s="109"/>
      <c r="WZE25" s="131"/>
      <c r="WZF25" s="114"/>
      <c r="WZG25" s="108"/>
      <c r="WZH25" s="108"/>
      <c r="WZI25" s="116"/>
      <c r="WZJ25" s="266"/>
      <c r="WZK25" s="267"/>
      <c r="WZL25" s="117"/>
      <c r="WZM25" s="107"/>
      <c r="WZN25" s="108"/>
      <c r="WZO25" s="109"/>
      <c r="WZP25" s="132"/>
      <c r="WZQ25" s="132"/>
      <c r="WZR25" s="133"/>
      <c r="WZS25" s="132"/>
      <c r="WZT25" s="109"/>
      <c r="WZU25" s="131"/>
      <c r="WZV25" s="114"/>
      <c r="WZW25" s="108"/>
      <c r="WZX25" s="108"/>
      <c r="WZY25" s="116"/>
      <c r="WZZ25" s="266"/>
      <c r="XAA25" s="267"/>
      <c r="XAB25" s="117"/>
      <c r="XAC25" s="107"/>
      <c r="XAD25" s="108"/>
      <c r="XAE25" s="109"/>
      <c r="XAF25" s="132"/>
      <c r="XAG25" s="132"/>
      <c r="XAH25" s="133"/>
      <c r="XAI25" s="132"/>
      <c r="XAJ25" s="109"/>
      <c r="XAK25" s="131"/>
      <c r="XAL25" s="114"/>
      <c r="XAM25" s="108"/>
      <c r="XAN25" s="108"/>
      <c r="XAO25" s="116"/>
      <c r="XAP25" s="266"/>
      <c r="XAQ25" s="267"/>
      <c r="XAR25" s="117"/>
      <c r="XAS25" s="107"/>
      <c r="XAT25" s="108"/>
      <c r="XAU25" s="109"/>
      <c r="XAV25" s="132"/>
      <c r="XAW25" s="132"/>
      <c r="XAX25" s="133"/>
      <c r="XAY25" s="132"/>
      <c r="XAZ25" s="109"/>
      <c r="XBA25" s="131"/>
      <c r="XBB25" s="114"/>
      <c r="XBC25" s="108"/>
      <c r="XBD25" s="108"/>
      <c r="XBE25" s="116"/>
      <c r="XBF25" s="266"/>
      <c r="XBG25" s="267"/>
      <c r="XBH25" s="117"/>
      <c r="XBI25" s="107"/>
      <c r="XBJ25" s="108"/>
      <c r="XBK25" s="109"/>
      <c r="XBL25" s="132"/>
      <c r="XBM25" s="132"/>
      <c r="XBN25" s="133"/>
      <c r="XBO25" s="132"/>
      <c r="XBP25" s="109"/>
      <c r="XBQ25" s="131"/>
      <c r="XBR25" s="114"/>
      <c r="XBS25" s="108"/>
      <c r="XBT25" s="108"/>
      <c r="XBU25" s="116"/>
      <c r="XBV25" s="266"/>
      <c r="XBW25" s="267"/>
      <c r="XBX25" s="117"/>
      <c r="XBY25" s="107"/>
      <c r="XBZ25" s="108"/>
      <c r="XCA25" s="109"/>
      <c r="XCB25" s="132"/>
      <c r="XCC25" s="132"/>
      <c r="XCD25" s="133"/>
      <c r="XCE25" s="132"/>
      <c r="XCF25" s="109"/>
      <c r="XCG25" s="131"/>
      <c r="XCH25" s="114"/>
      <c r="XCI25" s="108"/>
      <c r="XCJ25" s="108"/>
      <c r="XCK25" s="116"/>
      <c r="XCL25" s="266"/>
      <c r="XCM25" s="267"/>
      <c r="XCN25" s="117"/>
      <c r="XCO25" s="107"/>
      <c r="XCP25" s="108"/>
      <c r="XCQ25" s="109"/>
      <c r="XCR25" s="132"/>
      <c r="XCS25" s="132"/>
      <c r="XCT25" s="133"/>
      <c r="XCU25" s="132"/>
      <c r="XCV25" s="109"/>
      <c r="XCW25" s="131"/>
      <c r="XCX25" s="114"/>
      <c r="XCY25" s="108"/>
      <c r="XCZ25" s="108"/>
      <c r="XDA25" s="116"/>
      <c r="XDB25" s="266"/>
      <c r="XDC25" s="267"/>
      <c r="XDD25" s="117"/>
      <c r="XDE25" s="107"/>
      <c r="XDF25" s="108"/>
      <c r="XDG25" s="109"/>
      <c r="XDH25" s="132"/>
      <c r="XDI25" s="132"/>
      <c r="XDJ25" s="133"/>
      <c r="XDK25" s="132"/>
      <c r="XDL25" s="109"/>
      <c r="XDM25" s="131"/>
      <c r="XDN25" s="114"/>
      <c r="XDO25" s="108"/>
      <c r="XDP25" s="108"/>
      <c r="XDQ25" s="116"/>
      <c r="XDR25" s="266"/>
      <c r="XDS25" s="267"/>
      <c r="XDT25" s="117"/>
      <c r="XDU25" s="107"/>
      <c r="XDV25" s="108"/>
      <c r="XDW25" s="109"/>
      <c r="XDX25" s="132"/>
      <c r="XDY25" s="132"/>
      <c r="XDZ25" s="133"/>
      <c r="XEA25" s="132"/>
      <c r="XEB25" s="109"/>
      <c r="XEC25" s="131"/>
      <c r="XED25" s="114"/>
      <c r="XEE25" s="108"/>
      <c r="XEF25" s="108"/>
      <c r="XEG25" s="116"/>
      <c r="XEH25" s="266"/>
      <c r="XEI25" s="267"/>
      <c r="XEJ25" s="117"/>
      <c r="XEK25" s="107"/>
      <c r="XEL25" s="108"/>
      <c r="XEM25" s="109"/>
      <c r="XEN25" s="132"/>
      <c r="XEO25" s="132"/>
      <c r="XEP25" s="133"/>
      <c r="XEQ25" s="132"/>
      <c r="XER25" s="109"/>
      <c r="XES25" s="131"/>
      <c r="XET25" s="114"/>
      <c r="XEU25" s="108"/>
      <c r="XEV25" s="108"/>
      <c r="XEW25" s="116"/>
      <c r="XEX25" s="266"/>
      <c r="XEY25" s="267"/>
      <c r="XEZ25" s="117"/>
    </row>
    <row r="26" spans="1:16380" ht="15.75" customHeight="1">
      <c r="A26" s="68">
        <f>+'profitherm suelo radiante'!B115</f>
        <v>90025654</v>
      </c>
      <c r="B26" s="68" t="str">
        <f>+'profitherm suelo radiante'!C115</f>
        <v xml:space="preserve">profitherm armario fondo 110 mm galvanizado 6-8 circ. </v>
      </c>
      <c r="C26" s="28" t="s">
        <v>517</v>
      </c>
      <c r="D26" s="91">
        <f>+'profitherm suelo radiante'!E115</f>
        <v>169.66</v>
      </c>
      <c r="E26" s="91">
        <f t="shared" si="16"/>
        <v>169.66</v>
      </c>
      <c r="F26" s="29">
        <f t="shared" si="14"/>
        <v>162.36000000000001</v>
      </c>
      <c r="G26" s="29">
        <f t="shared" si="15"/>
        <v>147.60029535375</v>
      </c>
      <c r="H26" s="29">
        <v>147.60029535375</v>
      </c>
      <c r="I26" s="30" t="s">
        <v>1</v>
      </c>
      <c r="J26" s="279"/>
      <c r="K26" s="274"/>
      <c r="L26" s="271"/>
      <c r="M26" s="122">
        <f t="shared" si="5"/>
        <v>67.864000000000004</v>
      </c>
      <c r="N26" s="274"/>
      <c r="O26" s="271"/>
      <c r="P26" s="122">
        <f t="shared" si="6"/>
        <v>64.470799999999997</v>
      </c>
      <c r="Q26" s="274"/>
      <c r="R26" s="271"/>
      <c r="S26" s="122">
        <f t="shared" si="7"/>
        <v>61.07759999999999</v>
      </c>
    </row>
    <row r="27" spans="1:16380" ht="15.75" customHeight="1">
      <c r="A27" s="68">
        <f>+'profitherm suelo radiante'!B116</f>
        <v>90025655</v>
      </c>
      <c r="B27" s="68" t="str">
        <f>+'profitherm suelo radiante'!C116</f>
        <v>profitherm armario fondo 110 mm galvanizado 9-10 circ.</v>
      </c>
      <c r="C27" s="28" t="s">
        <v>517</v>
      </c>
      <c r="D27" s="91">
        <f>+'profitherm suelo radiante'!E116</f>
        <v>189.11</v>
      </c>
      <c r="E27" s="91">
        <f t="shared" si="16"/>
        <v>189.11</v>
      </c>
      <c r="F27" s="29">
        <f t="shared" si="14"/>
        <v>180.97</v>
      </c>
      <c r="G27" s="29">
        <f t="shared" si="15"/>
        <v>164.51961288500002</v>
      </c>
      <c r="H27" s="29">
        <v>164.51961288500002</v>
      </c>
      <c r="I27" s="30" t="s">
        <v>1</v>
      </c>
      <c r="J27" s="280"/>
      <c r="K27" s="274"/>
      <c r="L27" s="271"/>
      <c r="M27" s="122">
        <f t="shared" si="5"/>
        <v>75.644000000000005</v>
      </c>
      <c r="N27" s="274"/>
      <c r="O27" s="271"/>
      <c r="P27" s="122">
        <f t="shared" si="6"/>
        <v>71.861800000000002</v>
      </c>
      <c r="Q27" s="274"/>
      <c r="R27" s="271"/>
      <c r="S27" s="122">
        <f t="shared" si="7"/>
        <v>68.079599999999999</v>
      </c>
    </row>
    <row r="28" spans="1:16380" ht="15.75" customHeight="1">
      <c r="A28" s="68">
        <f>+'profitherm suelo radiante'!B117</f>
        <v>90025656</v>
      </c>
      <c r="B28" s="68" t="str">
        <f>+'profitherm suelo radiante'!C117</f>
        <v>profitherm armario fondo 110 mm galvanizado 11-12 circ</v>
      </c>
      <c r="C28" s="28" t="s">
        <v>517</v>
      </c>
      <c r="D28" s="91">
        <f>+'profitherm suelo radiante'!E117</f>
        <v>211.46</v>
      </c>
      <c r="E28" s="91">
        <f t="shared" si="16"/>
        <v>211.46</v>
      </c>
      <c r="F28" s="29">
        <f t="shared" si="14"/>
        <v>202.36</v>
      </c>
      <c r="G28" s="29">
        <f t="shared" si="15"/>
        <v>183.96725107374999</v>
      </c>
      <c r="H28" s="29">
        <v>183.96725107374999</v>
      </c>
      <c r="I28" s="30" t="s">
        <v>1</v>
      </c>
      <c r="K28" s="274"/>
      <c r="L28" s="271"/>
      <c r="M28" s="122">
        <f t="shared" si="5"/>
        <v>84.584000000000003</v>
      </c>
      <c r="N28" s="274"/>
      <c r="O28" s="271"/>
      <c r="P28" s="122">
        <f t="shared" si="6"/>
        <v>80.354800000000012</v>
      </c>
      <c r="Q28" s="274"/>
      <c r="R28" s="271"/>
      <c r="S28" s="122">
        <f t="shared" si="7"/>
        <v>76.125599999999991</v>
      </c>
      <c r="W28" s="106"/>
      <c r="X28" s="106"/>
    </row>
    <row r="29" spans="1:16380" ht="15.75" customHeight="1">
      <c r="A29" s="68">
        <f>+'profitherm suelo radiante'!B118</f>
        <v>90025657</v>
      </c>
      <c r="B29" s="68" t="str">
        <f>+'profitherm suelo radiante'!C118</f>
        <v xml:space="preserve">profitherm armario fondo 110 mm galvanizado &gt;12 circ. </v>
      </c>
      <c r="C29" s="28" t="s">
        <v>517</v>
      </c>
      <c r="D29" s="91">
        <f>+'profitherm suelo radiante'!E118</f>
        <v>242.58</v>
      </c>
      <c r="E29" s="91">
        <f t="shared" si="16"/>
        <v>242.58</v>
      </c>
      <c r="F29" s="29">
        <f t="shared" si="14"/>
        <v>232.14</v>
      </c>
      <c r="G29" s="29">
        <f t="shared" si="15"/>
        <v>211.03815912375001</v>
      </c>
      <c r="H29" s="29">
        <v>211.03815912375001</v>
      </c>
      <c r="I29" s="30" t="s">
        <v>1</v>
      </c>
      <c r="J29" s="107"/>
      <c r="K29" s="275"/>
      <c r="L29" s="272"/>
      <c r="M29" s="122">
        <f t="shared" si="5"/>
        <v>97.032000000000011</v>
      </c>
      <c r="N29" s="275"/>
      <c r="O29" s="272"/>
      <c r="P29" s="122">
        <f t="shared" si="6"/>
        <v>92.180399999999992</v>
      </c>
      <c r="Q29" s="275"/>
      <c r="R29" s="272"/>
      <c r="S29" s="122">
        <f t="shared" si="7"/>
        <v>87.328800000000001</v>
      </c>
    </row>
    <row r="30" spans="1:16380" ht="15.75" customHeight="1">
      <c r="A30" s="23" t="s">
        <v>654</v>
      </c>
      <c r="B30" s="24" t="s">
        <v>458</v>
      </c>
      <c r="C30" s="24" t="s">
        <v>457</v>
      </c>
      <c r="D30" s="42">
        <v>45323</v>
      </c>
      <c r="E30" s="42">
        <v>44743</v>
      </c>
      <c r="F30" s="94">
        <v>44652</v>
      </c>
      <c r="G30" s="42">
        <v>44562</v>
      </c>
      <c r="H30" s="24" t="s">
        <v>55</v>
      </c>
      <c r="I30" s="25" t="s">
        <v>53</v>
      </c>
      <c r="J30" s="25" t="s">
        <v>653</v>
      </c>
      <c r="K30" s="268" t="s">
        <v>1080</v>
      </c>
      <c r="L30" s="269"/>
      <c r="M30" s="159">
        <v>0.6</v>
      </c>
      <c r="N30" s="268" t="s">
        <v>1080</v>
      </c>
      <c r="O30" s="269"/>
      <c r="P30" s="159">
        <v>0.62</v>
      </c>
      <c r="Q30" s="268" t="s">
        <v>1080</v>
      </c>
      <c r="R30" s="269"/>
      <c r="S30" s="159">
        <v>0.64</v>
      </c>
    </row>
    <row r="31" spans="1:16380" ht="15.75" customHeight="1">
      <c r="A31" s="68">
        <f>+'profitherm suelo radiante'!B119</f>
        <v>90025670</v>
      </c>
      <c r="B31" s="68" t="str">
        <f>+'profitherm suelo radiante'!C119</f>
        <v xml:space="preserve">profitherm armario fondo 110 mm pintado 2 circ. </v>
      </c>
      <c r="C31" s="28" t="s">
        <v>533</v>
      </c>
      <c r="D31" s="91">
        <f>+'profitherm suelo radiante'!E119</f>
        <v>153.86000000000001</v>
      </c>
      <c r="E31" s="91">
        <f t="shared" si="16"/>
        <v>146.81</v>
      </c>
      <c r="F31" s="29">
        <f t="shared" si="14"/>
        <v>140.49</v>
      </c>
      <c r="G31" s="29">
        <f t="shared" si="15"/>
        <v>127.71850109249999</v>
      </c>
      <c r="H31" s="29">
        <v>127.71850109249999</v>
      </c>
      <c r="I31" s="30" t="s">
        <v>1</v>
      </c>
      <c r="J31" s="124"/>
      <c r="K31" s="273">
        <v>30</v>
      </c>
      <c r="L31" s="270" t="s">
        <v>1111</v>
      </c>
      <c r="M31" s="122">
        <f t="shared" si="5"/>
        <v>61.544000000000011</v>
      </c>
      <c r="N31" s="273">
        <v>50</v>
      </c>
      <c r="O31" s="270" t="s">
        <v>1111</v>
      </c>
      <c r="P31" s="122">
        <f t="shared" si="6"/>
        <v>58.466800000000006</v>
      </c>
      <c r="Q31" s="273">
        <v>75</v>
      </c>
      <c r="R31" s="270" t="s">
        <v>1111</v>
      </c>
      <c r="S31" s="122">
        <f t="shared" si="7"/>
        <v>55.389600000000002</v>
      </c>
    </row>
    <row r="32" spans="1:16380" ht="15.75" customHeight="1">
      <c r="A32" s="68">
        <f>+'profitherm suelo radiante'!B120</f>
        <v>90025671</v>
      </c>
      <c r="B32" s="68" t="str">
        <f>+'profitherm suelo radiante'!C120</f>
        <v xml:space="preserve">profitherm armario fondo 110 mm pintado 3 circ. </v>
      </c>
      <c r="C32" s="28" t="s">
        <v>533</v>
      </c>
      <c r="D32" s="91">
        <f>+'profitherm suelo radiante'!E120</f>
        <v>153.96</v>
      </c>
      <c r="E32" s="91">
        <f t="shared" si="16"/>
        <v>150.19999999999999</v>
      </c>
      <c r="F32" s="29">
        <f t="shared" si="14"/>
        <v>143.74</v>
      </c>
      <c r="G32" s="29">
        <f t="shared" si="15"/>
        <v>130.68097782249998</v>
      </c>
      <c r="H32" s="29">
        <v>130.68097782249998</v>
      </c>
      <c r="I32" s="30" t="s">
        <v>1</v>
      </c>
      <c r="J32" s="130"/>
      <c r="K32" s="274"/>
      <c r="L32" s="271"/>
      <c r="M32" s="122">
        <f t="shared" si="5"/>
        <v>61.584000000000003</v>
      </c>
      <c r="N32" s="274"/>
      <c r="O32" s="271"/>
      <c r="P32" s="122">
        <f t="shared" si="6"/>
        <v>58.504800000000003</v>
      </c>
      <c r="Q32" s="274"/>
      <c r="R32" s="271"/>
      <c r="S32" s="122">
        <f t="shared" si="7"/>
        <v>55.425600000000003</v>
      </c>
    </row>
    <row r="33" spans="1:28" ht="15.75" customHeight="1">
      <c r="A33" s="68">
        <f>+'profitherm suelo radiante'!B121</f>
        <v>90025672</v>
      </c>
      <c r="B33" s="68" t="str">
        <f>+'profitherm suelo radiante'!C121</f>
        <v xml:space="preserve">profitherm armario fondo 110 mm pintado 4 circ. </v>
      </c>
      <c r="C33" s="28" t="s">
        <v>533</v>
      </c>
      <c r="D33" s="91">
        <f>+'profitherm suelo radiante'!E121</f>
        <v>155.06</v>
      </c>
      <c r="E33" s="91">
        <f t="shared" si="16"/>
        <v>155.06</v>
      </c>
      <c r="F33" s="29">
        <f t="shared" si="14"/>
        <v>148.38999999999999</v>
      </c>
      <c r="G33" s="29">
        <f t="shared" si="15"/>
        <v>134.90761488125</v>
      </c>
      <c r="H33" s="29">
        <v>134.90761488125</v>
      </c>
      <c r="I33" s="30" t="s">
        <v>1</v>
      </c>
      <c r="J33" s="130"/>
      <c r="K33" s="274"/>
      <c r="L33" s="271"/>
      <c r="M33" s="122">
        <f t="shared" si="5"/>
        <v>62.024000000000001</v>
      </c>
      <c r="N33" s="274"/>
      <c r="O33" s="271"/>
      <c r="P33" s="122">
        <f t="shared" si="6"/>
        <v>58.922799999999995</v>
      </c>
      <c r="Q33" s="274"/>
      <c r="R33" s="271"/>
      <c r="S33" s="122">
        <f t="shared" si="7"/>
        <v>55.821600000000004</v>
      </c>
    </row>
    <row r="34" spans="1:28" ht="15.75" customHeight="1">
      <c r="A34" s="68">
        <f>+'profitherm suelo radiante'!B122</f>
        <v>90025673</v>
      </c>
      <c r="B34" s="68" t="str">
        <f>+'profitherm suelo radiante'!C122</f>
        <v xml:space="preserve">profitherm armario fondo 110 mm pintado 5 circ. </v>
      </c>
      <c r="C34" s="28" t="s">
        <v>533</v>
      </c>
      <c r="D34" s="91">
        <f>+'profitherm suelo radiante'!E122</f>
        <v>171.59</v>
      </c>
      <c r="E34" s="91">
        <f t="shared" si="16"/>
        <v>171.59</v>
      </c>
      <c r="F34" s="29">
        <f t="shared" si="14"/>
        <v>164.21</v>
      </c>
      <c r="G34" s="29">
        <f t="shared" si="15"/>
        <v>149.28584245874998</v>
      </c>
      <c r="H34" s="29">
        <v>149.28584245874998</v>
      </c>
      <c r="I34" s="30" t="s">
        <v>1</v>
      </c>
      <c r="J34" s="130"/>
      <c r="K34" s="274"/>
      <c r="L34" s="271"/>
      <c r="M34" s="122">
        <f t="shared" si="5"/>
        <v>68.63600000000001</v>
      </c>
      <c r="N34" s="274"/>
      <c r="O34" s="271"/>
      <c r="P34" s="122">
        <f t="shared" si="6"/>
        <v>65.2042</v>
      </c>
      <c r="Q34" s="274"/>
      <c r="R34" s="271"/>
      <c r="S34" s="122">
        <f t="shared" si="7"/>
        <v>61.772400000000005</v>
      </c>
    </row>
    <row r="35" spans="1:28" ht="15.75" customHeight="1">
      <c r="A35" s="68">
        <f>+'profitherm suelo radiante'!B123</f>
        <v>90025674</v>
      </c>
      <c r="B35" s="68" t="str">
        <f>+'profitherm suelo radiante'!C123</f>
        <v xml:space="preserve">profitherm armario fondo 110 mm pintado 6-8 circ. </v>
      </c>
      <c r="C35" s="28" t="s">
        <v>533</v>
      </c>
      <c r="D35" s="91">
        <f>+'profitherm suelo radiante'!E123</f>
        <v>198.34</v>
      </c>
      <c r="E35" s="91">
        <f t="shared" si="16"/>
        <v>198.34</v>
      </c>
      <c r="F35" s="29">
        <f t="shared" si="14"/>
        <v>189.8</v>
      </c>
      <c r="G35" s="29">
        <f t="shared" si="15"/>
        <v>172.55150022625</v>
      </c>
      <c r="H35" s="29">
        <v>172.55150022625</v>
      </c>
      <c r="I35" s="30" t="s">
        <v>1</v>
      </c>
      <c r="J35" s="124"/>
      <c r="K35" s="274"/>
      <c r="L35" s="271"/>
      <c r="M35" s="122">
        <f t="shared" si="5"/>
        <v>79.336000000000013</v>
      </c>
      <c r="N35" s="274"/>
      <c r="O35" s="271"/>
      <c r="P35" s="122">
        <f t="shared" si="6"/>
        <v>75.369200000000006</v>
      </c>
      <c r="Q35" s="274"/>
      <c r="R35" s="271"/>
      <c r="S35" s="122">
        <f t="shared" si="7"/>
        <v>71.4024</v>
      </c>
    </row>
    <row r="36" spans="1:28" ht="15.75" customHeight="1">
      <c r="A36" s="68">
        <f>+'profitherm suelo radiante'!B124</f>
        <v>90025675</v>
      </c>
      <c r="B36" s="68" t="str">
        <f>+'profitherm suelo radiante'!C124</f>
        <v xml:space="preserve">profitherm armario fondo 110 mm pintado 9-10 circ.  </v>
      </c>
      <c r="C36" s="28" t="s">
        <v>533</v>
      </c>
      <c r="D36" s="91">
        <f>+'profitherm suelo radiante'!E124</f>
        <v>223.13</v>
      </c>
      <c r="E36" s="91">
        <f t="shared" si="16"/>
        <v>223.13</v>
      </c>
      <c r="F36" s="29">
        <f t="shared" si="14"/>
        <v>213.53</v>
      </c>
      <c r="G36" s="29">
        <f t="shared" si="15"/>
        <v>194.11884159249999</v>
      </c>
      <c r="H36" s="29">
        <v>194.11884159249999</v>
      </c>
      <c r="I36" s="30" t="s">
        <v>1</v>
      </c>
      <c r="J36" s="130"/>
      <c r="K36" s="274"/>
      <c r="L36" s="271"/>
      <c r="M36" s="122">
        <f t="shared" si="5"/>
        <v>89.25200000000001</v>
      </c>
      <c r="N36" s="274"/>
      <c r="O36" s="271"/>
      <c r="P36" s="122">
        <f t="shared" si="6"/>
        <v>84.789400000000001</v>
      </c>
      <c r="Q36" s="274"/>
      <c r="R36" s="271"/>
      <c r="S36" s="122">
        <f t="shared" si="7"/>
        <v>80.326799999999992</v>
      </c>
    </row>
    <row r="37" spans="1:28" ht="15.75" customHeight="1">
      <c r="A37" s="68">
        <f>+'profitherm suelo radiante'!B125</f>
        <v>90025676</v>
      </c>
      <c r="B37" s="68" t="str">
        <f>+'profitherm suelo radiante'!C125</f>
        <v xml:space="preserve">profitherm armario fondo 110 mm pintado 11-12 circ. </v>
      </c>
      <c r="C37" s="28" t="s">
        <v>533</v>
      </c>
      <c r="D37" s="91">
        <f>+'profitherm suelo radiante'!E125</f>
        <v>251.63</v>
      </c>
      <c r="E37" s="91">
        <f t="shared" si="16"/>
        <v>251.63</v>
      </c>
      <c r="F37" s="29">
        <f t="shared" si="14"/>
        <v>240.8</v>
      </c>
      <c r="G37" s="29">
        <f t="shared" si="15"/>
        <v>218.91681491</v>
      </c>
      <c r="H37" s="29">
        <v>218.91681491</v>
      </c>
      <c r="I37" s="30" t="s">
        <v>1</v>
      </c>
      <c r="J37" s="130"/>
      <c r="K37" s="274"/>
      <c r="L37" s="271"/>
      <c r="M37" s="122">
        <f t="shared" si="5"/>
        <v>100.65200000000002</v>
      </c>
      <c r="N37" s="274"/>
      <c r="O37" s="271"/>
      <c r="P37" s="122">
        <f t="shared" si="6"/>
        <v>95.619400000000013</v>
      </c>
      <c r="Q37" s="274"/>
      <c r="R37" s="271"/>
      <c r="S37" s="122">
        <f t="shared" si="7"/>
        <v>90.586799999999982</v>
      </c>
    </row>
    <row r="38" spans="1:28" ht="15.75" customHeight="1">
      <c r="A38" s="68">
        <f>+'profitherm suelo radiante'!B126</f>
        <v>90025677</v>
      </c>
      <c r="B38" s="68" t="str">
        <f>+'profitherm suelo radiante'!C126</f>
        <v xml:space="preserve">profitherm armario fondo 110 mm pintado &gt;12 circ. </v>
      </c>
      <c r="C38" s="28" t="s">
        <v>533</v>
      </c>
      <c r="D38" s="91">
        <f>+'profitherm suelo radiante'!E126</f>
        <v>287.31</v>
      </c>
      <c r="E38" s="91">
        <f t="shared" si="16"/>
        <v>287.31</v>
      </c>
      <c r="F38" s="29">
        <f t="shared" si="14"/>
        <v>274.94</v>
      </c>
      <c r="G38" s="29">
        <f t="shared" si="15"/>
        <v>249.9462047975</v>
      </c>
      <c r="H38" s="29">
        <v>249.9462047975</v>
      </c>
      <c r="I38" s="30" t="s">
        <v>1</v>
      </c>
      <c r="J38" s="130"/>
      <c r="K38" s="275"/>
      <c r="L38" s="272"/>
      <c r="M38" s="122">
        <f t="shared" si="5"/>
        <v>114.92400000000001</v>
      </c>
      <c r="N38" s="275"/>
      <c r="O38" s="272"/>
      <c r="P38" s="122">
        <f t="shared" si="6"/>
        <v>109.17779999999999</v>
      </c>
      <c r="Q38" s="275"/>
      <c r="R38" s="272"/>
      <c r="S38" s="122">
        <f t="shared" si="7"/>
        <v>103.4316</v>
      </c>
    </row>
    <row r="39" spans="1:28" ht="15.75" customHeight="1">
      <c r="A39" s="68">
        <f>+'profitherm suelo radiante'!B127</f>
        <v>90025660</v>
      </c>
      <c r="B39" s="68" t="str">
        <f>+'profitherm suelo radiante'!C127</f>
        <v xml:space="preserve">profitherm armario fondo 80 mm galvanizado 2 circ.  </v>
      </c>
      <c r="C39" s="28" t="s">
        <v>533</v>
      </c>
      <c r="D39" s="91">
        <f>+'profitherm suelo radiante'!E127</f>
        <v>134.82</v>
      </c>
      <c r="E39" s="91">
        <f t="shared" si="16"/>
        <v>127.35</v>
      </c>
      <c r="F39" s="29">
        <f t="shared" si="14"/>
        <v>121.87</v>
      </c>
      <c r="G39" s="29">
        <f t="shared" si="15"/>
        <v>110.79918356124999</v>
      </c>
      <c r="H39" s="29">
        <v>110.79918356124999</v>
      </c>
      <c r="I39" s="30" t="s">
        <v>1</v>
      </c>
      <c r="J39" s="124"/>
      <c r="K39" s="273">
        <v>30</v>
      </c>
      <c r="L39" s="270" t="s">
        <v>1111</v>
      </c>
      <c r="M39" s="122">
        <f t="shared" si="5"/>
        <v>53.927999999999997</v>
      </c>
      <c r="N39" s="273">
        <v>50</v>
      </c>
      <c r="O39" s="270" t="s">
        <v>1111</v>
      </c>
      <c r="P39" s="122">
        <f t="shared" si="6"/>
        <v>51.2316</v>
      </c>
      <c r="Q39" s="273">
        <v>75</v>
      </c>
      <c r="R39" s="270" t="s">
        <v>1111</v>
      </c>
      <c r="S39" s="122">
        <f t="shared" si="7"/>
        <v>48.535199999999989</v>
      </c>
    </row>
    <row r="40" spans="1:28" ht="15.75" customHeight="1">
      <c r="A40" s="68">
        <f>+'profitherm suelo radiante'!B128</f>
        <v>90025661</v>
      </c>
      <c r="B40" s="68" t="str">
        <f>+'profitherm suelo radiante'!C128</f>
        <v xml:space="preserve">profitherm armario fondo 80 mm galvanizado 3 circ.  </v>
      </c>
      <c r="C40" s="28" t="s">
        <v>533</v>
      </c>
      <c r="D40" s="91">
        <f>+'profitherm suelo radiante'!E128</f>
        <v>135.75</v>
      </c>
      <c r="E40" s="91">
        <f t="shared" si="16"/>
        <v>131.74</v>
      </c>
      <c r="F40" s="29">
        <f t="shared" si="14"/>
        <v>126.07</v>
      </c>
      <c r="G40" s="29">
        <f t="shared" si="15"/>
        <v>114.61720314000002</v>
      </c>
      <c r="H40" s="29">
        <v>114.61720314000002</v>
      </c>
      <c r="I40" s="30" t="s">
        <v>1</v>
      </c>
      <c r="J40" s="130"/>
      <c r="K40" s="274"/>
      <c r="L40" s="271"/>
      <c r="M40" s="122">
        <f t="shared" si="5"/>
        <v>54.3</v>
      </c>
      <c r="N40" s="274"/>
      <c r="O40" s="271"/>
      <c r="P40" s="122">
        <f t="shared" si="6"/>
        <v>51.584999999999994</v>
      </c>
      <c r="Q40" s="274"/>
      <c r="R40" s="271"/>
      <c r="S40" s="122">
        <f t="shared" si="7"/>
        <v>48.870000000000005</v>
      </c>
    </row>
    <row r="41" spans="1:28" ht="15.75" customHeight="1">
      <c r="A41" s="68">
        <f>+'profitherm suelo radiante'!B129</f>
        <v>90025662</v>
      </c>
      <c r="B41" s="68" t="str">
        <f>+'profitherm suelo radiante'!C129</f>
        <v xml:space="preserve">profitherm armario fondo 80 mm galvanizado 4 circ.  </v>
      </c>
      <c r="C41" s="28" t="s">
        <v>533</v>
      </c>
      <c r="D41" s="91">
        <f>+'profitherm suelo radiante'!E129</f>
        <v>133.07</v>
      </c>
      <c r="E41" s="91">
        <f t="shared" si="16"/>
        <v>143.11000000000001</v>
      </c>
      <c r="F41" s="29">
        <f t="shared" si="14"/>
        <v>136.94999999999999</v>
      </c>
      <c r="G41" s="29">
        <f t="shared" si="15"/>
        <v>124.5006384375</v>
      </c>
      <c r="H41" s="29">
        <v>124.5006384375</v>
      </c>
      <c r="I41" s="30" t="s">
        <v>1</v>
      </c>
      <c r="J41" s="130"/>
      <c r="K41" s="274"/>
      <c r="L41" s="271"/>
      <c r="M41" s="122">
        <f t="shared" si="5"/>
        <v>53.227999999999994</v>
      </c>
      <c r="N41" s="274"/>
      <c r="O41" s="271"/>
      <c r="P41" s="122">
        <f t="shared" si="6"/>
        <v>50.566599999999994</v>
      </c>
      <c r="Q41" s="274"/>
      <c r="R41" s="271"/>
      <c r="S41" s="122">
        <f t="shared" si="7"/>
        <v>47.905199999999994</v>
      </c>
    </row>
    <row r="42" spans="1:28" ht="15.75" customHeight="1">
      <c r="A42" s="68">
        <f>+'profitherm suelo radiante'!B130</f>
        <v>90025663</v>
      </c>
      <c r="B42" s="68" t="str">
        <f>+'profitherm suelo radiante'!C130</f>
        <v xml:space="preserve">profitherm armario fondo 80 mm galvanizado 5 circ.  </v>
      </c>
      <c r="C42" s="28" t="s">
        <v>533</v>
      </c>
      <c r="D42" s="91">
        <f>+'profitherm suelo radiante'!E130</f>
        <v>148.28</v>
      </c>
      <c r="E42" s="91">
        <f t="shared" si="16"/>
        <v>148.28</v>
      </c>
      <c r="F42" s="29">
        <f t="shared" si="14"/>
        <v>141.9</v>
      </c>
      <c r="G42" s="29">
        <f t="shared" si="15"/>
        <v>129.002556</v>
      </c>
      <c r="H42" s="29">
        <v>129.002556</v>
      </c>
      <c r="I42" s="30" t="s">
        <v>1</v>
      </c>
      <c r="J42" s="130"/>
      <c r="K42" s="274"/>
      <c r="L42" s="271"/>
      <c r="M42" s="122">
        <f t="shared" si="5"/>
        <v>59.311999999999998</v>
      </c>
      <c r="N42" s="274"/>
      <c r="O42" s="271"/>
      <c r="P42" s="122">
        <f t="shared" si="6"/>
        <v>56.346400000000003</v>
      </c>
      <c r="Q42" s="274"/>
      <c r="R42" s="271"/>
      <c r="S42" s="122">
        <f t="shared" si="7"/>
        <v>53.380799999999994</v>
      </c>
      <c r="Y42" s="136"/>
      <c r="Z42" s="136"/>
      <c r="AA42" s="136"/>
      <c r="AB42" s="136"/>
    </row>
    <row r="43" spans="1:28" ht="15.75" customHeight="1">
      <c r="A43" s="68">
        <f>+'profitherm suelo radiante'!B131</f>
        <v>90025664</v>
      </c>
      <c r="B43" s="68" t="str">
        <f>+'profitherm suelo radiante'!C131</f>
        <v xml:space="preserve">profitherm armario fondo 80 mm galvanizado 6-8 circ.  </v>
      </c>
      <c r="C43" s="28" t="s">
        <v>533</v>
      </c>
      <c r="D43" s="91">
        <f>+'profitherm suelo radiante'!E131</f>
        <v>169.66</v>
      </c>
      <c r="E43" s="91">
        <f t="shared" si="16"/>
        <v>169.66</v>
      </c>
      <c r="F43" s="29">
        <f t="shared" si="14"/>
        <v>162.36000000000001</v>
      </c>
      <c r="G43" s="29">
        <f t="shared" si="15"/>
        <v>147.60029535375</v>
      </c>
      <c r="H43" s="29">
        <v>147.60029535375</v>
      </c>
      <c r="I43" s="30" t="s">
        <v>1</v>
      </c>
      <c r="J43" s="124"/>
      <c r="K43" s="274"/>
      <c r="L43" s="271"/>
      <c r="M43" s="122">
        <f t="shared" si="5"/>
        <v>67.864000000000004</v>
      </c>
      <c r="N43" s="274"/>
      <c r="O43" s="271"/>
      <c r="P43" s="122">
        <f t="shared" si="6"/>
        <v>64.470799999999997</v>
      </c>
      <c r="Q43" s="274"/>
      <c r="R43" s="271"/>
      <c r="S43" s="122">
        <f t="shared" si="7"/>
        <v>61.07759999999999</v>
      </c>
      <c r="Y43" s="162"/>
      <c r="Z43" s="163"/>
      <c r="AA43" s="176"/>
      <c r="AB43" s="162"/>
    </row>
    <row r="44" spans="1:28" ht="15.75" customHeight="1">
      <c r="A44" s="68">
        <f>+'profitherm suelo radiante'!B132</f>
        <v>90025665</v>
      </c>
      <c r="B44" s="68" t="str">
        <f>+'profitherm suelo radiante'!C132</f>
        <v xml:space="preserve">profitherm armario fondo 80 mm galvanizado 9-10 circ. </v>
      </c>
      <c r="C44" s="28" t="s">
        <v>533</v>
      </c>
      <c r="D44" s="91">
        <f>+'profitherm suelo radiante'!E132</f>
        <v>189.11</v>
      </c>
      <c r="E44" s="91">
        <f t="shared" si="16"/>
        <v>189.11</v>
      </c>
      <c r="F44" s="29">
        <f t="shared" si="14"/>
        <v>180.97</v>
      </c>
      <c r="G44" s="29">
        <f t="shared" si="15"/>
        <v>164.51961288500002</v>
      </c>
      <c r="H44" s="29">
        <v>164.51961288500002</v>
      </c>
      <c r="I44" s="30" t="s">
        <v>1</v>
      </c>
      <c r="J44" s="130"/>
      <c r="K44" s="274"/>
      <c r="L44" s="271"/>
      <c r="M44" s="122">
        <f t="shared" si="5"/>
        <v>75.644000000000005</v>
      </c>
      <c r="N44" s="274"/>
      <c r="O44" s="271"/>
      <c r="P44" s="122">
        <f t="shared" si="6"/>
        <v>71.861800000000002</v>
      </c>
      <c r="Q44" s="274"/>
      <c r="R44" s="271"/>
      <c r="S44" s="122">
        <f t="shared" si="7"/>
        <v>68.079599999999999</v>
      </c>
      <c r="Y44" s="162"/>
      <c r="Z44" s="163"/>
      <c r="AA44" s="176"/>
      <c r="AB44" s="162"/>
    </row>
    <row r="45" spans="1:28" ht="15.75" customHeight="1">
      <c r="A45" s="68">
        <f>+'profitherm suelo radiante'!B133</f>
        <v>90025666</v>
      </c>
      <c r="B45" s="68" t="str">
        <f>+'profitherm suelo radiante'!C133</f>
        <v>profitherm armario fondo 80 mm galvanizado 11-12 circ.</v>
      </c>
      <c r="C45" s="28" t="s">
        <v>533</v>
      </c>
      <c r="D45" s="91">
        <f>+'profitherm suelo radiante'!E133</f>
        <v>211.46</v>
      </c>
      <c r="E45" s="91">
        <f t="shared" si="16"/>
        <v>211.46</v>
      </c>
      <c r="F45" s="29">
        <f t="shared" si="14"/>
        <v>202.36</v>
      </c>
      <c r="G45" s="29">
        <f t="shared" si="15"/>
        <v>183.96725107374999</v>
      </c>
      <c r="H45" s="29">
        <v>183.96725107374999</v>
      </c>
      <c r="I45" s="30" t="s">
        <v>1</v>
      </c>
      <c r="J45" s="124"/>
      <c r="K45" s="274"/>
      <c r="L45" s="271"/>
      <c r="M45" s="122">
        <f t="shared" si="5"/>
        <v>84.584000000000003</v>
      </c>
      <c r="N45" s="274"/>
      <c r="O45" s="271"/>
      <c r="P45" s="122">
        <f t="shared" si="6"/>
        <v>80.354800000000012</v>
      </c>
      <c r="Q45" s="274"/>
      <c r="R45" s="271"/>
      <c r="S45" s="122">
        <f t="shared" si="7"/>
        <v>76.125599999999991</v>
      </c>
      <c r="Y45" s="162"/>
      <c r="Z45" s="163"/>
      <c r="AA45" s="176"/>
      <c r="AB45" s="162"/>
    </row>
    <row r="46" spans="1:28" ht="15.75" customHeight="1">
      <c r="A46" s="68">
        <f>+'profitherm suelo radiante'!B134</f>
        <v>90025667</v>
      </c>
      <c r="B46" s="68" t="str">
        <f>+'profitherm suelo radiante'!C134</f>
        <v xml:space="preserve">profitherm armario fondo 80 mm galvanizado &gt;12 circ.  </v>
      </c>
      <c r="C46" s="28" t="s">
        <v>533</v>
      </c>
      <c r="D46" s="91">
        <f>+'profitherm suelo radiante'!E134</f>
        <v>260.36</v>
      </c>
      <c r="E46" s="91">
        <f t="shared" si="16"/>
        <v>242.58</v>
      </c>
      <c r="F46" s="29">
        <f t="shared" si="14"/>
        <v>232.14</v>
      </c>
      <c r="G46" s="29">
        <f t="shared" si="15"/>
        <v>211.03815912375001</v>
      </c>
      <c r="H46" s="29">
        <v>211.03815912375001</v>
      </c>
      <c r="I46" s="30" t="s">
        <v>1</v>
      </c>
      <c r="J46" s="130"/>
      <c r="K46" s="275"/>
      <c r="L46" s="272"/>
      <c r="M46" s="122">
        <f t="shared" si="5"/>
        <v>104.14400000000001</v>
      </c>
      <c r="N46" s="275"/>
      <c r="O46" s="272"/>
      <c r="P46" s="122">
        <f t="shared" si="6"/>
        <v>98.936800000000005</v>
      </c>
      <c r="Q46" s="275"/>
      <c r="R46" s="272"/>
      <c r="S46" s="122">
        <f t="shared" si="7"/>
        <v>93.729600000000005</v>
      </c>
      <c r="T46" s="136"/>
      <c r="U46" s="136"/>
      <c r="V46" s="136"/>
      <c r="W46" s="136"/>
      <c r="X46" s="136"/>
      <c r="Y46" s="162"/>
      <c r="Z46" s="163"/>
      <c r="AA46" s="176"/>
      <c r="AB46" s="162"/>
    </row>
    <row r="47" spans="1:28" ht="15.75" customHeight="1" thickBot="1">
      <c r="A47" s="68">
        <f>+'profitherm suelo radiante'!B135</f>
        <v>90025680</v>
      </c>
      <c r="B47" s="68" t="str">
        <f>+'profitherm suelo radiante'!C135</f>
        <v xml:space="preserve">profitherm armario fondo 80 mm pintado 2 circ.  </v>
      </c>
      <c r="C47" s="28" t="s">
        <v>533</v>
      </c>
      <c r="D47" s="91">
        <f>+'profitherm suelo radiante'!E135</f>
        <v>153.86000000000001</v>
      </c>
      <c r="E47" s="91">
        <f t="shared" si="16"/>
        <v>146.81</v>
      </c>
      <c r="F47" s="29">
        <f t="shared" si="14"/>
        <v>140.49</v>
      </c>
      <c r="G47" s="29">
        <f t="shared" si="15"/>
        <v>127.71850109249999</v>
      </c>
      <c r="H47" s="29">
        <v>127.71850109249999</v>
      </c>
      <c r="I47" s="30" t="s">
        <v>1</v>
      </c>
      <c r="J47" s="162"/>
      <c r="K47" s="273">
        <v>30</v>
      </c>
      <c r="L47" s="270" t="s">
        <v>1111</v>
      </c>
      <c r="M47" s="122">
        <f t="shared" si="5"/>
        <v>61.544000000000011</v>
      </c>
      <c r="N47" s="273">
        <v>50</v>
      </c>
      <c r="O47" s="270" t="s">
        <v>1111</v>
      </c>
      <c r="P47" s="122">
        <f t="shared" si="6"/>
        <v>58.466800000000006</v>
      </c>
      <c r="Q47" s="273">
        <v>75</v>
      </c>
      <c r="R47" s="270" t="s">
        <v>1111</v>
      </c>
      <c r="S47" s="122">
        <f t="shared" si="7"/>
        <v>55.389600000000002</v>
      </c>
      <c r="T47" s="161"/>
      <c r="U47" s="161"/>
      <c r="V47" s="161"/>
      <c r="W47" s="161"/>
      <c r="X47" s="161"/>
      <c r="Y47" s="162"/>
      <c r="Z47" s="163"/>
      <c r="AA47" s="176"/>
      <c r="AB47" s="162"/>
    </row>
    <row r="48" spans="1:28" ht="15.75" customHeight="1">
      <c r="A48" s="68">
        <f>+'profitherm suelo radiante'!B136</f>
        <v>90025681</v>
      </c>
      <c r="B48" s="68" t="str">
        <f>+'profitherm suelo radiante'!C136</f>
        <v xml:space="preserve">profitherm armario fondo 80 mm pintado 3 circ.  </v>
      </c>
      <c r="C48" s="28" t="s">
        <v>533</v>
      </c>
      <c r="D48" s="91">
        <f>+'profitherm suelo radiante'!E136</f>
        <v>153.96</v>
      </c>
      <c r="E48" s="91">
        <f t="shared" si="16"/>
        <v>150.19999999999999</v>
      </c>
      <c r="F48" s="29">
        <f t="shared" si="14"/>
        <v>143.74</v>
      </c>
      <c r="G48" s="29">
        <f t="shared" si="15"/>
        <v>130.68097782249998</v>
      </c>
      <c r="H48" s="29">
        <v>130.68097782249998</v>
      </c>
      <c r="I48" s="30" t="s">
        <v>1</v>
      </c>
      <c r="J48" s="194"/>
      <c r="K48" s="274"/>
      <c r="L48" s="271"/>
      <c r="M48" s="122">
        <f t="shared" si="5"/>
        <v>61.584000000000003</v>
      </c>
      <c r="N48" s="274"/>
      <c r="O48" s="271"/>
      <c r="P48" s="122">
        <f t="shared" si="6"/>
        <v>58.504800000000003</v>
      </c>
      <c r="Q48" s="274"/>
      <c r="R48" s="271"/>
      <c r="S48" s="122">
        <f t="shared" si="7"/>
        <v>55.425600000000003</v>
      </c>
      <c r="T48" s="161"/>
      <c r="U48" s="161"/>
      <c r="V48" s="161"/>
      <c r="W48" s="161"/>
      <c r="X48" s="161"/>
      <c r="Y48" s="136"/>
      <c r="Z48" s="136"/>
      <c r="AA48" s="136"/>
      <c r="AB48" s="136"/>
    </row>
    <row r="49" spans="1:33" ht="15.75" customHeight="1">
      <c r="A49" s="68">
        <f>+'profitherm suelo radiante'!B137</f>
        <v>90025682</v>
      </c>
      <c r="B49" s="68" t="str">
        <f>+'profitherm suelo radiante'!C137</f>
        <v xml:space="preserve">profitherm armario fondo 80 mm pintado 4 circ.  </v>
      </c>
      <c r="C49" s="28" t="s">
        <v>533</v>
      </c>
      <c r="D49" s="91">
        <f>+'profitherm suelo radiante'!E137</f>
        <v>155.06</v>
      </c>
      <c r="E49" s="91">
        <f t="shared" si="16"/>
        <v>155.06</v>
      </c>
      <c r="F49" s="29">
        <f t="shared" si="14"/>
        <v>148.38999999999999</v>
      </c>
      <c r="G49" s="29">
        <f t="shared" si="15"/>
        <v>134.90761488125</v>
      </c>
      <c r="H49" s="29">
        <v>134.90761488125</v>
      </c>
      <c r="I49" s="30" t="s">
        <v>1</v>
      </c>
      <c r="J49" s="163"/>
      <c r="K49" s="274"/>
      <c r="L49" s="271"/>
      <c r="M49" s="122">
        <f t="shared" si="5"/>
        <v>62.024000000000001</v>
      </c>
      <c r="N49" s="274"/>
      <c r="O49" s="271"/>
      <c r="P49" s="122">
        <f t="shared" si="6"/>
        <v>58.922799999999995</v>
      </c>
      <c r="Q49" s="274"/>
      <c r="R49" s="271"/>
      <c r="S49" s="122">
        <f t="shared" si="7"/>
        <v>55.821600000000004</v>
      </c>
      <c r="T49" s="161"/>
      <c r="U49" s="161"/>
      <c r="V49" s="161"/>
      <c r="W49" s="161"/>
      <c r="X49" s="161"/>
    </row>
    <row r="50" spans="1:33" s="118" customFormat="1" ht="15.75" customHeight="1">
      <c r="A50" s="68">
        <f>+'profitherm suelo radiante'!B138</f>
        <v>90025683</v>
      </c>
      <c r="B50" s="68" t="str">
        <f>+'profitherm suelo radiante'!C138</f>
        <v xml:space="preserve">profitherm armario fondo 80 mm pintado 5 circ.  </v>
      </c>
      <c r="C50" s="28" t="s">
        <v>533</v>
      </c>
      <c r="D50" s="91">
        <f>+'profitherm suelo radiante'!E138</f>
        <v>171.59</v>
      </c>
      <c r="E50" s="91">
        <f t="shared" si="16"/>
        <v>171.59</v>
      </c>
      <c r="F50" s="29">
        <f t="shared" si="14"/>
        <v>164.21</v>
      </c>
      <c r="G50" s="29">
        <f t="shared" si="15"/>
        <v>149.28584245874998</v>
      </c>
      <c r="H50" s="29">
        <v>149.28584245874998</v>
      </c>
      <c r="I50" s="30" t="s">
        <v>1</v>
      </c>
      <c r="J50" s="163"/>
      <c r="K50" s="274"/>
      <c r="L50" s="271"/>
      <c r="M50" s="122">
        <f t="shared" si="5"/>
        <v>68.63600000000001</v>
      </c>
      <c r="N50" s="274"/>
      <c r="O50" s="271"/>
      <c r="P50" s="122">
        <f t="shared" si="6"/>
        <v>65.2042</v>
      </c>
      <c r="Q50" s="274"/>
      <c r="R50" s="271"/>
      <c r="S50" s="122">
        <f t="shared" si="7"/>
        <v>61.772400000000005</v>
      </c>
      <c r="T50" s="161"/>
      <c r="U50" s="161"/>
      <c r="V50" s="161"/>
      <c r="W50" s="161"/>
      <c r="X50" s="161"/>
    </row>
    <row r="51" spans="1:33" ht="15.75" customHeight="1">
      <c r="A51" s="68">
        <f>+'profitherm suelo radiante'!B139</f>
        <v>90025684</v>
      </c>
      <c r="B51" s="68" t="str">
        <f>+'profitherm suelo radiante'!C139</f>
        <v>profitherm armario fondo 80 mm pintado 6-8 circ.</v>
      </c>
      <c r="C51" s="28" t="s">
        <v>533</v>
      </c>
      <c r="D51" s="91">
        <f>+'profitherm suelo radiante'!E139</f>
        <v>198.34</v>
      </c>
      <c r="E51" s="91">
        <f t="shared" si="16"/>
        <v>198.34</v>
      </c>
      <c r="F51" s="29">
        <f t="shared" si="14"/>
        <v>189.8</v>
      </c>
      <c r="G51" s="29">
        <f t="shared" si="15"/>
        <v>172.55150022625</v>
      </c>
      <c r="H51" s="29">
        <v>172.55150022625</v>
      </c>
      <c r="I51" s="30" t="s">
        <v>1</v>
      </c>
      <c r="J51" s="163"/>
      <c r="K51" s="274"/>
      <c r="L51" s="271"/>
      <c r="M51" s="122">
        <f t="shared" si="5"/>
        <v>79.336000000000013</v>
      </c>
      <c r="N51" s="274"/>
      <c r="O51" s="271"/>
      <c r="P51" s="122">
        <f t="shared" si="6"/>
        <v>75.369200000000006</v>
      </c>
      <c r="Q51" s="274"/>
      <c r="R51" s="271"/>
      <c r="S51" s="122">
        <f t="shared" si="7"/>
        <v>71.4024</v>
      </c>
      <c r="T51" s="161"/>
      <c r="U51" s="161"/>
      <c r="V51" s="161"/>
      <c r="W51" s="161"/>
      <c r="X51" s="161"/>
    </row>
    <row r="52" spans="1:33" ht="15.75" customHeight="1" thickBot="1">
      <c r="A52" s="68">
        <f>+'profitherm suelo radiante'!B140</f>
        <v>90025685</v>
      </c>
      <c r="B52" s="68" t="str">
        <f>+'profitherm suelo radiante'!C140</f>
        <v>profitherm armario fondo 80 mm pintado 9-10 circ.</v>
      </c>
      <c r="C52" s="28" t="s">
        <v>533</v>
      </c>
      <c r="D52" s="91">
        <f>+'profitherm suelo radiante'!E140</f>
        <v>223.13</v>
      </c>
      <c r="E52" s="91">
        <f t="shared" si="16"/>
        <v>223.13</v>
      </c>
      <c r="F52" s="29">
        <f t="shared" si="14"/>
        <v>213.53</v>
      </c>
      <c r="G52" s="29">
        <f t="shared" si="15"/>
        <v>194.11884159249999</v>
      </c>
      <c r="H52" s="29">
        <v>194.11884159249999</v>
      </c>
      <c r="I52" s="30" t="s">
        <v>1</v>
      </c>
      <c r="J52" s="205"/>
      <c r="K52" s="274"/>
      <c r="L52" s="271"/>
      <c r="M52" s="122">
        <f t="shared" si="5"/>
        <v>89.25200000000001</v>
      </c>
      <c r="N52" s="274"/>
      <c r="O52" s="271"/>
      <c r="P52" s="122">
        <f t="shared" si="6"/>
        <v>84.789400000000001</v>
      </c>
      <c r="Q52" s="274"/>
      <c r="R52" s="271"/>
      <c r="S52" s="122">
        <f t="shared" si="7"/>
        <v>80.326799999999992</v>
      </c>
      <c r="T52" s="136"/>
      <c r="U52" s="136"/>
      <c r="V52" s="136"/>
      <c r="W52" s="136"/>
      <c r="X52" s="136"/>
    </row>
    <row r="53" spans="1:33" ht="15.75" customHeight="1">
      <c r="A53" s="68">
        <f>+'profitherm suelo radiante'!B141</f>
        <v>90025686</v>
      </c>
      <c r="B53" s="68" t="str">
        <f>+'profitherm suelo radiante'!C141</f>
        <v>profitherm armario fondo 80 mm pintado 11-12 circ.</v>
      </c>
      <c r="C53" s="28" t="s">
        <v>533</v>
      </c>
      <c r="D53" s="91">
        <f>+'profitherm suelo radiante'!E141</f>
        <v>251.63</v>
      </c>
      <c r="E53" s="91">
        <f t="shared" si="16"/>
        <v>251.63</v>
      </c>
      <c r="F53" s="29">
        <f t="shared" si="14"/>
        <v>240.8</v>
      </c>
      <c r="G53" s="29">
        <f t="shared" si="15"/>
        <v>218.91681491</v>
      </c>
      <c r="H53" s="29">
        <v>218.91681491</v>
      </c>
      <c r="I53" s="30" t="s">
        <v>1</v>
      </c>
      <c r="K53" s="274"/>
      <c r="L53" s="271"/>
      <c r="M53" s="122">
        <f t="shared" si="5"/>
        <v>100.65200000000002</v>
      </c>
      <c r="N53" s="274"/>
      <c r="O53" s="271"/>
      <c r="P53" s="122">
        <f t="shared" si="6"/>
        <v>95.619400000000013</v>
      </c>
      <c r="Q53" s="274"/>
      <c r="R53" s="271"/>
      <c r="S53" s="122">
        <f t="shared" si="7"/>
        <v>90.586799999999982</v>
      </c>
    </row>
    <row r="54" spans="1:33" ht="15.75" customHeight="1">
      <c r="A54" s="68">
        <f>+'profitherm suelo radiante'!B142</f>
        <v>90025687</v>
      </c>
      <c r="B54" s="68" t="str">
        <f>+'profitherm suelo radiante'!C142</f>
        <v>profitherm armario fondo 80 mm pintado &gt;12 circ.</v>
      </c>
      <c r="C54" s="28" t="s">
        <v>533</v>
      </c>
      <c r="D54" s="91">
        <f>+'profitherm suelo radiante'!E142</f>
        <v>287.31</v>
      </c>
      <c r="E54" s="91">
        <f t="shared" si="16"/>
        <v>287.31</v>
      </c>
      <c r="F54" s="29">
        <f t="shared" si="14"/>
        <v>274.94</v>
      </c>
      <c r="G54" s="29">
        <f t="shared" si="15"/>
        <v>249.9462047975</v>
      </c>
      <c r="H54" s="29">
        <v>249.9462047975</v>
      </c>
      <c r="I54" s="30" t="s">
        <v>1</v>
      </c>
      <c r="K54" s="275"/>
      <c r="L54" s="272"/>
      <c r="M54" s="122">
        <f t="shared" si="5"/>
        <v>114.92400000000001</v>
      </c>
      <c r="N54" s="275"/>
      <c r="O54" s="272"/>
      <c r="P54" s="122">
        <f t="shared" si="6"/>
        <v>109.17779999999999</v>
      </c>
      <c r="Q54" s="275"/>
      <c r="R54" s="272"/>
      <c r="S54" s="122">
        <f t="shared" si="7"/>
        <v>103.4316</v>
      </c>
      <c r="T54" s="118"/>
      <c r="U54" s="118"/>
      <c r="V54" s="118"/>
      <c r="W54" s="118"/>
      <c r="X54" s="118"/>
    </row>
    <row r="55" spans="1:33" ht="15.75" customHeight="1">
      <c r="A55" s="23" t="s">
        <v>654</v>
      </c>
      <c r="B55" s="24" t="s">
        <v>458</v>
      </c>
      <c r="C55" s="24" t="s">
        <v>457</v>
      </c>
      <c r="D55" s="42">
        <v>45323</v>
      </c>
      <c r="E55" s="42">
        <v>44743</v>
      </c>
      <c r="F55" s="94">
        <v>44652</v>
      </c>
      <c r="G55" s="42">
        <v>44562</v>
      </c>
      <c r="H55" s="24" t="s">
        <v>55</v>
      </c>
      <c r="I55" s="25" t="s">
        <v>53</v>
      </c>
      <c r="J55" s="25" t="s">
        <v>653</v>
      </c>
      <c r="K55" s="268" t="s">
        <v>1080</v>
      </c>
      <c r="L55" s="269"/>
      <c r="M55" s="159">
        <v>0.6</v>
      </c>
      <c r="N55" s="268" t="s">
        <v>1080</v>
      </c>
      <c r="O55" s="269"/>
      <c r="P55" s="159">
        <v>0.62</v>
      </c>
      <c r="Q55" s="268" t="s">
        <v>1080</v>
      </c>
      <c r="R55" s="269"/>
      <c r="S55" s="224">
        <v>0.64</v>
      </c>
    </row>
    <row r="56" spans="1:33" s="155" customFormat="1" ht="15.75" customHeight="1">
      <c r="A56" s="68">
        <f>+'profitherm suelo radiante'!B105</f>
        <v>79501130</v>
      </c>
      <c r="B56" s="68" t="str">
        <f>+'profitherm suelo radiante'!C105</f>
        <v xml:space="preserve">set de llaves de esfera rojo/azúl 1"H x 1"M           </v>
      </c>
      <c r="C56" s="28" t="s">
        <v>472</v>
      </c>
      <c r="D56" s="91">
        <f>+'profitherm suelo radiante'!E105</f>
        <v>46.56</v>
      </c>
      <c r="E56" s="91">
        <f t="shared" ref="E56:E58" si="17">+F56</f>
        <v>46.56</v>
      </c>
      <c r="F56" s="29">
        <f t="shared" ref="F56:F59" si="18">TRUNC(G56*1.05,2)</f>
        <v>46.56</v>
      </c>
      <c r="G56" s="29">
        <f>H56</f>
        <v>44.351999999999997</v>
      </c>
      <c r="H56" s="29">
        <v>44.351999999999997</v>
      </c>
      <c r="I56" s="30" t="s">
        <v>1</v>
      </c>
      <c r="J56" s="164"/>
      <c r="K56" s="228">
        <v>30</v>
      </c>
      <c r="L56" s="226" t="str">
        <f>+I56</f>
        <v>pza</v>
      </c>
      <c r="M56" s="172">
        <f>+D56-D56*$M$55</f>
        <v>18.624000000000002</v>
      </c>
      <c r="N56" s="229">
        <v>50</v>
      </c>
      <c r="O56" s="226" t="str">
        <f>+I56</f>
        <v>pza</v>
      </c>
      <c r="P56" s="172">
        <f>+D56-D56*$P$55</f>
        <v>17.692800000000002</v>
      </c>
      <c r="Q56" s="229">
        <v>100</v>
      </c>
      <c r="R56" s="226" t="str">
        <f>+I56</f>
        <v>pza</v>
      </c>
      <c r="S56" s="225">
        <f>+D56-D56*$S$55</f>
        <v>16.761600000000001</v>
      </c>
      <c r="T56" s="223"/>
      <c r="U56" s="222"/>
      <c r="V56" s="164"/>
      <c r="W56" s="221"/>
      <c r="X56" s="222"/>
      <c r="Y56" s="164"/>
      <c r="Z56" s="221"/>
      <c r="AA56" s="222"/>
      <c r="AB56" s="220"/>
      <c r="AC56" s="104"/>
      <c r="AD56" s="104"/>
      <c r="AE56" s="104"/>
      <c r="AF56" s="104"/>
      <c r="AG56" s="104"/>
    </row>
    <row r="57" spans="1:33" s="155" customFormat="1" ht="15.75" customHeight="1">
      <c r="A57" s="68">
        <f>+'profitherm suelo radiante'!B106</f>
        <v>79502130</v>
      </c>
      <c r="B57" s="68" t="str">
        <f>+'profitherm suelo radiante'!C106</f>
        <v xml:space="preserve">set de llaves de esfera rojo/azúl 3/4"H x 1"M         </v>
      </c>
      <c r="C57" s="28" t="s">
        <v>472</v>
      </c>
      <c r="D57" s="91">
        <f>+'profitherm suelo radiante'!E106</f>
        <v>41</v>
      </c>
      <c r="E57" s="91">
        <f t="shared" si="17"/>
        <v>31.36</v>
      </c>
      <c r="F57" s="29">
        <f t="shared" si="18"/>
        <v>31.36</v>
      </c>
      <c r="G57" s="29">
        <f>H57</f>
        <v>29.875999999999998</v>
      </c>
      <c r="H57" s="29">
        <v>29.875999999999998</v>
      </c>
      <c r="I57" s="30" t="s">
        <v>1</v>
      </c>
      <c r="J57" s="153"/>
      <c r="K57" s="228">
        <v>30</v>
      </c>
      <c r="L57" s="226" t="str">
        <f t="shared" ref="L57:L59" si="19">+I57</f>
        <v>pza</v>
      </c>
      <c r="M57" s="172">
        <f t="shared" ref="M57:M59" si="20">+D57-D57*$M$55</f>
        <v>16.400000000000002</v>
      </c>
      <c r="N57" s="229">
        <v>50</v>
      </c>
      <c r="O57" s="226" t="str">
        <f t="shared" ref="O57:O59" si="21">+I57</f>
        <v>pza</v>
      </c>
      <c r="P57" s="172">
        <f t="shared" ref="P57:P59" si="22">+D57-D57*$P$55</f>
        <v>15.580000000000002</v>
      </c>
      <c r="Q57" s="229">
        <v>100</v>
      </c>
      <c r="R57" s="226" t="str">
        <f t="shared" ref="R57:R59" si="23">+I57</f>
        <v>pza</v>
      </c>
      <c r="S57" s="225">
        <f t="shared" ref="S57:S59" si="24">+D57-D57*$S$55</f>
        <v>14.759999999999998</v>
      </c>
      <c r="T57" s="104"/>
      <c r="U57" s="104"/>
      <c r="V57" s="104"/>
      <c r="W57" s="104"/>
      <c r="X57" s="104"/>
    </row>
    <row r="58" spans="1:33" s="155" customFormat="1" ht="15.75" customHeight="1">
      <c r="A58" s="68">
        <f>+'profitherm suelo radiante'!B107</f>
        <v>90025610</v>
      </c>
      <c r="B58" s="68" t="str">
        <f>+'profitherm suelo radiante'!C107</f>
        <v xml:space="preserve">profitherm juego 2 termométos  0-80ºC </v>
      </c>
      <c r="C58" s="28" t="s">
        <v>472</v>
      </c>
      <c r="D58" s="91">
        <f>+'profitherm suelo radiante'!E107</f>
        <v>25</v>
      </c>
      <c r="E58" s="91">
        <f t="shared" si="17"/>
        <v>23.62</v>
      </c>
      <c r="F58" s="29">
        <f t="shared" si="18"/>
        <v>23.62</v>
      </c>
      <c r="G58" s="29">
        <f>+H58</f>
        <v>22.495445912499999</v>
      </c>
      <c r="H58" s="29">
        <v>22.495445912499999</v>
      </c>
      <c r="I58" s="30" t="s">
        <v>1</v>
      </c>
      <c r="J58" s="153"/>
      <c r="K58" s="228">
        <v>30</v>
      </c>
      <c r="L58" s="226" t="str">
        <f t="shared" si="19"/>
        <v>pza</v>
      </c>
      <c r="M58" s="172">
        <f t="shared" si="20"/>
        <v>10</v>
      </c>
      <c r="N58" s="229">
        <v>50</v>
      </c>
      <c r="O58" s="226" t="str">
        <f t="shared" si="21"/>
        <v>pza</v>
      </c>
      <c r="P58" s="172">
        <f t="shared" si="22"/>
        <v>9.5</v>
      </c>
      <c r="Q58" s="229">
        <v>100</v>
      </c>
      <c r="R58" s="226" t="str">
        <f t="shared" si="23"/>
        <v>pza</v>
      </c>
      <c r="S58" s="225">
        <f t="shared" si="24"/>
        <v>9</v>
      </c>
      <c r="T58" s="104"/>
      <c r="U58" s="104"/>
      <c r="V58" s="104"/>
      <c r="W58" s="104"/>
      <c r="X58" s="104"/>
    </row>
    <row r="59" spans="1:33" ht="15.75" customHeight="1">
      <c r="A59" s="68">
        <f>+'profitherm suelo radiante'!B108</f>
        <v>90025613</v>
      </c>
      <c r="B59" s="68" t="str">
        <f>+'profitherm suelo radiante'!C108</f>
        <v>profitherm purgador automático para colector</v>
      </c>
      <c r="C59" s="28" t="s">
        <v>472</v>
      </c>
      <c r="D59" s="91">
        <f>+'profitherm suelo radiante'!E108</f>
        <v>14.97</v>
      </c>
      <c r="E59" s="91">
        <f t="shared" ref="E59" si="25">TRUNC(F59*1.125,2)</f>
        <v>14.97</v>
      </c>
      <c r="F59" s="29">
        <f t="shared" si="18"/>
        <v>13.31</v>
      </c>
      <c r="G59" s="29">
        <f>H59*1.15</f>
        <v>12.684470048249999</v>
      </c>
      <c r="H59" s="29">
        <v>11.029973954999999</v>
      </c>
      <c r="I59" s="30" t="s">
        <v>1</v>
      </c>
      <c r="J59" s="153"/>
      <c r="K59" s="228">
        <v>60</v>
      </c>
      <c r="L59" s="226" t="str">
        <f t="shared" si="19"/>
        <v>pza</v>
      </c>
      <c r="M59" s="172">
        <f t="shared" si="20"/>
        <v>5.9880000000000013</v>
      </c>
      <c r="N59" s="229">
        <v>100</v>
      </c>
      <c r="O59" s="226" t="str">
        <f t="shared" si="21"/>
        <v>pza</v>
      </c>
      <c r="P59" s="172">
        <f t="shared" si="22"/>
        <v>5.688600000000001</v>
      </c>
      <c r="Q59" s="229">
        <v>200</v>
      </c>
      <c r="R59" s="226" t="str">
        <f t="shared" si="23"/>
        <v>pza</v>
      </c>
      <c r="S59" s="225">
        <f t="shared" si="24"/>
        <v>5.3892000000000007</v>
      </c>
      <c r="U59" s="155"/>
      <c r="V59" s="155"/>
      <c r="W59" s="155"/>
      <c r="X59" s="155"/>
    </row>
    <row r="60" spans="1:33" ht="15.75" customHeight="1">
      <c r="A60" s="68">
        <f>+'profitherm suelo radiante'!B144</f>
        <v>72816715</v>
      </c>
      <c r="B60" s="68" t="str">
        <f>+'profitherm suelo radiante'!C144</f>
        <v xml:space="preserve">alpex adaptador eurocono 16 x 3/4" latón             </v>
      </c>
      <c r="C60" s="28" t="s">
        <v>465</v>
      </c>
      <c r="D60" s="91">
        <f>+'profitherm suelo radiante'!E143</f>
        <v>6.35</v>
      </c>
      <c r="E60" s="91">
        <f t="shared" ref="E60:E61" si="26">TRUNC(F60*1.125,2)</f>
        <v>5.14</v>
      </c>
      <c r="F60" s="29">
        <f t="shared" ref="F60:F62" si="27">TRUNC(G60*1.1,2)</f>
        <v>4.57</v>
      </c>
      <c r="G60" s="29">
        <f t="shared" ref="G60" si="28">H60*1.03</f>
        <v>4.1574018750000006</v>
      </c>
      <c r="H60" s="29">
        <v>4.0363125000000002</v>
      </c>
      <c r="I60" s="30" t="s">
        <v>1</v>
      </c>
      <c r="J60" s="153"/>
      <c r="K60" s="228">
        <v>250</v>
      </c>
      <c r="L60" s="226" t="str">
        <f t="shared" ref="L60:L65" si="29">+I60</f>
        <v>pza</v>
      </c>
      <c r="M60" s="172">
        <f t="shared" ref="M60:M65" si="30">+D60-D60*$M$55</f>
        <v>2.54</v>
      </c>
      <c r="N60" s="229">
        <v>500</v>
      </c>
      <c r="O60" s="226" t="str">
        <f t="shared" ref="O60:O65" si="31">+I60</f>
        <v>pza</v>
      </c>
      <c r="P60" s="172">
        <f t="shared" ref="P60:P65" si="32">+D60-D60*$P$55</f>
        <v>2.4129999999999998</v>
      </c>
      <c r="Q60" s="229">
        <v>2000</v>
      </c>
      <c r="R60" s="226" t="str">
        <f t="shared" ref="R60:R65" si="33">+I60</f>
        <v>pza</v>
      </c>
      <c r="S60" s="225">
        <f t="shared" ref="S60:S65" si="34">+D60-D60*$S$55</f>
        <v>2.2859999999999996</v>
      </c>
      <c r="U60" s="155"/>
      <c r="V60" s="155"/>
      <c r="W60" s="155"/>
      <c r="X60" s="155"/>
    </row>
    <row r="61" spans="1:33" ht="15.75" customHeight="1">
      <c r="A61" s="68">
        <f>+'profitherm suelo radiante'!B74</f>
        <v>71900102</v>
      </c>
      <c r="B61" s="68" t="str">
        <f>+'profitherm suelo radiante'!C74</f>
        <v xml:space="preserve">codo protector salida colector tubo 14-16mm           </v>
      </c>
      <c r="C61" s="28" t="s">
        <v>651</v>
      </c>
      <c r="D61" s="91">
        <f>+'profitherm suelo radiante'!E74</f>
        <v>2.4700000000000002</v>
      </c>
      <c r="E61" s="91">
        <f t="shared" si="26"/>
        <v>2.4700000000000002</v>
      </c>
      <c r="F61" s="29">
        <f t="shared" si="27"/>
        <v>2.2000000000000002</v>
      </c>
      <c r="G61" s="29">
        <f t="shared" ref="G61" si="35">H61</f>
        <v>2</v>
      </c>
      <c r="H61" s="29">
        <v>2</v>
      </c>
      <c r="I61" s="30" t="s">
        <v>1</v>
      </c>
      <c r="J61" s="153"/>
      <c r="K61" s="228">
        <v>250</v>
      </c>
      <c r="L61" s="226" t="str">
        <f t="shared" si="29"/>
        <v>pza</v>
      </c>
      <c r="M61" s="172">
        <f t="shared" si="30"/>
        <v>0.98800000000000021</v>
      </c>
      <c r="N61" s="229">
        <v>500</v>
      </c>
      <c r="O61" s="226" t="str">
        <f t="shared" si="31"/>
        <v>pza</v>
      </c>
      <c r="P61" s="172">
        <f t="shared" si="32"/>
        <v>0.9386000000000001</v>
      </c>
      <c r="Q61" s="229">
        <v>2000</v>
      </c>
      <c r="R61" s="226" t="str">
        <f t="shared" si="33"/>
        <v>pza</v>
      </c>
      <c r="S61" s="225">
        <f t="shared" si="34"/>
        <v>0.88919999999999999</v>
      </c>
      <c r="T61" s="155"/>
      <c r="U61" s="155"/>
      <c r="V61" s="155"/>
      <c r="W61" s="155"/>
      <c r="X61" s="155"/>
    </row>
    <row r="62" spans="1:33" ht="15.75" customHeight="1">
      <c r="A62" s="68">
        <f>+'profitherm suelo radiante'!B152</f>
        <v>90025553</v>
      </c>
      <c r="B62" s="68" t="str">
        <f>+'profitherm suelo radiante'!C152</f>
        <v xml:space="preserve">kit bypass para unidad de mezcla a punto fijo </v>
      </c>
      <c r="C62" s="28" t="s">
        <v>54</v>
      </c>
      <c r="D62" s="91">
        <f>+'profitherm suelo radiante'!E152</f>
        <v>225</v>
      </c>
      <c r="E62" s="91">
        <f>+F62</f>
        <v>201.93</v>
      </c>
      <c r="F62" s="29">
        <f t="shared" si="27"/>
        <v>201.93</v>
      </c>
      <c r="G62" s="29">
        <f t="shared" ref="G62" si="36">+H62</f>
        <v>183.57508481812496</v>
      </c>
      <c r="H62" s="29">
        <v>183.57508481812496</v>
      </c>
      <c r="I62" s="30" t="s">
        <v>1</v>
      </c>
      <c r="J62" s="153"/>
      <c r="K62" s="228">
        <v>15</v>
      </c>
      <c r="L62" s="226" t="str">
        <f t="shared" si="29"/>
        <v>pza</v>
      </c>
      <c r="M62" s="172">
        <f t="shared" si="30"/>
        <v>90</v>
      </c>
      <c r="N62" s="229">
        <v>25</v>
      </c>
      <c r="O62" s="226" t="str">
        <f t="shared" si="31"/>
        <v>pza</v>
      </c>
      <c r="P62" s="172">
        <f t="shared" si="32"/>
        <v>85.5</v>
      </c>
      <c r="Q62" s="229">
        <v>40</v>
      </c>
      <c r="R62" s="226" t="str">
        <f t="shared" si="33"/>
        <v>pza</v>
      </c>
      <c r="S62" s="225">
        <f t="shared" si="34"/>
        <v>81</v>
      </c>
      <c r="T62" s="155"/>
      <c r="U62" s="155"/>
      <c r="V62" s="155"/>
      <c r="W62" s="155"/>
      <c r="X62" s="155"/>
    </row>
    <row r="63" spans="1:33" ht="15.75" customHeight="1">
      <c r="A63" s="68">
        <f>+'profitherm suelo radiante'!B248</f>
        <v>71900109</v>
      </c>
      <c r="B63" s="68" t="str">
        <f>+'profitherm suelo radiante'!C248</f>
        <v xml:space="preserve">grapa fijación punta flecha tubo 16-20               </v>
      </c>
      <c r="C63" s="34" t="s">
        <v>459</v>
      </c>
      <c r="D63" s="91">
        <f>+'profitherm suelo radiante'!E248</f>
        <v>0.3</v>
      </c>
      <c r="E63" s="164"/>
      <c r="F63" s="164"/>
      <c r="G63" s="164"/>
      <c r="H63" s="164"/>
      <c r="I63" s="30" t="s">
        <v>1</v>
      </c>
      <c r="J63" s="153"/>
      <c r="K63" s="228">
        <v>5000</v>
      </c>
      <c r="L63" s="226" t="str">
        <f t="shared" si="29"/>
        <v>pza</v>
      </c>
      <c r="M63" s="172">
        <f t="shared" si="30"/>
        <v>0.12</v>
      </c>
      <c r="N63" s="229">
        <v>7500</v>
      </c>
      <c r="O63" s="226" t="str">
        <f t="shared" si="31"/>
        <v>pza</v>
      </c>
      <c r="P63" s="172">
        <f t="shared" si="32"/>
        <v>0.11399999999999999</v>
      </c>
      <c r="Q63" s="229">
        <v>15000</v>
      </c>
      <c r="R63" s="226" t="str">
        <f t="shared" si="33"/>
        <v>pza</v>
      </c>
      <c r="S63" s="225">
        <f t="shared" si="34"/>
        <v>0.10799999999999998</v>
      </c>
      <c r="T63" s="155"/>
    </row>
    <row r="64" spans="1:33" ht="15.75" customHeight="1">
      <c r="A64" s="68">
        <f>+'profitherm suelo radiante'!B164</f>
        <v>79500134</v>
      </c>
      <c r="B64" s="68" t="str">
        <f>+'profitherm suelo radiante'!C164</f>
        <v xml:space="preserve">profitherm actuador termostático bajo consumo a 230V  </v>
      </c>
      <c r="C64" s="28" t="s">
        <v>1038</v>
      </c>
      <c r="D64" s="91">
        <f>+'profitherm suelo radiante'!E164</f>
        <v>33.094687499999999</v>
      </c>
      <c r="E64" s="91">
        <f>+F64</f>
        <v>33.094687499999999</v>
      </c>
      <c r="F64" s="29">
        <f>+G64</f>
        <v>33.094687499999999</v>
      </c>
      <c r="G64" s="29">
        <f>H64*1.05</f>
        <v>33.094687499999999</v>
      </c>
      <c r="H64" s="29">
        <v>31.518750000000001</v>
      </c>
      <c r="I64" s="30" t="s">
        <v>1</v>
      </c>
      <c r="J64" s="154"/>
      <c r="K64" s="228">
        <v>200</v>
      </c>
      <c r="L64" s="226" t="str">
        <f t="shared" si="29"/>
        <v>pza</v>
      </c>
      <c r="M64" s="172">
        <f t="shared" si="30"/>
        <v>13.237874999999999</v>
      </c>
      <c r="N64" s="229">
        <v>500</v>
      </c>
      <c r="O64" s="226" t="str">
        <f t="shared" si="31"/>
        <v>pza</v>
      </c>
      <c r="P64" s="172">
        <f t="shared" si="32"/>
        <v>12.575981249999998</v>
      </c>
      <c r="Q64" s="229">
        <v>1000</v>
      </c>
      <c r="R64" s="226" t="str">
        <f t="shared" si="33"/>
        <v>pza</v>
      </c>
      <c r="S64" s="225">
        <f t="shared" si="34"/>
        <v>11.914087500000001</v>
      </c>
      <c r="T64" s="155"/>
    </row>
    <row r="65" spans="1:20" ht="15.75" customHeight="1">
      <c r="A65" s="68">
        <f>+'profitherm suelo radiante'!B165</f>
        <v>90025616</v>
      </c>
      <c r="B65" s="68" t="str">
        <f>+'profitherm suelo radiante'!C165</f>
        <v xml:space="preserve">profitherm actuador termostático a 230V M30
</v>
      </c>
      <c r="C65" s="28" t="s">
        <v>1038</v>
      </c>
      <c r="D65" s="91">
        <f>+'profitherm suelo radiante'!E165</f>
        <v>19.760000000000002</v>
      </c>
      <c r="E65" s="91"/>
      <c r="F65" s="29"/>
      <c r="G65" s="29"/>
      <c r="H65" s="29"/>
      <c r="I65" s="30" t="s">
        <v>1</v>
      </c>
      <c r="J65" s="154"/>
      <c r="K65" s="228">
        <v>500</v>
      </c>
      <c r="L65" s="226" t="str">
        <f t="shared" si="29"/>
        <v>pza</v>
      </c>
      <c r="M65" s="172">
        <f t="shared" si="30"/>
        <v>7.9040000000000017</v>
      </c>
      <c r="N65" s="229">
        <v>1000</v>
      </c>
      <c r="O65" s="226" t="str">
        <f t="shared" si="31"/>
        <v>pza</v>
      </c>
      <c r="P65" s="172">
        <f t="shared" si="32"/>
        <v>7.5088000000000008</v>
      </c>
      <c r="Q65" s="229">
        <v>1500</v>
      </c>
      <c r="R65" s="226" t="str">
        <f t="shared" si="33"/>
        <v>pza</v>
      </c>
      <c r="S65" s="225">
        <f t="shared" si="34"/>
        <v>7.1135999999999999</v>
      </c>
      <c r="T65" s="155"/>
    </row>
    <row r="66" spans="1:20" ht="15.75" customHeight="1">
      <c r="A66" s="68">
        <f>+'profitherm suelo radiante'!B166</f>
        <v>90025618</v>
      </c>
      <c r="B66" s="68" t="str">
        <f>+'profitherm suelo radiante'!C166</f>
        <v xml:space="preserve">profitherm actuador termostático a 230V M30 con micro </v>
      </c>
      <c r="C66" s="28" t="s">
        <v>516</v>
      </c>
      <c r="D66" s="91">
        <f>+'profitherm suelo radiante'!E166</f>
        <v>45.8</v>
      </c>
      <c r="E66" s="91">
        <f t="shared" ref="E66:F82" si="37">+F66</f>
        <v>45.8</v>
      </c>
      <c r="F66" s="29">
        <f>TRUNC(G66*1.1,2)</f>
        <v>45.8</v>
      </c>
      <c r="G66" s="29">
        <f>H66*1.05</f>
        <v>41.6441484375</v>
      </c>
      <c r="H66" s="29">
        <v>39.661093749999999</v>
      </c>
      <c r="I66" s="30" t="s">
        <v>1</v>
      </c>
      <c r="J66" s="154"/>
      <c r="K66" s="228">
        <v>200</v>
      </c>
      <c r="L66" s="226" t="str">
        <f t="shared" ref="L66" si="38">+I66</f>
        <v>pza</v>
      </c>
      <c r="M66" s="172">
        <f t="shared" ref="M66:M82" si="39">+D66-D66*$M$55</f>
        <v>18.32</v>
      </c>
      <c r="N66" s="229">
        <v>500</v>
      </c>
      <c r="O66" s="226" t="str">
        <f t="shared" ref="O66:O67" si="40">+I66</f>
        <v>pza</v>
      </c>
      <c r="P66" s="172">
        <f t="shared" ref="P66:P82" si="41">+D66-D66*$P$55</f>
        <v>17.404</v>
      </c>
      <c r="Q66" s="229">
        <v>1000</v>
      </c>
      <c r="R66" s="226" t="str">
        <f t="shared" ref="R66" si="42">+I66</f>
        <v>pza</v>
      </c>
      <c r="S66" s="225">
        <f t="shared" ref="S66:S82" si="43">+D66-D66*$S$55</f>
        <v>16.488</v>
      </c>
    </row>
    <row r="67" spans="1:20" ht="15.75" hidden="1" customHeight="1">
      <c r="A67" s="68">
        <v>90025615</v>
      </c>
      <c r="B67" s="32" t="str">
        <f>LEFT(C67,53)</f>
        <v xml:space="preserve">profitherm actuador termostático a 24V  M30          </v>
      </c>
      <c r="C67" s="28" t="s">
        <v>515</v>
      </c>
      <c r="D67" s="91">
        <v>45.8</v>
      </c>
      <c r="E67" s="91">
        <f t="shared" si="37"/>
        <v>34.253001562500003</v>
      </c>
      <c r="F67" s="29">
        <f>+G67</f>
        <v>34.253001562500003</v>
      </c>
      <c r="G67" s="29">
        <f>H67*1.05</f>
        <v>34.253001562500003</v>
      </c>
      <c r="H67" s="29">
        <v>32.621906250000002</v>
      </c>
      <c r="I67" s="30" t="s">
        <v>1</v>
      </c>
      <c r="J67" s="154"/>
      <c r="K67" s="228"/>
      <c r="L67" s="226"/>
      <c r="M67" s="172">
        <f t="shared" si="39"/>
        <v>18.32</v>
      </c>
      <c r="N67" s="230"/>
      <c r="O67" s="226" t="str">
        <f t="shared" si="40"/>
        <v>pza</v>
      </c>
      <c r="P67" s="172">
        <f t="shared" si="41"/>
        <v>17.404</v>
      </c>
      <c r="Q67" s="230"/>
      <c r="R67" s="226"/>
      <c r="S67" s="225">
        <f t="shared" si="43"/>
        <v>16.488</v>
      </c>
    </row>
    <row r="68" spans="1:20" ht="15.75" hidden="1" customHeight="1">
      <c r="A68" s="68">
        <v>79506037</v>
      </c>
      <c r="B68" s="32" t="str">
        <f>LEFT(C68,54)</f>
        <v xml:space="preserve">profitherm termostato analógico cableado calor        </v>
      </c>
      <c r="C68" s="28" t="s">
        <v>474</v>
      </c>
      <c r="D68" s="91">
        <f t="shared" ref="D68:D80" si="44">E68</f>
        <v>35</v>
      </c>
      <c r="E68" s="91">
        <f t="shared" si="37"/>
        <v>35</v>
      </c>
      <c r="F68" s="29">
        <f>+G68</f>
        <v>35</v>
      </c>
      <c r="G68" s="29">
        <f>H68</f>
        <v>35</v>
      </c>
      <c r="H68" s="29">
        <v>35</v>
      </c>
      <c r="I68" s="30" t="s">
        <v>1</v>
      </c>
      <c r="J68" s="139"/>
      <c r="K68" s="231"/>
      <c r="L68" s="232"/>
      <c r="M68" s="172">
        <f t="shared" si="39"/>
        <v>14</v>
      </c>
      <c r="N68" s="230"/>
      <c r="O68" s="226"/>
      <c r="P68" s="172">
        <f t="shared" si="41"/>
        <v>13.3</v>
      </c>
      <c r="Q68" s="230"/>
      <c r="R68" s="226"/>
      <c r="S68" s="225">
        <f t="shared" si="43"/>
        <v>12.599999999999998</v>
      </c>
    </row>
    <row r="69" spans="1:20" ht="15.75" customHeight="1">
      <c r="A69" s="68">
        <v>90021390</v>
      </c>
      <c r="B69" s="32" t="str">
        <f>LEFT(C69,54)</f>
        <v xml:space="preserve">profitherm termostato analógico frio/calor cableado   </v>
      </c>
      <c r="C69" s="28" t="s">
        <v>4</v>
      </c>
      <c r="D69" s="91">
        <v>55</v>
      </c>
      <c r="E69" s="91">
        <f t="shared" si="37"/>
        <v>50.4</v>
      </c>
      <c r="F69" s="29">
        <f>TRUNC(G69*1.2,2)</f>
        <v>50.4</v>
      </c>
      <c r="G69" s="29">
        <f>H69</f>
        <v>42</v>
      </c>
      <c r="H69" s="29">
        <v>42</v>
      </c>
      <c r="I69" s="30" t="s">
        <v>1</v>
      </c>
      <c r="J69" s="136"/>
      <c r="K69" s="273">
        <v>50</v>
      </c>
      <c r="L69" s="276" t="s">
        <v>1108</v>
      </c>
      <c r="M69" s="172">
        <f t="shared" si="39"/>
        <v>22</v>
      </c>
      <c r="N69" s="273">
        <v>100</v>
      </c>
      <c r="O69" s="276" t="s">
        <v>1108</v>
      </c>
      <c r="P69" s="172">
        <f t="shared" si="41"/>
        <v>20.9</v>
      </c>
      <c r="Q69" s="273">
        <v>200</v>
      </c>
      <c r="R69" s="276" t="s">
        <v>1108</v>
      </c>
      <c r="S69" s="225">
        <f t="shared" si="43"/>
        <v>19.799999999999997</v>
      </c>
    </row>
    <row r="70" spans="1:20" ht="15.75" customHeight="1">
      <c r="A70" s="68">
        <v>79506029</v>
      </c>
      <c r="B70" s="32" t="str">
        <f>LEFT(C70,60)</f>
        <v xml:space="preserve">profitherm termostato noche/dia digital cableado solo calor </v>
      </c>
      <c r="C70" s="28" t="s">
        <v>612</v>
      </c>
      <c r="D70" s="91">
        <v>45</v>
      </c>
      <c r="E70" s="91">
        <f t="shared" si="37"/>
        <v>40</v>
      </c>
      <c r="F70" s="29">
        <f>+G70</f>
        <v>40</v>
      </c>
      <c r="G70" s="29">
        <f>H70</f>
        <v>40</v>
      </c>
      <c r="H70" s="29">
        <v>40</v>
      </c>
      <c r="I70" s="30" t="s">
        <v>1</v>
      </c>
      <c r="J70" s="136"/>
      <c r="K70" s="274"/>
      <c r="L70" s="278"/>
      <c r="M70" s="172">
        <f t="shared" si="39"/>
        <v>18</v>
      </c>
      <c r="N70" s="274"/>
      <c r="O70" s="278"/>
      <c r="P70" s="172">
        <f t="shared" si="41"/>
        <v>17.100000000000001</v>
      </c>
      <c r="Q70" s="274"/>
      <c r="R70" s="278"/>
      <c r="S70" s="225">
        <f t="shared" si="43"/>
        <v>16.2</v>
      </c>
    </row>
    <row r="71" spans="1:20" ht="15.75" customHeight="1">
      <c r="A71" s="68">
        <v>90021386</v>
      </c>
      <c r="B71" s="32" t="str">
        <f>LEFT(C71,44)</f>
        <v>profitherm termostato noche/dia digital frío</v>
      </c>
      <c r="C71" s="28" t="s">
        <v>1082</v>
      </c>
      <c r="D71" s="91">
        <v>77.5</v>
      </c>
      <c r="E71" s="91">
        <f t="shared" si="37"/>
        <v>73.5</v>
      </c>
      <c r="F71" s="29">
        <f>TRUNC(G71*1.05,2)</f>
        <v>73.5</v>
      </c>
      <c r="G71" s="29">
        <f>H71</f>
        <v>70</v>
      </c>
      <c r="H71" s="29">
        <v>70</v>
      </c>
      <c r="I71" s="30" t="s">
        <v>1</v>
      </c>
      <c r="J71" s="136"/>
      <c r="K71" s="274"/>
      <c r="L71" s="278"/>
      <c r="M71" s="172">
        <f t="shared" si="39"/>
        <v>31</v>
      </c>
      <c r="N71" s="274"/>
      <c r="O71" s="278"/>
      <c r="P71" s="172">
        <f t="shared" si="41"/>
        <v>29.450000000000003</v>
      </c>
      <c r="Q71" s="274"/>
      <c r="R71" s="278"/>
      <c r="S71" s="225">
        <f t="shared" si="43"/>
        <v>27.9</v>
      </c>
    </row>
    <row r="72" spans="1:20" ht="15.75" customHeight="1">
      <c r="A72" s="68">
        <v>79506031</v>
      </c>
      <c r="B72" s="32" t="str">
        <f>LEFT(C72,54)</f>
        <v>profitherm termostato programable digital cableado frí</v>
      </c>
      <c r="C72" s="28" t="s">
        <v>613</v>
      </c>
      <c r="D72" s="91">
        <v>150</v>
      </c>
      <c r="E72" s="91">
        <f t="shared" si="37"/>
        <v>143.74</v>
      </c>
      <c r="F72" s="29">
        <f>TRUNC(G72*1.05,2)</f>
        <v>143.74</v>
      </c>
      <c r="G72" s="29">
        <f>H72</f>
        <v>136.9</v>
      </c>
      <c r="H72" s="29">
        <v>136.9</v>
      </c>
      <c r="I72" s="30" t="s">
        <v>1</v>
      </c>
      <c r="J72" s="144"/>
      <c r="K72" s="274"/>
      <c r="L72" s="278"/>
      <c r="M72" s="172">
        <f t="shared" si="39"/>
        <v>60</v>
      </c>
      <c r="N72" s="274"/>
      <c r="O72" s="278"/>
      <c r="P72" s="172">
        <f t="shared" si="41"/>
        <v>57</v>
      </c>
      <c r="Q72" s="274"/>
      <c r="R72" s="278"/>
      <c r="S72" s="225">
        <f t="shared" si="43"/>
        <v>54</v>
      </c>
    </row>
    <row r="73" spans="1:20" ht="15.75" customHeight="1">
      <c r="A73" s="68">
        <v>90021392</v>
      </c>
      <c r="B73" s="32" t="str">
        <f>LEFT(C73,54)</f>
        <v>profitherm termostato digital frio/calor wifi cableado</v>
      </c>
      <c r="C73" s="28" t="s">
        <v>1090</v>
      </c>
      <c r="D73" s="91">
        <v>130</v>
      </c>
      <c r="E73" s="91"/>
      <c r="F73" s="29"/>
      <c r="G73" s="29"/>
      <c r="H73" s="29"/>
      <c r="I73" s="30"/>
      <c r="K73" s="275"/>
      <c r="L73" s="277"/>
      <c r="M73" s="172">
        <f t="shared" si="39"/>
        <v>52</v>
      </c>
      <c r="N73" s="275"/>
      <c r="O73" s="277"/>
      <c r="P73" s="172">
        <f t="shared" si="41"/>
        <v>49.400000000000006</v>
      </c>
      <c r="Q73" s="275"/>
      <c r="R73" s="277"/>
      <c r="S73" s="225">
        <f t="shared" si="43"/>
        <v>46.8</v>
      </c>
    </row>
    <row r="74" spans="1:20" ht="15.75" customHeight="1">
      <c r="A74" s="68">
        <v>79506040</v>
      </c>
      <c r="B74" s="32" t="str">
        <f>LEFT(C74,52)</f>
        <v xml:space="preserve">profitherm caja de conexiones 6 zonas cableada 230V
</v>
      </c>
      <c r="C74" s="28" t="s">
        <v>1083</v>
      </c>
      <c r="D74" s="91">
        <v>100</v>
      </c>
      <c r="E74" s="91">
        <f t="shared" si="37"/>
        <v>93.84</v>
      </c>
      <c r="F74" s="29">
        <f>TRUNC(G74*1.1,2)</f>
        <v>93.84</v>
      </c>
      <c r="G74" s="29">
        <f>+H74*1.05</f>
        <v>85.3125</v>
      </c>
      <c r="H74" s="29">
        <v>81.25</v>
      </c>
      <c r="I74" s="30" t="s">
        <v>1</v>
      </c>
      <c r="K74" s="273">
        <v>20</v>
      </c>
      <c r="L74" s="276" t="s">
        <v>1109</v>
      </c>
      <c r="M74" s="172">
        <f t="shared" si="39"/>
        <v>40</v>
      </c>
      <c r="N74" s="273">
        <v>30</v>
      </c>
      <c r="O74" s="276" t="s">
        <v>1109</v>
      </c>
      <c r="P74" s="172">
        <f t="shared" si="41"/>
        <v>38</v>
      </c>
      <c r="Q74" s="273">
        <v>60</v>
      </c>
      <c r="R74" s="276" t="s">
        <v>1109</v>
      </c>
      <c r="S74" s="225">
        <f t="shared" si="43"/>
        <v>36</v>
      </c>
    </row>
    <row r="75" spans="1:20" ht="15.75" customHeight="1">
      <c r="A75" s="68">
        <v>79506041</v>
      </c>
      <c r="B75" s="32" t="str">
        <f>LEFT(C75,54)</f>
        <v xml:space="preserve">profitherm caja de conexiones 10 zonas cableada 230V  </v>
      </c>
      <c r="C75" s="28" t="s">
        <v>1039</v>
      </c>
      <c r="D75" s="91">
        <f t="shared" si="44"/>
        <v>102.9</v>
      </c>
      <c r="E75" s="91">
        <f t="shared" si="37"/>
        <v>102.9</v>
      </c>
      <c r="F75" s="29">
        <f>+G75</f>
        <v>102.9</v>
      </c>
      <c r="G75" s="29">
        <f>+H75*1.05</f>
        <v>102.9</v>
      </c>
      <c r="H75" s="29">
        <v>98</v>
      </c>
      <c r="I75" s="30" t="s">
        <v>1</v>
      </c>
      <c r="K75" s="275"/>
      <c r="L75" s="277"/>
      <c r="M75" s="172">
        <f t="shared" si="39"/>
        <v>41.160000000000004</v>
      </c>
      <c r="N75" s="275"/>
      <c r="O75" s="277"/>
      <c r="P75" s="172">
        <f t="shared" si="41"/>
        <v>39.102000000000004</v>
      </c>
      <c r="Q75" s="275"/>
      <c r="R75" s="277"/>
      <c r="S75" s="225">
        <f t="shared" si="43"/>
        <v>37.043999999999997</v>
      </c>
    </row>
    <row r="76" spans="1:20" ht="15.75" hidden="1" customHeight="1">
      <c r="A76" s="68">
        <v>90021393</v>
      </c>
      <c r="B76" s="32" t="str">
        <f>LEFT(C76,54)</f>
        <v>profitherm termostato frío/calor programable vía radio</v>
      </c>
      <c r="C76" s="28" t="s">
        <v>1087</v>
      </c>
      <c r="D76" s="91"/>
      <c r="E76" s="91">
        <f t="shared" si="37"/>
        <v>80</v>
      </c>
      <c r="F76" s="29">
        <f>+G76</f>
        <v>80</v>
      </c>
      <c r="G76" s="29">
        <f>H76</f>
        <v>80</v>
      </c>
      <c r="H76" s="29">
        <v>80</v>
      </c>
      <c r="I76" s="30" t="s">
        <v>1</v>
      </c>
      <c r="K76" s="227"/>
      <c r="L76" s="226"/>
      <c r="M76" s="172">
        <f t="shared" si="39"/>
        <v>0</v>
      </c>
      <c r="N76" s="122"/>
      <c r="O76" s="226"/>
      <c r="P76" s="172">
        <f t="shared" si="41"/>
        <v>0</v>
      </c>
      <c r="Q76" s="230"/>
      <c r="R76" s="226"/>
      <c r="S76" s="225">
        <f t="shared" si="43"/>
        <v>0</v>
      </c>
    </row>
    <row r="77" spans="1:20" ht="15.75" hidden="1" customHeight="1">
      <c r="A77" s="68">
        <v>90021394</v>
      </c>
      <c r="B77" s="32" t="str">
        <f>LEFT(C77,54)</f>
        <v>profitherm punto de acceso IP 
Punto de acceso wifi pa</v>
      </c>
      <c r="C77" s="28" t="s">
        <v>1086</v>
      </c>
      <c r="D77" s="91">
        <v>219</v>
      </c>
      <c r="E77" s="91">
        <f t="shared" si="37"/>
        <v>137.5</v>
      </c>
      <c r="F77" s="29">
        <f>TRUNC(G77*1.1,2)</f>
        <v>137.5</v>
      </c>
      <c r="G77" s="29">
        <f>H77</f>
        <v>125</v>
      </c>
      <c r="H77" s="29">
        <v>125</v>
      </c>
      <c r="I77" s="30" t="s">
        <v>1</v>
      </c>
      <c r="K77" s="227"/>
      <c r="L77" s="226"/>
      <c r="M77" s="172">
        <f t="shared" si="39"/>
        <v>87.6</v>
      </c>
      <c r="N77" s="122"/>
      <c r="O77" s="226"/>
      <c r="P77" s="172">
        <f t="shared" si="41"/>
        <v>83.22</v>
      </c>
      <c r="Q77" s="230"/>
      <c r="R77" s="226"/>
      <c r="S77" s="225">
        <f t="shared" si="43"/>
        <v>78.84</v>
      </c>
    </row>
    <row r="78" spans="1:20" ht="15.75" hidden="1" customHeight="1">
      <c r="A78" s="68">
        <v>90021396</v>
      </c>
      <c r="B78" s="32" t="str">
        <f>LEFT(C78,56)</f>
        <v xml:space="preserve">profitherm caja conexiones 6 zonas smart  v/radio 230V  </v>
      </c>
      <c r="C78" s="28" t="s">
        <v>1088</v>
      </c>
      <c r="D78" s="91"/>
      <c r="E78" s="91">
        <f t="shared" si="37"/>
        <v>472.5</v>
      </c>
      <c r="F78" s="29">
        <f>+G78</f>
        <v>472.5</v>
      </c>
      <c r="G78" s="29">
        <f t="shared" ref="G78:G79" si="45">+H78*1.05</f>
        <v>472.5</v>
      </c>
      <c r="H78" s="29">
        <v>450</v>
      </c>
      <c r="I78" s="30" t="s">
        <v>1</v>
      </c>
      <c r="K78" s="227"/>
      <c r="L78" s="226"/>
      <c r="M78" s="172">
        <f t="shared" si="39"/>
        <v>0</v>
      </c>
      <c r="N78" s="122"/>
      <c r="O78" s="226"/>
      <c r="P78" s="172">
        <f t="shared" si="41"/>
        <v>0</v>
      </c>
      <c r="Q78" s="230"/>
      <c r="R78" s="226"/>
      <c r="S78" s="225">
        <f t="shared" si="43"/>
        <v>0</v>
      </c>
    </row>
    <row r="79" spans="1:20" ht="15.75" hidden="1" customHeight="1">
      <c r="A79" s="68">
        <v>90021398</v>
      </c>
      <c r="B79" s="32" t="str">
        <f t="shared" ref="B79" si="46">LEFT(C79,56)</f>
        <v xml:space="preserve">profitherm caja conexiones 10 zonas  smart v/radio 230V </v>
      </c>
      <c r="C79" s="28" t="s">
        <v>1089</v>
      </c>
      <c r="D79" s="91"/>
      <c r="E79" s="91">
        <f t="shared" si="37"/>
        <v>588</v>
      </c>
      <c r="F79" s="29">
        <f t="shared" si="37"/>
        <v>588</v>
      </c>
      <c r="G79" s="29">
        <f t="shared" si="45"/>
        <v>588</v>
      </c>
      <c r="H79" s="29">
        <v>560</v>
      </c>
      <c r="I79" s="30" t="s">
        <v>1</v>
      </c>
      <c r="K79" s="227"/>
      <c r="L79" s="226"/>
      <c r="M79" s="172">
        <f t="shared" si="39"/>
        <v>0</v>
      </c>
      <c r="N79" s="122"/>
      <c r="O79" s="226"/>
      <c r="P79" s="172">
        <f t="shared" si="41"/>
        <v>0</v>
      </c>
      <c r="Q79" s="122"/>
      <c r="R79" s="226"/>
      <c r="S79" s="225">
        <f t="shared" si="43"/>
        <v>0</v>
      </c>
    </row>
    <row r="80" spans="1:20" ht="15.75" hidden="1" customHeight="1">
      <c r="A80" s="68">
        <v>90021383</v>
      </c>
      <c r="B80" s="32" t="str">
        <f>LEFT(C80,54)</f>
        <v xml:space="preserve">profitherm termostato analógico via radio             </v>
      </c>
      <c r="C80" s="28" t="s">
        <v>2</v>
      </c>
      <c r="D80" s="91">
        <f t="shared" si="44"/>
        <v>80</v>
      </c>
      <c r="E80" s="91">
        <f t="shared" si="37"/>
        <v>80</v>
      </c>
      <c r="F80" s="29">
        <f>+G80</f>
        <v>80</v>
      </c>
      <c r="G80" s="29">
        <f>H80</f>
        <v>80</v>
      </c>
      <c r="H80" s="29">
        <v>80</v>
      </c>
      <c r="I80" s="30" t="s">
        <v>1</v>
      </c>
      <c r="K80" s="164"/>
      <c r="L80" s="164"/>
      <c r="M80" s="172">
        <f t="shared" si="39"/>
        <v>32</v>
      </c>
      <c r="N80" s="164"/>
      <c r="O80" s="164"/>
      <c r="P80" s="172">
        <f t="shared" si="41"/>
        <v>30.4</v>
      </c>
      <c r="Q80" s="164"/>
      <c r="R80" s="164"/>
      <c r="S80" s="225">
        <f t="shared" si="43"/>
        <v>28.799999999999997</v>
      </c>
    </row>
    <row r="81" spans="1:19" ht="15.75" customHeight="1">
      <c r="A81" s="68">
        <f>+'profitherm suelo radiante'!B189</f>
        <v>90021370</v>
      </c>
      <c r="B81" s="68" t="str">
        <f>+'profitherm suelo radiante'!C189</f>
        <v xml:space="preserve">profitherm termostato frio calor vía radio 
</v>
      </c>
      <c r="C81" s="28" t="s">
        <v>3</v>
      </c>
      <c r="D81" s="91">
        <f>+'profitherm suelo radiante'!E189</f>
        <v>87.67</v>
      </c>
      <c r="E81" s="91">
        <f t="shared" si="37"/>
        <v>137.5</v>
      </c>
      <c r="F81" s="29">
        <f>TRUNC(G81*1.1,2)</f>
        <v>137.5</v>
      </c>
      <c r="G81" s="29">
        <f>H81</f>
        <v>125</v>
      </c>
      <c r="H81" s="29">
        <v>125</v>
      </c>
      <c r="I81" s="30" t="s">
        <v>1</v>
      </c>
      <c r="J81" s="163"/>
      <c r="K81" s="233">
        <v>100</v>
      </c>
      <c r="L81" s="134" t="s">
        <v>1</v>
      </c>
      <c r="M81" s="172">
        <f t="shared" si="39"/>
        <v>35.068000000000005</v>
      </c>
      <c r="N81" s="233">
        <v>200</v>
      </c>
      <c r="O81" s="134" t="s">
        <v>1</v>
      </c>
      <c r="P81" s="172">
        <f t="shared" si="41"/>
        <v>33.314599999999999</v>
      </c>
      <c r="Q81" s="233">
        <v>300</v>
      </c>
      <c r="R81" s="134" t="s">
        <v>1</v>
      </c>
      <c r="S81" s="225">
        <f t="shared" si="43"/>
        <v>31.561199999999999</v>
      </c>
    </row>
    <row r="82" spans="1:19" ht="15.75" customHeight="1">
      <c r="A82" s="68">
        <f>+'profitherm suelo radiante'!B193</f>
        <v>90021376</v>
      </c>
      <c r="B82" s="68" t="str">
        <f>+'profitherm suelo radiante'!C193</f>
        <v xml:space="preserve">profitherm caja de conexiones 8 zonas frío calor vía radio </v>
      </c>
      <c r="C82" s="28" t="s">
        <v>1067</v>
      </c>
      <c r="D82" s="91">
        <f>+'profitherm suelo radiante'!E193</f>
        <v>156.31</v>
      </c>
      <c r="E82" s="91">
        <f t="shared" si="37"/>
        <v>472.5</v>
      </c>
      <c r="F82" s="29">
        <f>+G82</f>
        <v>472.5</v>
      </c>
      <c r="G82" s="29">
        <f t="shared" ref="G82" si="47">+H82*1.05</f>
        <v>472.5</v>
      </c>
      <c r="H82" s="29">
        <v>450</v>
      </c>
      <c r="I82" s="30" t="s">
        <v>1</v>
      </c>
      <c r="J82" s="254"/>
      <c r="K82" s="255">
        <v>50</v>
      </c>
      <c r="L82" s="256" t="s">
        <v>1110</v>
      </c>
      <c r="M82" s="172">
        <f t="shared" si="39"/>
        <v>62.524000000000001</v>
      </c>
      <c r="N82" s="255">
        <v>100</v>
      </c>
      <c r="O82" s="256" t="s">
        <v>1110</v>
      </c>
      <c r="P82" s="172">
        <f t="shared" si="41"/>
        <v>59.397800000000004</v>
      </c>
      <c r="Q82" s="255">
        <v>150</v>
      </c>
      <c r="R82" s="256" t="s">
        <v>1110</v>
      </c>
      <c r="S82" s="225">
        <f t="shared" si="43"/>
        <v>56.271599999999992</v>
      </c>
    </row>
    <row r="83" spans="1:19" ht="15.75" customHeight="1">
      <c r="A83" s="164"/>
      <c r="B83" s="164"/>
      <c r="C83" s="164"/>
      <c r="D83" s="164"/>
      <c r="E83" s="235">
        <v>44743</v>
      </c>
      <c r="F83" s="236">
        <v>44652</v>
      </c>
      <c r="G83" s="235">
        <v>44562</v>
      </c>
      <c r="H83" s="72" t="s">
        <v>55</v>
      </c>
      <c r="I83" s="219"/>
      <c r="K83" s="164"/>
      <c r="L83" s="164"/>
      <c r="M83" s="164"/>
      <c r="N83" s="164"/>
      <c r="O83" s="164"/>
      <c r="P83" s="164"/>
      <c r="Q83" s="164"/>
      <c r="R83" s="164"/>
      <c r="S83" s="164"/>
    </row>
    <row r="84" spans="1:19" ht="15.75" customHeight="1">
      <c r="A84" s="23" t="s">
        <v>654</v>
      </c>
      <c r="B84" s="24" t="s">
        <v>458</v>
      </c>
      <c r="C84" s="24" t="s">
        <v>457</v>
      </c>
      <c r="D84" s="42">
        <v>45170</v>
      </c>
      <c r="E84" s="234">
        <f>+F84</f>
        <v>95.26</v>
      </c>
      <c r="F84" s="64">
        <f>TRUNC(G84*1.1,2)</f>
        <v>95.26</v>
      </c>
      <c r="G84" s="64">
        <v>86.6</v>
      </c>
      <c r="H84" s="64">
        <v>86.6</v>
      </c>
      <c r="I84" s="25" t="s">
        <v>53</v>
      </c>
      <c r="K84" s="268" t="s">
        <v>1080</v>
      </c>
      <c r="L84" s="269"/>
      <c r="M84" s="216">
        <v>0.57250000000000001</v>
      </c>
      <c r="N84" s="268" t="s">
        <v>1080</v>
      </c>
      <c r="O84" s="269"/>
      <c r="P84" s="159">
        <v>0.6</v>
      </c>
      <c r="Q84" s="268" t="s">
        <v>1080</v>
      </c>
      <c r="R84" s="269"/>
      <c r="S84" s="159">
        <v>0.62</v>
      </c>
    </row>
    <row r="85" spans="1:19" ht="15.75" customHeight="1">
      <c r="A85" s="68">
        <v>90020986</v>
      </c>
      <c r="B85" s="32" t="str">
        <f>LEFT(C85,44)</f>
        <v xml:space="preserve">profiherm fluidificante en bidón de 25Kgs   </v>
      </c>
      <c r="C85" s="28" t="s">
        <v>475</v>
      </c>
      <c r="D85" s="91">
        <v>100</v>
      </c>
      <c r="E85" s="63"/>
      <c r="F85" s="64"/>
      <c r="G85" s="64"/>
      <c r="H85" s="64"/>
      <c r="I85" s="217" t="s">
        <v>1</v>
      </c>
      <c r="K85" s="174">
        <v>20</v>
      </c>
      <c r="L85" s="123" t="s">
        <v>1106</v>
      </c>
      <c r="M85" s="122">
        <f>+D85-D85*$M$84</f>
        <v>42.75</v>
      </c>
      <c r="N85" s="185">
        <v>30</v>
      </c>
      <c r="O85" s="123" t="s">
        <v>1106</v>
      </c>
      <c r="P85" s="122">
        <f>+D85-D85*$P$84</f>
        <v>40</v>
      </c>
      <c r="Q85" s="185">
        <v>40</v>
      </c>
      <c r="R85" s="123" t="s">
        <v>1106</v>
      </c>
      <c r="S85" s="122">
        <f>+D85-D85*$S$84</f>
        <v>38</v>
      </c>
    </row>
    <row r="86" spans="1:19" ht="15.75" customHeight="1">
      <c r="K86" s="104"/>
      <c r="N86" s="104"/>
      <c r="Q86" s="104"/>
    </row>
    <row r="87" spans="1:19" ht="15.75" customHeight="1">
      <c r="E87" s="111"/>
      <c r="F87" s="112"/>
      <c r="G87" s="113"/>
      <c r="H87" s="114"/>
    </row>
    <row r="88" spans="1:19" ht="15.75" customHeight="1">
      <c r="A88" s="107"/>
      <c r="B88" s="108"/>
      <c r="C88" s="131"/>
      <c r="D88" s="110"/>
      <c r="E88" s="134"/>
      <c r="F88" s="134"/>
      <c r="G88" s="134"/>
      <c r="H88" s="134"/>
      <c r="I88" s="115"/>
      <c r="K88" s="268"/>
      <c r="L88" s="269"/>
      <c r="M88" s="159"/>
      <c r="N88" s="268"/>
      <c r="O88" s="269"/>
      <c r="P88" s="159"/>
      <c r="Q88" s="268"/>
      <c r="R88" s="269"/>
      <c r="S88" s="159"/>
    </row>
    <row r="89" spans="1:19" ht="15.75" customHeight="1">
      <c r="A89" s="119"/>
      <c r="B89" s="120"/>
      <c r="C89" s="57"/>
      <c r="D89" s="134"/>
      <c r="E89" s="128"/>
      <c r="F89" s="128"/>
      <c r="G89" s="128"/>
      <c r="H89" s="128"/>
      <c r="I89" s="135"/>
      <c r="K89" s="179"/>
      <c r="L89" s="135"/>
      <c r="M89" s="172"/>
      <c r="N89" s="179"/>
      <c r="O89" s="135"/>
      <c r="P89" s="134"/>
      <c r="Q89" s="179"/>
      <c r="R89" s="135"/>
      <c r="S89" s="134"/>
    </row>
    <row r="90" spans="1:19" ht="15.75" customHeight="1">
      <c r="A90" s="125"/>
      <c r="B90" s="126"/>
      <c r="C90" s="92"/>
      <c r="D90" s="158"/>
      <c r="E90" s="128"/>
      <c r="F90" s="128"/>
      <c r="G90" s="128"/>
      <c r="H90" s="128"/>
      <c r="I90" s="129"/>
      <c r="K90" s="180"/>
      <c r="L90" s="129"/>
      <c r="M90" s="172"/>
      <c r="N90" s="180"/>
      <c r="O90" s="129"/>
      <c r="P90" s="134"/>
      <c r="Q90" s="180"/>
      <c r="R90" s="129"/>
      <c r="S90" s="134"/>
    </row>
    <row r="91" spans="1:19" ht="15.75" customHeight="1">
      <c r="A91" s="156"/>
      <c r="B91" s="126"/>
      <c r="C91" s="57"/>
      <c r="D91" s="134"/>
      <c r="E91" s="128"/>
      <c r="F91" s="128"/>
      <c r="G91" s="128"/>
      <c r="H91" s="128"/>
      <c r="I91" s="135"/>
      <c r="K91" s="179"/>
      <c r="L91" s="135"/>
      <c r="M91" s="172"/>
      <c r="N91" s="179"/>
      <c r="O91" s="135"/>
      <c r="P91" s="134"/>
      <c r="Q91" s="179"/>
      <c r="R91" s="135"/>
      <c r="S91" s="134"/>
    </row>
    <row r="92" spans="1:19" ht="15.75" customHeight="1">
      <c r="A92" s="156"/>
      <c r="B92" s="126"/>
      <c r="C92" s="92"/>
      <c r="D92" s="158"/>
      <c r="E92" s="122"/>
      <c r="F92" s="122"/>
      <c r="G92" s="122"/>
      <c r="H92" s="122"/>
      <c r="I92" s="129"/>
      <c r="K92" s="180"/>
      <c r="L92" s="129"/>
      <c r="M92" s="172"/>
      <c r="N92" s="180"/>
      <c r="O92" s="129"/>
      <c r="P92" s="134"/>
      <c r="Q92" s="180"/>
      <c r="R92" s="129"/>
      <c r="S92" s="134"/>
    </row>
    <row r="93" spans="1:19" ht="15.75" customHeight="1">
      <c r="A93" s="119"/>
      <c r="B93" s="120"/>
      <c r="C93" s="57"/>
      <c r="D93" s="134"/>
      <c r="E93" s="128"/>
      <c r="F93" s="128"/>
      <c r="G93" s="128"/>
      <c r="H93" s="128"/>
      <c r="I93" s="123"/>
      <c r="K93" s="179"/>
      <c r="L93" s="123"/>
      <c r="M93" s="172"/>
      <c r="N93" s="179"/>
      <c r="O93" s="123"/>
      <c r="P93" s="134"/>
      <c r="Q93" s="179"/>
      <c r="R93" s="123"/>
      <c r="S93" s="134"/>
    </row>
    <row r="94" spans="1:19" ht="15.75" customHeight="1">
      <c r="A94" s="125"/>
      <c r="B94" s="126"/>
      <c r="C94" s="92"/>
      <c r="D94" s="158"/>
      <c r="E94" s="128"/>
      <c r="F94" s="128"/>
      <c r="G94" s="128"/>
      <c r="H94" s="128"/>
      <c r="I94" s="129"/>
      <c r="K94" s="180"/>
      <c r="L94" s="129"/>
      <c r="M94" s="172"/>
      <c r="N94" s="180"/>
      <c r="O94" s="129"/>
      <c r="P94" s="134"/>
      <c r="Q94" s="180"/>
      <c r="R94" s="129"/>
      <c r="S94" s="134"/>
    </row>
    <row r="95" spans="1:19" ht="15.75" customHeight="1">
      <c r="A95" s="156"/>
      <c r="B95" s="126"/>
      <c r="C95" s="57"/>
      <c r="D95" s="134"/>
      <c r="E95" s="128"/>
      <c r="F95" s="128"/>
      <c r="G95" s="128"/>
      <c r="H95" s="128"/>
      <c r="I95" s="135"/>
      <c r="K95" s="179"/>
      <c r="L95" s="135"/>
      <c r="M95" s="172"/>
      <c r="N95" s="179"/>
      <c r="O95" s="135"/>
      <c r="P95" s="134"/>
      <c r="Q95" s="179"/>
      <c r="R95" s="135"/>
      <c r="S95" s="134"/>
    </row>
    <row r="96" spans="1:19" ht="15.75" customHeight="1">
      <c r="A96" s="156"/>
      <c r="B96" s="126"/>
      <c r="C96" s="92"/>
      <c r="D96" s="158"/>
      <c r="E96" s="122"/>
      <c r="F96" s="122"/>
      <c r="G96" s="122"/>
      <c r="H96" s="122"/>
      <c r="I96" s="129"/>
      <c r="K96" s="180"/>
      <c r="L96" s="129"/>
      <c r="M96" s="172"/>
      <c r="N96" s="180"/>
      <c r="O96" s="129"/>
      <c r="P96" s="134"/>
      <c r="Q96" s="180"/>
      <c r="R96" s="129"/>
      <c r="S96" s="134"/>
    </row>
    <row r="97" spans="1:19" ht="15.75" customHeight="1">
      <c r="A97" s="119"/>
      <c r="B97" s="120"/>
      <c r="C97" s="57"/>
      <c r="D97" s="134"/>
      <c r="E97" s="128"/>
      <c r="F97" s="128"/>
      <c r="G97" s="128"/>
      <c r="H97" s="128"/>
      <c r="I97" s="123"/>
      <c r="K97" s="179"/>
      <c r="L97" s="123"/>
      <c r="M97" s="172"/>
      <c r="N97" s="179"/>
      <c r="O97" s="123"/>
      <c r="P97" s="134"/>
      <c r="Q97" s="179"/>
      <c r="R97" s="123"/>
      <c r="S97" s="134"/>
    </row>
    <row r="98" spans="1:19" ht="15.75" customHeight="1">
      <c r="A98" s="125"/>
      <c r="B98" s="126"/>
      <c r="C98" s="92"/>
      <c r="D98" s="158"/>
      <c r="E98" s="128"/>
      <c r="F98" s="128"/>
      <c r="G98" s="128"/>
      <c r="H98" s="128"/>
      <c r="I98" s="129"/>
      <c r="K98" s="180"/>
      <c r="L98" s="129"/>
      <c r="M98" s="172"/>
      <c r="N98" s="180"/>
      <c r="O98" s="129"/>
      <c r="P98" s="134"/>
      <c r="Q98" s="180"/>
      <c r="R98" s="129"/>
      <c r="S98" s="134"/>
    </row>
    <row r="99" spans="1:19" ht="15.75" customHeight="1">
      <c r="A99" s="156"/>
      <c r="B99" s="126"/>
      <c r="C99" s="57"/>
      <c r="D99" s="134"/>
      <c r="E99" s="128"/>
      <c r="F99" s="128"/>
      <c r="G99" s="128"/>
      <c r="H99" s="128"/>
      <c r="I99" s="135"/>
      <c r="K99" s="179"/>
      <c r="L99" s="135"/>
      <c r="M99" s="172"/>
      <c r="N99" s="179"/>
      <c r="O99" s="135"/>
      <c r="P99" s="134"/>
      <c r="Q99" s="179"/>
      <c r="R99" s="135"/>
      <c r="S99" s="134"/>
    </row>
    <row r="100" spans="1:19" ht="15.75" customHeight="1">
      <c r="A100" s="156"/>
      <c r="B100" s="126"/>
      <c r="C100" s="92"/>
      <c r="D100" s="158"/>
      <c r="E100" s="122"/>
      <c r="F100" s="122"/>
      <c r="G100" s="122"/>
      <c r="H100" s="122"/>
      <c r="I100" s="129"/>
      <c r="K100" s="180"/>
      <c r="L100" s="129"/>
      <c r="M100" s="172"/>
      <c r="N100" s="180"/>
      <c r="O100" s="129"/>
      <c r="P100" s="134"/>
      <c r="Q100" s="180"/>
      <c r="R100" s="129"/>
      <c r="S100" s="134"/>
    </row>
    <row r="101" spans="1:19" ht="15.75" customHeight="1">
      <c r="A101" s="119"/>
      <c r="B101" s="120"/>
      <c r="C101" s="57"/>
      <c r="D101" s="134"/>
      <c r="E101" s="128"/>
      <c r="F101" s="128"/>
      <c r="G101" s="128"/>
      <c r="H101" s="128"/>
      <c r="I101" s="123"/>
      <c r="K101" s="179"/>
      <c r="L101" s="123"/>
      <c r="M101" s="172"/>
      <c r="N101" s="179"/>
      <c r="O101" s="123"/>
      <c r="P101" s="134"/>
      <c r="Q101" s="179"/>
      <c r="R101" s="123"/>
      <c r="S101" s="134"/>
    </row>
    <row r="102" spans="1:19" ht="15.75" customHeight="1">
      <c r="A102" s="125"/>
      <c r="B102" s="126"/>
      <c r="C102" s="92"/>
      <c r="D102" s="158"/>
      <c r="E102" s="122"/>
      <c r="F102" s="122"/>
      <c r="G102" s="122"/>
      <c r="H102" s="122"/>
      <c r="I102" s="129"/>
      <c r="K102" s="180"/>
      <c r="L102" s="129"/>
      <c r="M102" s="172"/>
      <c r="N102" s="180"/>
      <c r="O102" s="129"/>
      <c r="P102" s="134"/>
      <c r="Q102" s="180"/>
      <c r="R102" s="129"/>
      <c r="S102" s="134"/>
    </row>
    <row r="103" spans="1:19" ht="15.75" customHeight="1">
      <c r="A103" s="119"/>
      <c r="B103" s="120"/>
      <c r="C103" s="57"/>
      <c r="D103" s="134"/>
      <c r="E103" s="128"/>
      <c r="F103" s="128"/>
      <c r="G103" s="128"/>
      <c r="H103" s="128"/>
      <c r="I103" s="135"/>
      <c r="K103" s="179"/>
      <c r="L103" s="135"/>
      <c r="M103" s="172"/>
      <c r="N103" s="179"/>
      <c r="O103" s="135"/>
      <c r="P103" s="134"/>
      <c r="Q103" s="179"/>
      <c r="R103" s="135"/>
      <c r="S103" s="134"/>
    </row>
    <row r="104" spans="1:19" ht="15.75" customHeight="1" thickBot="1">
      <c r="A104" s="125"/>
      <c r="B104" s="126"/>
      <c r="C104" s="92"/>
      <c r="D104" s="158"/>
      <c r="E104" s="161"/>
      <c r="F104" s="161"/>
      <c r="G104" s="161"/>
      <c r="H104" s="161"/>
      <c r="I104" s="129"/>
      <c r="K104" s="180"/>
      <c r="L104" s="129"/>
      <c r="M104" s="172"/>
      <c r="N104" s="180"/>
      <c r="O104" s="129"/>
      <c r="P104" s="134"/>
      <c r="Q104" s="180"/>
      <c r="R104" s="129"/>
      <c r="S104" s="134"/>
    </row>
    <row r="105" spans="1:19" ht="15.75" customHeight="1" thickBot="1">
      <c r="A105" s="126"/>
      <c r="B105" s="126"/>
      <c r="C105" s="187"/>
      <c r="D105" s="161"/>
      <c r="E105" s="192"/>
      <c r="F105" s="192"/>
      <c r="G105" s="192"/>
      <c r="H105" s="192"/>
      <c r="I105" s="162"/>
      <c r="K105" s="188"/>
      <c r="L105" s="162"/>
      <c r="M105" s="164"/>
      <c r="N105" s="188"/>
      <c r="O105" s="162"/>
      <c r="P105" s="164"/>
      <c r="Q105" s="188"/>
      <c r="R105" s="162"/>
      <c r="S105" s="164"/>
    </row>
    <row r="106" spans="1:19" ht="15.75" customHeight="1">
      <c r="A106" s="189"/>
      <c r="B106" s="190"/>
      <c r="C106" s="191"/>
      <c r="D106" s="192"/>
      <c r="E106" s="161"/>
      <c r="F106" s="161"/>
      <c r="G106" s="161"/>
      <c r="H106" s="161"/>
      <c r="I106" s="193"/>
      <c r="K106" s="195"/>
      <c r="L106" s="193"/>
      <c r="M106" s="196"/>
      <c r="N106" s="195"/>
      <c r="O106" s="193"/>
      <c r="P106" s="196"/>
      <c r="Q106" s="195"/>
      <c r="R106" s="193"/>
      <c r="S106" s="196"/>
    </row>
    <row r="107" spans="1:19" ht="15.75" customHeight="1">
      <c r="A107" s="198"/>
      <c r="B107" s="126"/>
      <c r="C107" s="160"/>
      <c r="D107" s="161"/>
      <c r="E107" s="161"/>
      <c r="F107" s="161"/>
      <c r="G107" s="161"/>
      <c r="H107" s="161"/>
      <c r="I107" s="162"/>
      <c r="K107" s="176"/>
      <c r="L107" s="162"/>
      <c r="M107" s="164"/>
      <c r="N107" s="176"/>
      <c r="O107" s="162"/>
      <c r="P107" s="164"/>
      <c r="Q107" s="176"/>
      <c r="R107" s="162"/>
      <c r="S107" s="164"/>
    </row>
    <row r="108" spans="1:19" ht="15.75" customHeight="1">
      <c r="A108" s="198"/>
      <c r="B108" s="126"/>
      <c r="C108" s="160"/>
      <c r="D108" s="161"/>
      <c r="E108" s="161"/>
      <c r="F108" s="161"/>
      <c r="G108" s="161"/>
      <c r="H108" s="161"/>
      <c r="I108" s="162"/>
      <c r="K108" s="176"/>
      <c r="L108" s="162"/>
      <c r="M108" s="164"/>
      <c r="N108" s="176"/>
      <c r="O108" s="162"/>
      <c r="P108" s="164"/>
      <c r="Q108" s="176"/>
      <c r="R108" s="162"/>
      <c r="S108" s="164"/>
    </row>
    <row r="109" spans="1:19" ht="15.75" customHeight="1" thickBot="1">
      <c r="A109" s="198"/>
      <c r="B109" s="126"/>
      <c r="C109" s="160"/>
      <c r="D109" s="161"/>
      <c r="E109" s="203"/>
      <c r="F109" s="203"/>
      <c r="G109" s="203"/>
      <c r="H109" s="203"/>
      <c r="I109" s="162"/>
      <c r="K109" s="176"/>
      <c r="L109" s="162"/>
      <c r="M109" s="164"/>
      <c r="N109" s="176"/>
      <c r="O109" s="162"/>
      <c r="P109" s="164"/>
      <c r="Q109" s="176"/>
      <c r="R109" s="162"/>
      <c r="S109" s="164"/>
    </row>
    <row r="110" spans="1:19" ht="15.75" customHeight="1" thickBot="1">
      <c r="A110" s="200"/>
      <c r="B110" s="201"/>
      <c r="C110" s="202"/>
      <c r="D110" s="203"/>
      <c r="I110" s="204"/>
      <c r="K110" s="206"/>
      <c r="L110" s="204"/>
      <c r="M110" s="207"/>
      <c r="N110" s="206"/>
      <c r="O110" s="204"/>
      <c r="P110" s="207"/>
      <c r="Q110" s="206"/>
      <c r="R110" s="204"/>
      <c r="S110" s="207"/>
    </row>
    <row r="111" spans="1:19" ht="15.75" customHeight="1">
      <c r="C111" s="105"/>
    </row>
    <row r="112" spans="1:19" ht="15.75" customHeight="1">
      <c r="E112" s="111"/>
      <c r="F112" s="112"/>
      <c r="G112" s="113"/>
      <c r="H112" s="114"/>
    </row>
    <row r="113" spans="1:19" ht="15.75" customHeight="1">
      <c r="A113" s="107"/>
      <c r="B113" s="108"/>
      <c r="C113" s="109"/>
      <c r="D113" s="110"/>
      <c r="I113" s="115"/>
      <c r="K113" s="178"/>
      <c r="L113" s="115"/>
      <c r="M113" s="110"/>
      <c r="N113" s="178"/>
      <c r="O113" s="115"/>
      <c r="P113" s="110"/>
      <c r="Q113" s="178"/>
      <c r="R113" s="115"/>
      <c r="S113" s="110"/>
    </row>
    <row r="114" spans="1:19" ht="15.75" customHeight="1">
      <c r="A114" s="68"/>
      <c r="B114" s="32"/>
      <c r="C114" s="28"/>
      <c r="D114" s="91"/>
      <c r="I114" s="153"/>
      <c r="K114" s="184"/>
      <c r="L114" s="153"/>
      <c r="M114" s="91"/>
      <c r="N114" s="184"/>
      <c r="O114" s="153"/>
      <c r="P114" s="91"/>
      <c r="Q114" s="184"/>
      <c r="R114" s="153"/>
      <c r="S114" s="91"/>
    </row>
    <row r="115" spans="1:19" ht="15.75" customHeight="1">
      <c r="A115" s="68"/>
      <c r="B115" s="32"/>
      <c r="C115" s="28"/>
      <c r="D115" s="91"/>
      <c r="I115" s="153"/>
      <c r="K115" s="184"/>
      <c r="L115" s="153"/>
      <c r="M115" s="91"/>
      <c r="N115" s="184"/>
      <c r="O115" s="153"/>
      <c r="P115" s="91"/>
      <c r="Q115" s="184"/>
      <c r="R115" s="153"/>
      <c r="S115" s="91"/>
    </row>
    <row r="116" spans="1:19" ht="15.75" customHeight="1">
      <c r="A116" s="68"/>
      <c r="B116" s="32"/>
      <c r="C116" s="28"/>
      <c r="D116" s="91"/>
      <c r="I116" s="153"/>
      <c r="K116" s="184"/>
      <c r="L116" s="153"/>
      <c r="M116" s="91"/>
      <c r="N116" s="184"/>
      <c r="O116" s="153"/>
      <c r="P116" s="91"/>
      <c r="Q116" s="184"/>
      <c r="R116" s="153"/>
      <c r="S116" s="91"/>
    </row>
    <row r="117" spans="1:19" ht="15.75" customHeight="1">
      <c r="A117" s="68"/>
      <c r="B117" s="32"/>
      <c r="C117" s="28"/>
      <c r="D117" s="91"/>
      <c r="I117" s="153"/>
      <c r="K117" s="184"/>
      <c r="L117" s="153"/>
      <c r="M117" s="91"/>
      <c r="N117" s="184"/>
      <c r="O117" s="153"/>
      <c r="P117" s="91"/>
      <c r="Q117" s="184"/>
      <c r="R117" s="153"/>
      <c r="S117" s="91"/>
    </row>
    <row r="118" spans="1:19" ht="15.75" customHeight="1">
      <c r="A118" s="68"/>
      <c r="B118" s="32"/>
      <c r="C118" s="28"/>
      <c r="D118" s="91"/>
      <c r="I118" s="153"/>
      <c r="K118" s="184"/>
      <c r="L118" s="153"/>
      <c r="M118" s="91"/>
      <c r="N118" s="184"/>
      <c r="O118" s="153"/>
      <c r="P118" s="91"/>
      <c r="Q118" s="184"/>
      <c r="R118" s="153"/>
      <c r="S118" s="91"/>
    </row>
    <row r="119" spans="1:19" ht="15.75" customHeight="1">
      <c r="A119" s="68"/>
      <c r="B119" s="32"/>
      <c r="C119" s="28"/>
      <c r="D119" s="91"/>
      <c r="I119" s="153"/>
      <c r="K119" s="184"/>
      <c r="L119" s="153"/>
      <c r="M119" s="91"/>
      <c r="N119" s="184"/>
      <c r="O119" s="153"/>
      <c r="P119" s="91"/>
      <c r="Q119" s="184"/>
      <c r="R119" s="153"/>
      <c r="S119" s="91"/>
    </row>
    <row r="120" spans="1:19" ht="15.75" customHeight="1">
      <c r="A120" s="68"/>
      <c r="B120" s="32"/>
      <c r="C120" s="28"/>
      <c r="D120" s="91"/>
      <c r="I120" s="153"/>
      <c r="K120" s="184"/>
      <c r="L120" s="153"/>
      <c r="M120" s="91"/>
      <c r="N120" s="184"/>
      <c r="O120" s="153"/>
      <c r="P120" s="91"/>
      <c r="Q120" s="184"/>
      <c r="R120" s="153"/>
      <c r="S120" s="91"/>
    </row>
    <row r="121" spans="1:19" ht="15.75" customHeight="1">
      <c r="A121" s="68"/>
      <c r="B121" s="32"/>
      <c r="C121" s="28"/>
      <c r="D121" s="91"/>
      <c r="I121" s="153"/>
      <c r="K121" s="184"/>
      <c r="L121" s="153"/>
      <c r="M121" s="91"/>
      <c r="N121" s="184"/>
      <c r="O121" s="153"/>
      <c r="P121" s="91"/>
      <c r="Q121" s="184"/>
      <c r="R121" s="153"/>
      <c r="S121" s="91"/>
    </row>
    <row r="122" spans="1:19" ht="15.75" customHeight="1">
      <c r="I122" s="154"/>
      <c r="L122" s="154"/>
      <c r="O122" s="154"/>
      <c r="R122" s="154"/>
    </row>
    <row r="123" spans="1:19" ht="15.75" customHeight="1">
      <c r="I123" s="154"/>
      <c r="L123" s="154"/>
      <c r="O123" s="154"/>
      <c r="R123" s="154"/>
    </row>
    <row r="124" spans="1:19" ht="15.75" customHeight="1">
      <c r="E124" s="139"/>
      <c r="F124" s="139"/>
      <c r="G124" s="139"/>
      <c r="H124" s="139"/>
      <c r="I124" s="154"/>
      <c r="L124" s="154"/>
      <c r="O124" s="154"/>
      <c r="R124" s="154"/>
    </row>
    <row r="125" spans="1:19" ht="15.75" customHeight="1">
      <c r="A125" s="137"/>
      <c r="B125" s="138"/>
      <c r="C125" s="138"/>
      <c r="D125" s="139"/>
      <c r="E125" s="136"/>
      <c r="F125" s="136"/>
      <c r="G125" s="136"/>
      <c r="H125" s="136"/>
      <c r="I125" s="139"/>
      <c r="K125" s="181"/>
      <c r="L125" s="139"/>
      <c r="M125" s="139"/>
      <c r="N125" s="181"/>
      <c r="O125" s="139"/>
      <c r="P125" s="139"/>
      <c r="Q125" s="181"/>
      <c r="R125" s="139"/>
      <c r="S125" s="139"/>
    </row>
    <row r="126" spans="1:19" ht="15.75" customHeight="1">
      <c r="A126" s="140"/>
      <c r="B126" s="141"/>
      <c r="C126" s="141"/>
      <c r="D126" s="136"/>
      <c r="E126" s="136"/>
      <c r="F126" s="136"/>
      <c r="G126" s="136"/>
      <c r="H126" s="136"/>
      <c r="I126" s="136"/>
      <c r="K126" s="182"/>
      <c r="L126" s="136"/>
      <c r="M126" s="136"/>
      <c r="N126" s="182"/>
      <c r="O126" s="136"/>
      <c r="P126" s="136"/>
      <c r="Q126" s="182"/>
      <c r="R126" s="136"/>
      <c r="S126" s="136"/>
    </row>
    <row r="127" spans="1:19" ht="15.75" customHeight="1">
      <c r="A127" s="140"/>
      <c r="B127" s="141"/>
      <c r="C127" s="141"/>
      <c r="D127" s="136"/>
      <c r="E127" s="136"/>
      <c r="F127" s="136"/>
      <c r="G127" s="136"/>
      <c r="H127" s="136"/>
      <c r="I127" s="136"/>
      <c r="K127" s="182"/>
      <c r="L127" s="136"/>
      <c r="M127" s="136"/>
      <c r="N127" s="182"/>
      <c r="O127" s="136"/>
      <c r="P127" s="136"/>
      <c r="Q127" s="182"/>
      <c r="R127" s="136"/>
      <c r="S127" s="136"/>
    </row>
    <row r="128" spans="1:19" ht="15.75" customHeight="1">
      <c r="A128" s="140"/>
      <c r="B128" s="141"/>
      <c r="C128" s="141"/>
      <c r="D128" s="136"/>
      <c r="E128" s="144"/>
      <c r="F128" s="144"/>
      <c r="G128" s="144"/>
      <c r="H128" s="144"/>
      <c r="I128" s="136"/>
      <c r="K128" s="182"/>
      <c r="L128" s="136"/>
      <c r="M128" s="136"/>
      <c r="N128" s="182"/>
      <c r="O128" s="136"/>
      <c r="P128" s="136"/>
      <c r="Q128" s="182"/>
      <c r="R128" s="136"/>
      <c r="S128" s="136"/>
    </row>
    <row r="129" spans="1:19" ht="15.75" customHeight="1">
      <c r="A129" s="142"/>
      <c r="B129" s="143"/>
      <c r="C129" s="143"/>
      <c r="D129" s="144"/>
      <c r="I129" s="144"/>
      <c r="K129" s="183"/>
      <c r="L129" s="144"/>
      <c r="M129" s="144"/>
      <c r="N129" s="183"/>
      <c r="O129" s="144"/>
      <c r="P129" s="144"/>
      <c r="Q129" s="183"/>
      <c r="R129" s="144"/>
      <c r="S129" s="144"/>
    </row>
    <row r="130" spans="1:19" ht="15.75" customHeight="1"/>
    <row r="131" spans="1:19" ht="15.75" customHeight="1"/>
    <row r="132" spans="1:19" ht="15.75" customHeight="1"/>
    <row r="133" spans="1:19" ht="15.75" customHeight="1"/>
    <row r="134" spans="1:19" ht="15.75" customHeight="1"/>
    <row r="135" spans="1:19" ht="15.75" customHeight="1"/>
    <row r="136" spans="1:19" ht="15.75" customHeight="1"/>
    <row r="137" spans="1:19" ht="15.75" customHeight="1">
      <c r="E137" s="161"/>
      <c r="F137" s="161"/>
      <c r="G137" s="161"/>
      <c r="H137" s="161"/>
    </row>
    <row r="138" spans="1:19" ht="15.75" customHeight="1">
      <c r="A138" s="137"/>
      <c r="B138" s="126"/>
      <c r="C138" s="160"/>
      <c r="D138" s="161"/>
      <c r="E138" s="161"/>
      <c r="F138" s="161"/>
      <c r="G138" s="161"/>
      <c r="H138" s="161"/>
      <c r="I138" s="162"/>
      <c r="K138" s="176"/>
      <c r="L138" s="162"/>
      <c r="M138" s="164"/>
      <c r="N138" s="176"/>
      <c r="O138" s="162"/>
      <c r="P138" s="170"/>
      <c r="Q138" s="176"/>
      <c r="R138" s="162"/>
      <c r="S138" s="170"/>
    </row>
    <row r="139" spans="1:19" ht="15.75" customHeight="1">
      <c r="A139" s="140"/>
      <c r="B139" s="126"/>
      <c r="C139" s="160"/>
      <c r="D139" s="161"/>
      <c r="E139" s="161"/>
      <c r="F139" s="161"/>
      <c r="G139" s="161"/>
      <c r="H139" s="161"/>
      <c r="I139" s="162"/>
      <c r="K139" s="176"/>
      <c r="L139" s="162"/>
      <c r="M139" s="164"/>
      <c r="N139" s="176"/>
      <c r="O139" s="162"/>
      <c r="P139" s="170"/>
      <c r="Q139" s="176"/>
      <c r="R139" s="162"/>
      <c r="S139" s="170"/>
    </row>
    <row r="140" spans="1:19" ht="15.75" customHeight="1">
      <c r="A140" s="140"/>
      <c r="B140" s="126"/>
      <c r="C140" s="160"/>
      <c r="D140" s="161"/>
      <c r="E140" s="161"/>
      <c r="F140" s="161"/>
      <c r="G140" s="161"/>
      <c r="H140" s="161"/>
      <c r="I140" s="162"/>
      <c r="K140" s="176"/>
      <c r="L140" s="162"/>
      <c r="M140" s="164"/>
      <c r="N140" s="176"/>
      <c r="O140" s="162"/>
      <c r="P140" s="170"/>
      <c r="Q140" s="176"/>
      <c r="R140" s="162"/>
      <c r="S140" s="170"/>
    </row>
    <row r="141" spans="1:19" ht="15.75" customHeight="1">
      <c r="A141" s="140"/>
      <c r="B141" s="126"/>
      <c r="C141" s="160"/>
      <c r="D141" s="161"/>
      <c r="E141" s="166"/>
      <c r="F141" s="166"/>
      <c r="G141" s="166"/>
      <c r="H141" s="166"/>
      <c r="I141" s="162"/>
      <c r="K141" s="176"/>
      <c r="L141" s="162"/>
      <c r="M141" s="164"/>
      <c r="N141" s="176"/>
      <c r="O141" s="162"/>
      <c r="P141" s="170"/>
      <c r="Q141" s="176"/>
      <c r="R141" s="162"/>
      <c r="S141" s="170"/>
    </row>
    <row r="142" spans="1:19" ht="15.75" customHeight="1">
      <c r="A142" s="142"/>
      <c r="B142" s="126"/>
      <c r="C142" s="165"/>
      <c r="D142" s="166"/>
      <c r="I142" s="167"/>
      <c r="K142" s="177"/>
      <c r="L142" s="167"/>
      <c r="M142" s="169"/>
      <c r="N142" s="177"/>
      <c r="O142" s="167"/>
      <c r="P142" s="171"/>
      <c r="Q142" s="177"/>
      <c r="R142" s="167"/>
      <c r="S142" s="171"/>
    </row>
    <row r="143" spans="1:19" ht="15.75" customHeight="1"/>
    <row r="144" spans="1:19"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sheetData>
  <sheetProtection algorithmName="SHA-512" hashValue="dkI3+8sYLIOG+TwwIOdU/k5UyxDfZSHovbVWKUGehxe8206i3OkAiKVo2XPeEjbCs7MfUGGKaN+uguolMsJKZA==" saltValue="DmesHqkcVrEY1J9vR6OVCQ==" spinCount="100000" sheet="1" objects="1" scenarios="1"/>
  <mergeCells count="1086">
    <mergeCell ref="BV25:BW25"/>
    <mergeCell ref="CL25:CM25"/>
    <mergeCell ref="DB25:DC25"/>
    <mergeCell ref="DR25:DS25"/>
    <mergeCell ref="EH25:EI25"/>
    <mergeCell ref="EX25:EY25"/>
    <mergeCell ref="J11:J12"/>
    <mergeCell ref="J13:J14"/>
    <mergeCell ref="K88:L88"/>
    <mergeCell ref="N88:O88"/>
    <mergeCell ref="AP25:AQ25"/>
    <mergeCell ref="BF25:BG25"/>
    <mergeCell ref="K10:K21"/>
    <mergeCell ref="L10:L21"/>
    <mergeCell ref="N10:N21"/>
    <mergeCell ref="O10:O21"/>
    <mergeCell ref="K3:L3"/>
    <mergeCell ref="N3:O3"/>
    <mergeCell ref="J4:J5"/>
    <mergeCell ref="J7:J8"/>
    <mergeCell ref="J9:J10"/>
    <mergeCell ref="Q10:Q21"/>
    <mergeCell ref="R10:R21"/>
    <mergeCell ref="K22:K29"/>
    <mergeCell ref="L22:L29"/>
    <mergeCell ref="N22:N29"/>
    <mergeCell ref="O22:O29"/>
    <mergeCell ref="Q22:Q29"/>
    <mergeCell ref="R22:R29"/>
    <mergeCell ref="Q3:R3"/>
    <mergeCell ref="Q88:R88"/>
    <mergeCell ref="J15:J16"/>
    <mergeCell ref="MX25:MY25"/>
    <mergeCell ref="NN25:NO25"/>
    <mergeCell ref="OD25:OE25"/>
    <mergeCell ref="OT25:OU25"/>
    <mergeCell ref="PJ25:PK25"/>
    <mergeCell ref="PZ25:QA25"/>
    <mergeCell ref="JF25:JG25"/>
    <mergeCell ref="JV25:JW25"/>
    <mergeCell ref="KL25:KM25"/>
    <mergeCell ref="LB25:LC25"/>
    <mergeCell ref="LR25:LS25"/>
    <mergeCell ref="MH25:MI25"/>
    <mergeCell ref="FN25:FO25"/>
    <mergeCell ref="GD25:GE25"/>
    <mergeCell ref="GT25:GU25"/>
    <mergeCell ref="HJ25:HK25"/>
    <mergeCell ref="HZ25:IA25"/>
    <mergeCell ref="IP25:IQ25"/>
    <mergeCell ref="XZ25:YA25"/>
    <mergeCell ref="YP25:YQ25"/>
    <mergeCell ref="ZF25:ZG25"/>
    <mergeCell ref="ZV25:ZW25"/>
    <mergeCell ref="AAL25:AAM25"/>
    <mergeCell ref="ABB25:ABC25"/>
    <mergeCell ref="UH25:UI25"/>
    <mergeCell ref="UX25:UY25"/>
    <mergeCell ref="VN25:VO25"/>
    <mergeCell ref="WD25:WE25"/>
    <mergeCell ref="WT25:WU25"/>
    <mergeCell ref="XJ25:XK25"/>
    <mergeCell ref="QP25:QQ25"/>
    <mergeCell ref="RF25:RG25"/>
    <mergeCell ref="RV25:RW25"/>
    <mergeCell ref="SL25:SM25"/>
    <mergeCell ref="TB25:TC25"/>
    <mergeCell ref="TR25:TS25"/>
    <mergeCell ref="AJB25:AJC25"/>
    <mergeCell ref="AJR25:AJS25"/>
    <mergeCell ref="AKH25:AKI25"/>
    <mergeCell ref="AKX25:AKY25"/>
    <mergeCell ref="ALN25:ALO25"/>
    <mergeCell ref="AMD25:AME25"/>
    <mergeCell ref="AFJ25:AFK25"/>
    <mergeCell ref="AFZ25:AGA25"/>
    <mergeCell ref="AGP25:AGQ25"/>
    <mergeCell ref="AHF25:AHG25"/>
    <mergeCell ref="AHV25:AHW25"/>
    <mergeCell ref="AIL25:AIM25"/>
    <mergeCell ref="ABR25:ABS25"/>
    <mergeCell ref="ACH25:ACI25"/>
    <mergeCell ref="ACX25:ACY25"/>
    <mergeCell ref="ADN25:ADO25"/>
    <mergeCell ref="AED25:AEE25"/>
    <mergeCell ref="AET25:AEU25"/>
    <mergeCell ref="AUD25:AUE25"/>
    <mergeCell ref="AUT25:AUU25"/>
    <mergeCell ref="AVJ25:AVK25"/>
    <mergeCell ref="AVZ25:AWA25"/>
    <mergeCell ref="AWP25:AWQ25"/>
    <mergeCell ref="AXF25:AXG25"/>
    <mergeCell ref="AQL25:AQM25"/>
    <mergeCell ref="ARB25:ARC25"/>
    <mergeCell ref="ARR25:ARS25"/>
    <mergeCell ref="ASH25:ASI25"/>
    <mergeCell ref="ASX25:ASY25"/>
    <mergeCell ref="ATN25:ATO25"/>
    <mergeCell ref="AMT25:AMU25"/>
    <mergeCell ref="ANJ25:ANK25"/>
    <mergeCell ref="ANZ25:AOA25"/>
    <mergeCell ref="AOP25:AOQ25"/>
    <mergeCell ref="APF25:APG25"/>
    <mergeCell ref="APV25:APW25"/>
    <mergeCell ref="BFF25:BFG25"/>
    <mergeCell ref="BFV25:BFW25"/>
    <mergeCell ref="BGL25:BGM25"/>
    <mergeCell ref="BHB25:BHC25"/>
    <mergeCell ref="BHR25:BHS25"/>
    <mergeCell ref="BIH25:BII25"/>
    <mergeCell ref="BBN25:BBO25"/>
    <mergeCell ref="BCD25:BCE25"/>
    <mergeCell ref="BCT25:BCU25"/>
    <mergeCell ref="BDJ25:BDK25"/>
    <mergeCell ref="BDZ25:BEA25"/>
    <mergeCell ref="BEP25:BEQ25"/>
    <mergeCell ref="AXV25:AXW25"/>
    <mergeCell ref="AYL25:AYM25"/>
    <mergeCell ref="AZB25:AZC25"/>
    <mergeCell ref="AZR25:AZS25"/>
    <mergeCell ref="BAH25:BAI25"/>
    <mergeCell ref="BAX25:BAY25"/>
    <mergeCell ref="BQH25:BQI25"/>
    <mergeCell ref="BQX25:BQY25"/>
    <mergeCell ref="BRN25:BRO25"/>
    <mergeCell ref="BSD25:BSE25"/>
    <mergeCell ref="BST25:BSU25"/>
    <mergeCell ref="BTJ25:BTK25"/>
    <mergeCell ref="BMP25:BMQ25"/>
    <mergeCell ref="BNF25:BNG25"/>
    <mergeCell ref="BNV25:BNW25"/>
    <mergeCell ref="BOL25:BOM25"/>
    <mergeCell ref="BPB25:BPC25"/>
    <mergeCell ref="BPR25:BPS25"/>
    <mergeCell ref="BIX25:BIY25"/>
    <mergeCell ref="BJN25:BJO25"/>
    <mergeCell ref="BKD25:BKE25"/>
    <mergeCell ref="BKT25:BKU25"/>
    <mergeCell ref="BLJ25:BLK25"/>
    <mergeCell ref="BLZ25:BMA25"/>
    <mergeCell ref="CBJ25:CBK25"/>
    <mergeCell ref="CBZ25:CCA25"/>
    <mergeCell ref="CCP25:CCQ25"/>
    <mergeCell ref="CDF25:CDG25"/>
    <mergeCell ref="CDV25:CDW25"/>
    <mergeCell ref="CEL25:CEM25"/>
    <mergeCell ref="BXR25:BXS25"/>
    <mergeCell ref="BYH25:BYI25"/>
    <mergeCell ref="BYX25:BYY25"/>
    <mergeCell ref="BZN25:BZO25"/>
    <mergeCell ref="CAD25:CAE25"/>
    <mergeCell ref="CAT25:CAU25"/>
    <mergeCell ref="BTZ25:BUA25"/>
    <mergeCell ref="BUP25:BUQ25"/>
    <mergeCell ref="BVF25:BVG25"/>
    <mergeCell ref="BVV25:BVW25"/>
    <mergeCell ref="BWL25:BWM25"/>
    <mergeCell ref="BXB25:BXC25"/>
    <mergeCell ref="CML25:CMM25"/>
    <mergeCell ref="CNB25:CNC25"/>
    <mergeCell ref="CNR25:CNS25"/>
    <mergeCell ref="COH25:COI25"/>
    <mergeCell ref="COX25:COY25"/>
    <mergeCell ref="CPN25:CPO25"/>
    <mergeCell ref="CIT25:CIU25"/>
    <mergeCell ref="CJJ25:CJK25"/>
    <mergeCell ref="CJZ25:CKA25"/>
    <mergeCell ref="CKP25:CKQ25"/>
    <mergeCell ref="CLF25:CLG25"/>
    <mergeCell ref="CLV25:CLW25"/>
    <mergeCell ref="CFB25:CFC25"/>
    <mergeCell ref="CFR25:CFS25"/>
    <mergeCell ref="CGH25:CGI25"/>
    <mergeCell ref="CGX25:CGY25"/>
    <mergeCell ref="CHN25:CHO25"/>
    <mergeCell ref="CID25:CIE25"/>
    <mergeCell ref="CXN25:CXO25"/>
    <mergeCell ref="CYD25:CYE25"/>
    <mergeCell ref="CYT25:CYU25"/>
    <mergeCell ref="CZJ25:CZK25"/>
    <mergeCell ref="CZZ25:DAA25"/>
    <mergeCell ref="DAP25:DAQ25"/>
    <mergeCell ref="CTV25:CTW25"/>
    <mergeCell ref="CUL25:CUM25"/>
    <mergeCell ref="CVB25:CVC25"/>
    <mergeCell ref="CVR25:CVS25"/>
    <mergeCell ref="CWH25:CWI25"/>
    <mergeCell ref="CWX25:CWY25"/>
    <mergeCell ref="CQD25:CQE25"/>
    <mergeCell ref="CQT25:CQU25"/>
    <mergeCell ref="CRJ25:CRK25"/>
    <mergeCell ref="CRZ25:CSA25"/>
    <mergeCell ref="CSP25:CSQ25"/>
    <mergeCell ref="CTF25:CTG25"/>
    <mergeCell ref="DIP25:DIQ25"/>
    <mergeCell ref="DJF25:DJG25"/>
    <mergeCell ref="DJV25:DJW25"/>
    <mergeCell ref="DKL25:DKM25"/>
    <mergeCell ref="DLB25:DLC25"/>
    <mergeCell ref="DLR25:DLS25"/>
    <mergeCell ref="DEX25:DEY25"/>
    <mergeCell ref="DFN25:DFO25"/>
    <mergeCell ref="DGD25:DGE25"/>
    <mergeCell ref="DGT25:DGU25"/>
    <mergeCell ref="DHJ25:DHK25"/>
    <mergeCell ref="DHZ25:DIA25"/>
    <mergeCell ref="DBF25:DBG25"/>
    <mergeCell ref="DBV25:DBW25"/>
    <mergeCell ref="DCL25:DCM25"/>
    <mergeCell ref="DDB25:DDC25"/>
    <mergeCell ref="DDR25:DDS25"/>
    <mergeCell ref="DEH25:DEI25"/>
    <mergeCell ref="DTR25:DTS25"/>
    <mergeCell ref="DUH25:DUI25"/>
    <mergeCell ref="DUX25:DUY25"/>
    <mergeCell ref="DVN25:DVO25"/>
    <mergeCell ref="DWD25:DWE25"/>
    <mergeCell ref="DWT25:DWU25"/>
    <mergeCell ref="DPZ25:DQA25"/>
    <mergeCell ref="DQP25:DQQ25"/>
    <mergeCell ref="DRF25:DRG25"/>
    <mergeCell ref="DRV25:DRW25"/>
    <mergeCell ref="DSL25:DSM25"/>
    <mergeCell ref="DTB25:DTC25"/>
    <mergeCell ref="DMH25:DMI25"/>
    <mergeCell ref="DMX25:DMY25"/>
    <mergeCell ref="DNN25:DNO25"/>
    <mergeCell ref="DOD25:DOE25"/>
    <mergeCell ref="DOT25:DOU25"/>
    <mergeCell ref="DPJ25:DPK25"/>
    <mergeCell ref="EET25:EEU25"/>
    <mergeCell ref="EFJ25:EFK25"/>
    <mergeCell ref="EFZ25:EGA25"/>
    <mergeCell ref="EGP25:EGQ25"/>
    <mergeCell ref="EHF25:EHG25"/>
    <mergeCell ref="EHV25:EHW25"/>
    <mergeCell ref="EBB25:EBC25"/>
    <mergeCell ref="EBR25:EBS25"/>
    <mergeCell ref="ECH25:ECI25"/>
    <mergeCell ref="ECX25:ECY25"/>
    <mergeCell ref="EDN25:EDO25"/>
    <mergeCell ref="EED25:EEE25"/>
    <mergeCell ref="DXJ25:DXK25"/>
    <mergeCell ref="DXZ25:DYA25"/>
    <mergeCell ref="DYP25:DYQ25"/>
    <mergeCell ref="DZF25:DZG25"/>
    <mergeCell ref="DZV25:DZW25"/>
    <mergeCell ref="EAL25:EAM25"/>
    <mergeCell ref="EPV25:EPW25"/>
    <mergeCell ref="EQL25:EQM25"/>
    <mergeCell ref="ERB25:ERC25"/>
    <mergeCell ref="ERR25:ERS25"/>
    <mergeCell ref="ESH25:ESI25"/>
    <mergeCell ref="ESX25:ESY25"/>
    <mergeCell ref="EMD25:EME25"/>
    <mergeCell ref="EMT25:EMU25"/>
    <mergeCell ref="ENJ25:ENK25"/>
    <mergeCell ref="ENZ25:EOA25"/>
    <mergeCell ref="EOP25:EOQ25"/>
    <mergeCell ref="EPF25:EPG25"/>
    <mergeCell ref="EIL25:EIM25"/>
    <mergeCell ref="EJB25:EJC25"/>
    <mergeCell ref="EJR25:EJS25"/>
    <mergeCell ref="EKH25:EKI25"/>
    <mergeCell ref="EKX25:EKY25"/>
    <mergeCell ref="ELN25:ELO25"/>
    <mergeCell ref="FAX25:FAY25"/>
    <mergeCell ref="FBN25:FBO25"/>
    <mergeCell ref="FCD25:FCE25"/>
    <mergeCell ref="FCT25:FCU25"/>
    <mergeCell ref="FDJ25:FDK25"/>
    <mergeCell ref="FDZ25:FEA25"/>
    <mergeCell ref="EXF25:EXG25"/>
    <mergeCell ref="EXV25:EXW25"/>
    <mergeCell ref="EYL25:EYM25"/>
    <mergeCell ref="EZB25:EZC25"/>
    <mergeCell ref="EZR25:EZS25"/>
    <mergeCell ref="FAH25:FAI25"/>
    <mergeCell ref="ETN25:ETO25"/>
    <mergeCell ref="EUD25:EUE25"/>
    <mergeCell ref="EUT25:EUU25"/>
    <mergeCell ref="EVJ25:EVK25"/>
    <mergeCell ref="EVZ25:EWA25"/>
    <mergeCell ref="EWP25:EWQ25"/>
    <mergeCell ref="FLZ25:FMA25"/>
    <mergeCell ref="FMP25:FMQ25"/>
    <mergeCell ref="FNF25:FNG25"/>
    <mergeCell ref="FNV25:FNW25"/>
    <mergeCell ref="FOL25:FOM25"/>
    <mergeCell ref="FPB25:FPC25"/>
    <mergeCell ref="FIH25:FII25"/>
    <mergeCell ref="FIX25:FIY25"/>
    <mergeCell ref="FJN25:FJO25"/>
    <mergeCell ref="FKD25:FKE25"/>
    <mergeCell ref="FKT25:FKU25"/>
    <mergeCell ref="FLJ25:FLK25"/>
    <mergeCell ref="FEP25:FEQ25"/>
    <mergeCell ref="FFF25:FFG25"/>
    <mergeCell ref="FFV25:FFW25"/>
    <mergeCell ref="FGL25:FGM25"/>
    <mergeCell ref="FHB25:FHC25"/>
    <mergeCell ref="FHR25:FHS25"/>
    <mergeCell ref="FXB25:FXC25"/>
    <mergeCell ref="FXR25:FXS25"/>
    <mergeCell ref="FYH25:FYI25"/>
    <mergeCell ref="FYX25:FYY25"/>
    <mergeCell ref="FZN25:FZO25"/>
    <mergeCell ref="GAD25:GAE25"/>
    <mergeCell ref="FTJ25:FTK25"/>
    <mergeCell ref="FTZ25:FUA25"/>
    <mergeCell ref="FUP25:FUQ25"/>
    <mergeCell ref="FVF25:FVG25"/>
    <mergeCell ref="FVV25:FVW25"/>
    <mergeCell ref="FWL25:FWM25"/>
    <mergeCell ref="FPR25:FPS25"/>
    <mergeCell ref="FQH25:FQI25"/>
    <mergeCell ref="FQX25:FQY25"/>
    <mergeCell ref="FRN25:FRO25"/>
    <mergeCell ref="FSD25:FSE25"/>
    <mergeCell ref="FST25:FSU25"/>
    <mergeCell ref="GID25:GIE25"/>
    <mergeCell ref="GIT25:GIU25"/>
    <mergeCell ref="GJJ25:GJK25"/>
    <mergeCell ref="GJZ25:GKA25"/>
    <mergeCell ref="GKP25:GKQ25"/>
    <mergeCell ref="GLF25:GLG25"/>
    <mergeCell ref="GEL25:GEM25"/>
    <mergeCell ref="GFB25:GFC25"/>
    <mergeCell ref="GFR25:GFS25"/>
    <mergeCell ref="GGH25:GGI25"/>
    <mergeCell ref="GGX25:GGY25"/>
    <mergeCell ref="GHN25:GHO25"/>
    <mergeCell ref="GAT25:GAU25"/>
    <mergeCell ref="GBJ25:GBK25"/>
    <mergeCell ref="GBZ25:GCA25"/>
    <mergeCell ref="GCP25:GCQ25"/>
    <mergeCell ref="GDF25:GDG25"/>
    <mergeCell ref="GDV25:GDW25"/>
    <mergeCell ref="GTF25:GTG25"/>
    <mergeCell ref="GTV25:GTW25"/>
    <mergeCell ref="GUL25:GUM25"/>
    <mergeCell ref="GVB25:GVC25"/>
    <mergeCell ref="GVR25:GVS25"/>
    <mergeCell ref="GWH25:GWI25"/>
    <mergeCell ref="GPN25:GPO25"/>
    <mergeCell ref="GQD25:GQE25"/>
    <mergeCell ref="GQT25:GQU25"/>
    <mergeCell ref="GRJ25:GRK25"/>
    <mergeCell ref="GRZ25:GSA25"/>
    <mergeCell ref="GSP25:GSQ25"/>
    <mergeCell ref="GLV25:GLW25"/>
    <mergeCell ref="GML25:GMM25"/>
    <mergeCell ref="GNB25:GNC25"/>
    <mergeCell ref="GNR25:GNS25"/>
    <mergeCell ref="GOH25:GOI25"/>
    <mergeCell ref="GOX25:GOY25"/>
    <mergeCell ref="HEH25:HEI25"/>
    <mergeCell ref="HEX25:HEY25"/>
    <mergeCell ref="HFN25:HFO25"/>
    <mergeCell ref="HGD25:HGE25"/>
    <mergeCell ref="HGT25:HGU25"/>
    <mergeCell ref="HHJ25:HHK25"/>
    <mergeCell ref="HAP25:HAQ25"/>
    <mergeCell ref="HBF25:HBG25"/>
    <mergeCell ref="HBV25:HBW25"/>
    <mergeCell ref="HCL25:HCM25"/>
    <mergeCell ref="HDB25:HDC25"/>
    <mergeCell ref="HDR25:HDS25"/>
    <mergeCell ref="GWX25:GWY25"/>
    <mergeCell ref="GXN25:GXO25"/>
    <mergeCell ref="GYD25:GYE25"/>
    <mergeCell ref="GYT25:GYU25"/>
    <mergeCell ref="GZJ25:GZK25"/>
    <mergeCell ref="GZZ25:HAA25"/>
    <mergeCell ref="HPJ25:HPK25"/>
    <mergeCell ref="HPZ25:HQA25"/>
    <mergeCell ref="HQP25:HQQ25"/>
    <mergeCell ref="HRF25:HRG25"/>
    <mergeCell ref="HRV25:HRW25"/>
    <mergeCell ref="HSL25:HSM25"/>
    <mergeCell ref="HLR25:HLS25"/>
    <mergeCell ref="HMH25:HMI25"/>
    <mergeCell ref="HMX25:HMY25"/>
    <mergeCell ref="HNN25:HNO25"/>
    <mergeCell ref="HOD25:HOE25"/>
    <mergeCell ref="HOT25:HOU25"/>
    <mergeCell ref="HHZ25:HIA25"/>
    <mergeCell ref="HIP25:HIQ25"/>
    <mergeCell ref="HJF25:HJG25"/>
    <mergeCell ref="HJV25:HJW25"/>
    <mergeCell ref="HKL25:HKM25"/>
    <mergeCell ref="HLB25:HLC25"/>
    <mergeCell ref="IAL25:IAM25"/>
    <mergeCell ref="IBB25:IBC25"/>
    <mergeCell ref="IBR25:IBS25"/>
    <mergeCell ref="ICH25:ICI25"/>
    <mergeCell ref="ICX25:ICY25"/>
    <mergeCell ref="IDN25:IDO25"/>
    <mergeCell ref="HWT25:HWU25"/>
    <mergeCell ref="HXJ25:HXK25"/>
    <mergeCell ref="HXZ25:HYA25"/>
    <mergeCell ref="HYP25:HYQ25"/>
    <mergeCell ref="HZF25:HZG25"/>
    <mergeCell ref="HZV25:HZW25"/>
    <mergeCell ref="HTB25:HTC25"/>
    <mergeCell ref="HTR25:HTS25"/>
    <mergeCell ref="HUH25:HUI25"/>
    <mergeCell ref="HUX25:HUY25"/>
    <mergeCell ref="HVN25:HVO25"/>
    <mergeCell ref="HWD25:HWE25"/>
    <mergeCell ref="ILN25:ILO25"/>
    <mergeCell ref="IMD25:IME25"/>
    <mergeCell ref="IMT25:IMU25"/>
    <mergeCell ref="INJ25:INK25"/>
    <mergeCell ref="INZ25:IOA25"/>
    <mergeCell ref="IOP25:IOQ25"/>
    <mergeCell ref="IHV25:IHW25"/>
    <mergeCell ref="IIL25:IIM25"/>
    <mergeCell ref="IJB25:IJC25"/>
    <mergeCell ref="IJR25:IJS25"/>
    <mergeCell ref="IKH25:IKI25"/>
    <mergeCell ref="IKX25:IKY25"/>
    <mergeCell ref="IED25:IEE25"/>
    <mergeCell ref="IET25:IEU25"/>
    <mergeCell ref="IFJ25:IFK25"/>
    <mergeCell ref="IFZ25:IGA25"/>
    <mergeCell ref="IGP25:IGQ25"/>
    <mergeCell ref="IHF25:IHG25"/>
    <mergeCell ref="IWP25:IWQ25"/>
    <mergeCell ref="IXF25:IXG25"/>
    <mergeCell ref="IXV25:IXW25"/>
    <mergeCell ref="IYL25:IYM25"/>
    <mergeCell ref="IZB25:IZC25"/>
    <mergeCell ref="IZR25:IZS25"/>
    <mergeCell ref="ISX25:ISY25"/>
    <mergeCell ref="ITN25:ITO25"/>
    <mergeCell ref="IUD25:IUE25"/>
    <mergeCell ref="IUT25:IUU25"/>
    <mergeCell ref="IVJ25:IVK25"/>
    <mergeCell ref="IVZ25:IWA25"/>
    <mergeCell ref="IPF25:IPG25"/>
    <mergeCell ref="IPV25:IPW25"/>
    <mergeCell ref="IQL25:IQM25"/>
    <mergeCell ref="IRB25:IRC25"/>
    <mergeCell ref="IRR25:IRS25"/>
    <mergeCell ref="ISH25:ISI25"/>
    <mergeCell ref="JHR25:JHS25"/>
    <mergeCell ref="JIH25:JII25"/>
    <mergeCell ref="JIX25:JIY25"/>
    <mergeCell ref="JJN25:JJO25"/>
    <mergeCell ref="JKD25:JKE25"/>
    <mergeCell ref="JKT25:JKU25"/>
    <mergeCell ref="JDZ25:JEA25"/>
    <mergeCell ref="JEP25:JEQ25"/>
    <mergeCell ref="JFF25:JFG25"/>
    <mergeCell ref="JFV25:JFW25"/>
    <mergeCell ref="JGL25:JGM25"/>
    <mergeCell ref="JHB25:JHC25"/>
    <mergeCell ref="JAH25:JAI25"/>
    <mergeCell ref="JAX25:JAY25"/>
    <mergeCell ref="JBN25:JBO25"/>
    <mergeCell ref="JCD25:JCE25"/>
    <mergeCell ref="JCT25:JCU25"/>
    <mergeCell ref="JDJ25:JDK25"/>
    <mergeCell ref="JST25:JSU25"/>
    <mergeCell ref="JTJ25:JTK25"/>
    <mergeCell ref="JTZ25:JUA25"/>
    <mergeCell ref="JUP25:JUQ25"/>
    <mergeCell ref="JVF25:JVG25"/>
    <mergeCell ref="JVV25:JVW25"/>
    <mergeCell ref="JPB25:JPC25"/>
    <mergeCell ref="JPR25:JPS25"/>
    <mergeCell ref="JQH25:JQI25"/>
    <mergeCell ref="JQX25:JQY25"/>
    <mergeCell ref="JRN25:JRO25"/>
    <mergeCell ref="JSD25:JSE25"/>
    <mergeCell ref="JLJ25:JLK25"/>
    <mergeCell ref="JLZ25:JMA25"/>
    <mergeCell ref="JMP25:JMQ25"/>
    <mergeCell ref="JNF25:JNG25"/>
    <mergeCell ref="JNV25:JNW25"/>
    <mergeCell ref="JOL25:JOM25"/>
    <mergeCell ref="KDV25:KDW25"/>
    <mergeCell ref="KEL25:KEM25"/>
    <mergeCell ref="KFB25:KFC25"/>
    <mergeCell ref="KFR25:KFS25"/>
    <mergeCell ref="KGH25:KGI25"/>
    <mergeCell ref="KGX25:KGY25"/>
    <mergeCell ref="KAD25:KAE25"/>
    <mergeCell ref="KAT25:KAU25"/>
    <mergeCell ref="KBJ25:KBK25"/>
    <mergeCell ref="KBZ25:KCA25"/>
    <mergeCell ref="KCP25:KCQ25"/>
    <mergeCell ref="KDF25:KDG25"/>
    <mergeCell ref="JWL25:JWM25"/>
    <mergeCell ref="JXB25:JXC25"/>
    <mergeCell ref="JXR25:JXS25"/>
    <mergeCell ref="JYH25:JYI25"/>
    <mergeCell ref="JYX25:JYY25"/>
    <mergeCell ref="JZN25:JZO25"/>
    <mergeCell ref="KOX25:KOY25"/>
    <mergeCell ref="KPN25:KPO25"/>
    <mergeCell ref="KQD25:KQE25"/>
    <mergeCell ref="KQT25:KQU25"/>
    <mergeCell ref="KRJ25:KRK25"/>
    <mergeCell ref="KRZ25:KSA25"/>
    <mergeCell ref="KLF25:KLG25"/>
    <mergeCell ref="KLV25:KLW25"/>
    <mergeCell ref="KML25:KMM25"/>
    <mergeCell ref="KNB25:KNC25"/>
    <mergeCell ref="KNR25:KNS25"/>
    <mergeCell ref="KOH25:KOI25"/>
    <mergeCell ref="KHN25:KHO25"/>
    <mergeCell ref="KID25:KIE25"/>
    <mergeCell ref="KIT25:KIU25"/>
    <mergeCell ref="KJJ25:KJK25"/>
    <mergeCell ref="KJZ25:KKA25"/>
    <mergeCell ref="KKP25:KKQ25"/>
    <mergeCell ref="KZZ25:LAA25"/>
    <mergeCell ref="LAP25:LAQ25"/>
    <mergeCell ref="LBF25:LBG25"/>
    <mergeCell ref="LBV25:LBW25"/>
    <mergeCell ref="LCL25:LCM25"/>
    <mergeCell ref="LDB25:LDC25"/>
    <mergeCell ref="KWH25:KWI25"/>
    <mergeCell ref="KWX25:KWY25"/>
    <mergeCell ref="KXN25:KXO25"/>
    <mergeCell ref="KYD25:KYE25"/>
    <mergeCell ref="KYT25:KYU25"/>
    <mergeCell ref="KZJ25:KZK25"/>
    <mergeCell ref="KSP25:KSQ25"/>
    <mergeCell ref="KTF25:KTG25"/>
    <mergeCell ref="KTV25:KTW25"/>
    <mergeCell ref="KUL25:KUM25"/>
    <mergeCell ref="KVB25:KVC25"/>
    <mergeCell ref="KVR25:KVS25"/>
    <mergeCell ref="LLB25:LLC25"/>
    <mergeCell ref="LLR25:LLS25"/>
    <mergeCell ref="LMH25:LMI25"/>
    <mergeCell ref="LMX25:LMY25"/>
    <mergeCell ref="LNN25:LNO25"/>
    <mergeCell ref="LOD25:LOE25"/>
    <mergeCell ref="LHJ25:LHK25"/>
    <mergeCell ref="LHZ25:LIA25"/>
    <mergeCell ref="LIP25:LIQ25"/>
    <mergeCell ref="LJF25:LJG25"/>
    <mergeCell ref="LJV25:LJW25"/>
    <mergeCell ref="LKL25:LKM25"/>
    <mergeCell ref="LDR25:LDS25"/>
    <mergeCell ref="LEH25:LEI25"/>
    <mergeCell ref="LEX25:LEY25"/>
    <mergeCell ref="LFN25:LFO25"/>
    <mergeCell ref="LGD25:LGE25"/>
    <mergeCell ref="LGT25:LGU25"/>
    <mergeCell ref="LWD25:LWE25"/>
    <mergeCell ref="LWT25:LWU25"/>
    <mergeCell ref="LXJ25:LXK25"/>
    <mergeCell ref="LXZ25:LYA25"/>
    <mergeCell ref="LYP25:LYQ25"/>
    <mergeCell ref="LZF25:LZG25"/>
    <mergeCell ref="LSL25:LSM25"/>
    <mergeCell ref="LTB25:LTC25"/>
    <mergeCell ref="LTR25:LTS25"/>
    <mergeCell ref="LUH25:LUI25"/>
    <mergeCell ref="LUX25:LUY25"/>
    <mergeCell ref="LVN25:LVO25"/>
    <mergeCell ref="LOT25:LOU25"/>
    <mergeCell ref="LPJ25:LPK25"/>
    <mergeCell ref="LPZ25:LQA25"/>
    <mergeCell ref="LQP25:LQQ25"/>
    <mergeCell ref="LRF25:LRG25"/>
    <mergeCell ref="LRV25:LRW25"/>
    <mergeCell ref="MHF25:MHG25"/>
    <mergeCell ref="MHV25:MHW25"/>
    <mergeCell ref="MIL25:MIM25"/>
    <mergeCell ref="MJB25:MJC25"/>
    <mergeCell ref="MJR25:MJS25"/>
    <mergeCell ref="MKH25:MKI25"/>
    <mergeCell ref="MDN25:MDO25"/>
    <mergeCell ref="MED25:MEE25"/>
    <mergeCell ref="MET25:MEU25"/>
    <mergeCell ref="MFJ25:MFK25"/>
    <mergeCell ref="MFZ25:MGA25"/>
    <mergeCell ref="MGP25:MGQ25"/>
    <mergeCell ref="LZV25:LZW25"/>
    <mergeCell ref="MAL25:MAM25"/>
    <mergeCell ref="MBB25:MBC25"/>
    <mergeCell ref="MBR25:MBS25"/>
    <mergeCell ref="MCH25:MCI25"/>
    <mergeCell ref="MCX25:MCY25"/>
    <mergeCell ref="MSH25:MSI25"/>
    <mergeCell ref="MSX25:MSY25"/>
    <mergeCell ref="MTN25:MTO25"/>
    <mergeCell ref="MUD25:MUE25"/>
    <mergeCell ref="MUT25:MUU25"/>
    <mergeCell ref="MVJ25:MVK25"/>
    <mergeCell ref="MOP25:MOQ25"/>
    <mergeCell ref="MPF25:MPG25"/>
    <mergeCell ref="MPV25:MPW25"/>
    <mergeCell ref="MQL25:MQM25"/>
    <mergeCell ref="MRB25:MRC25"/>
    <mergeCell ref="MRR25:MRS25"/>
    <mergeCell ref="MKX25:MKY25"/>
    <mergeCell ref="MLN25:MLO25"/>
    <mergeCell ref="MMD25:MME25"/>
    <mergeCell ref="MMT25:MMU25"/>
    <mergeCell ref="MNJ25:MNK25"/>
    <mergeCell ref="MNZ25:MOA25"/>
    <mergeCell ref="NDJ25:NDK25"/>
    <mergeCell ref="NDZ25:NEA25"/>
    <mergeCell ref="NEP25:NEQ25"/>
    <mergeCell ref="NFF25:NFG25"/>
    <mergeCell ref="NFV25:NFW25"/>
    <mergeCell ref="NGL25:NGM25"/>
    <mergeCell ref="MZR25:MZS25"/>
    <mergeCell ref="NAH25:NAI25"/>
    <mergeCell ref="NAX25:NAY25"/>
    <mergeCell ref="NBN25:NBO25"/>
    <mergeCell ref="NCD25:NCE25"/>
    <mergeCell ref="NCT25:NCU25"/>
    <mergeCell ref="MVZ25:MWA25"/>
    <mergeCell ref="MWP25:MWQ25"/>
    <mergeCell ref="MXF25:MXG25"/>
    <mergeCell ref="MXV25:MXW25"/>
    <mergeCell ref="MYL25:MYM25"/>
    <mergeCell ref="MZB25:MZC25"/>
    <mergeCell ref="NOL25:NOM25"/>
    <mergeCell ref="NPB25:NPC25"/>
    <mergeCell ref="NPR25:NPS25"/>
    <mergeCell ref="NQH25:NQI25"/>
    <mergeCell ref="NQX25:NQY25"/>
    <mergeCell ref="NRN25:NRO25"/>
    <mergeCell ref="NKT25:NKU25"/>
    <mergeCell ref="NLJ25:NLK25"/>
    <mergeCell ref="NLZ25:NMA25"/>
    <mergeCell ref="NMP25:NMQ25"/>
    <mergeCell ref="NNF25:NNG25"/>
    <mergeCell ref="NNV25:NNW25"/>
    <mergeCell ref="NHB25:NHC25"/>
    <mergeCell ref="NHR25:NHS25"/>
    <mergeCell ref="NIH25:NII25"/>
    <mergeCell ref="NIX25:NIY25"/>
    <mergeCell ref="NJN25:NJO25"/>
    <mergeCell ref="NKD25:NKE25"/>
    <mergeCell ref="NZN25:NZO25"/>
    <mergeCell ref="OAD25:OAE25"/>
    <mergeCell ref="OAT25:OAU25"/>
    <mergeCell ref="OBJ25:OBK25"/>
    <mergeCell ref="OBZ25:OCA25"/>
    <mergeCell ref="OCP25:OCQ25"/>
    <mergeCell ref="NVV25:NVW25"/>
    <mergeCell ref="NWL25:NWM25"/>
    <mergeCell ref="NXB25:NXC25"/>
    <mergeCell ref="NXR25:NXS25"/>
    <mergeCell ref="NYH25:NYI25"/>
    <mergeCell ref="NYX25:NYY25"/>
    <mergeCell ref="NSD25:NSE25"/>
    <mergeCell ref="NST25:NSU25"/>
    <mergeCell ref="NTJ25:NTK25"/>
    <mergeCell ref="NTZ25:NUA25"/>
    <mergeCell ref="NUP25:NUQ25"/>
    <mergeCell ref="NVF25:NVG25"/>
    <mergeCell ref="OKP25:OKQ25"/>
    <mergeCell ref="OLF25:OLG25"/>
    <mergeCell ref="OLV25:OLW25"/>
    <mergeCell ref="OML25:OMM25"/>
    <mergeCell ref="ONB25:ONC25"/>
    <mergeCell ref="ONR25:ONS25"/>
    <mergeCell ref="OGX25:OGY25"/>
    <mergeCell ref="OHN25:OHO25"/>
    <mergeCell ref="OID25:OIE25"/>
    <mergeCell ref="OIT25:OIU25"/>
    <mergeCell ref="OJJ25:OJK25"/>
    <mergeCell ref="OJZ25:OKA25"/>
    <mergeCell ref="ODF25:ODG25"/>
    <mergeCell ref="ODV25:ODW25"/>
    <mergeCell ref="OEL25:OEM25"/>
    <mergeCell ref="OFB25:OFC25"/>
    <mergeCell ref="OFR25:OFS25"/>
    <mergeCell ref="OGH25:OGI25"/>
    <mergeCell ref="OVR25:OVS25"/>
    <mergeCell ref="OWH25:OWI25"/>
    <mergeCell ref="OWX25:OWY25"/>
    <mergeCell ref="OXN25:OXO25"/>
    <mergeCell ref="OYD25:OYE25"/>
    <mergeCell ref="OYT25:OYU25"/>
    <mergeCell ref="ORZ25:OSA25"/>
    <mergeCell ref="OSP25:OSQ25"/>
    <mergeCell ref="OTF25:OTG25"/>
    <mergeCell ref="OTV25:OTW25"/>
    <mergeCell ref="OUL25:OUM25"/>
    <mergeCell ref="OVB25:OVC25"/>
    <mergeCell ref="OOH25:OOI25"/>
    <mergeCell ref="OOX25:OOY25"/>
    <mergeCell ref="OPN25:OPO25"/>
    <mergeCell ref="OQD25:OQE25"/>
    <mergeCell ref="OQT25:OQU25"/>
    <mergeCell ref="ORJ25:ORK25"/>
    <mergeCell ref="PGT25:PGU25"/>
    <mergeCell ref="PHJ25:PHK25"/>
    <mergeCell ref="PHZ25:PIA25"/>
    <mergeCell ref="PIP25:PIQ25"/>
    <mergeCell ref="PJF25:PJG25"/>
    <mergeCell ref="PJV25:PJW25"/>
    <mergeCell ref="PDB25:PDC25"/>
    <mergeCell ref="PDR25:PDS25"/>
    <mergeCell ref="PEH25:PEI25"/>
    <mergeCell ref="PEX25:PEY25"/>
    <mergeCell ref="PFN25:PFO25"/>
    <mergeCell ref="PGD25:PGE25"/>
    <mergeCell ref="OZJ25:OZK25"/>
    <mergeCell ref="OZZ25:PAA25"/>
    <mergeCell ref="PAP25:PAQ25"/>
    <mergeCell ref="PBF25:PBG25"/>
    <mergeCell ref="PBV25:PBW25"/>
    <mergeCell ref="PCL25:PCM25"/>
    <mergeCell ref="PRV25:PRW25"/>
    <mergeCell ref="PSL25:PSM25"/>
    <mergeCell ref="PTB25:PTC25"/>
    <mergeCell ref="PTR25:PTS25"/>
    <mergeCell ref="PUH25:PUI25"/>
    <mergeCell ref="PUX25:PUY25"/>
    <mergeCell ref="POD25:POE25"/>
    <mergeCell ref="POT25:POU25"/>
    <mergeCell ref="PPJ25:PPK25"/>
    <mergeCell ref="PPZ25:PQA25"/>
    <mergeCell ref="PQP25:PQQ25"/>
    <mergeCell ref="PRF25:PRG25"/>
    <mergeCell ref="PKL25:PKM25"/>
    <mergeCell ref="PLB25:PLC25"/>
    <mergeCell ref="PLR25:PLS25"/>
    <mergeCell ref="PMH25:PMI25"/>
    <mergeCell ref="PMX25:PMY25"/>
    <mergeCell ref="PNN25:PNO25"/>
    <mergeCell ref="QCX25:QCY25"/>
    <mergeCell ref="QDN25:QDO25"/>
    <mergeCell ref="QED25:QEE25"/>
    <mergeCell ref="QET25:QEU25"/>
    <mergeCell ref="QFJ25:QFK25"/>
    <mergeCell ref="QFZ25:QGA25"/>
    <mergeCell ref="PZF25:PZG25"/>
    <mergeCell ref="PZV25:PZW25"/>
    <mergeCell ref="QAL25:QAM25"/>
    <mergeCell ref="QBB25:QBC25"/>
    <mergeCell ref="QBR25:QBS25"/>
    <mergeCell ref="QCH25:QCI25"/>
    <mergeCell ref="PVN25:PVO25"/>
    <mergeCell ref="PWD25:PWE25"/>
    <mergeCell ref="PWT25:PWU25"/>
    <mergeCell ref="PXJ25:PXK25"/>
    <mergeCell ref="PXZ25:PYA25"/>
    <mergeCell ref="PYP25:PYQ25"/>
    <mergeCell ref="QNZ25:QOA25"/>
    <mergeCell ref="QOP25:QOQ25"/>
    <mergeCell ref="QPF25:QPG25"/>
    <mergeCell ref="QPV25:QPW25"/>
    <mergeCell ref="QQL25:QQM25"/>
    <mergeCell ref="QRB25:QRC25"/>
    <mergeCell ref="QKH25:QKI25"/>
    <mergeCell ref="QKX25:QKY25"/>
    <mergeCell ref="QLN25:QLO25"/>
    <mergeCell ref="QMD25:QME25"/>
    <mergeCell ref="QMT25:QMU25"/>
    <mergeCell ref="QNJ25:QNK25"/>
    <mergeCell ref="QGP25:QGQ25"/>
    <mergeCell ref="QHF25:QHG25"/>
    <mergeCell ref="QHV25:QHW25"/>
    <mergeCell ref="QIL25:QIM25"/>
    <mergeCell ref="QJB25:QJC25"/>
    <mergeCell ref="QJR25:QJS25"/>
    <mergeCell ref="QZB25:QZC25"/>
    <mergeCell ref="QZR25:QZS25"/>
    <mergeCell ref="RAH25:RAI25"/>
    <mergeCell ref="RAX25:RAY25"/>
    <mergeCell ref="RBN25:RBO25"/>
    <mergeCell ref="RCD25:RCE25"/>
    <mergeCell ref="QVJ25:QVK25"/>
    <mergeCell ref="QVZ25:QWA25"/>
    <mergeCell ref="QWP25:QWQ25"/>
    <mergeCell ref="QXF25:QXG25"/>
    <mergeCell ref="QXV25:QXW25"/>
    <mergeCell ref="QYL25:QYM25"/>
    <mergeCell ref="QRR25:QRS25"/>
    <mergeCell ref="QSH25:QSI25"/>
    <mergeCell ref="QSX25:QSY25"/>
    <mergeCell ref="QTN25:QTO25"/>
    <mergeCell ref="QUD25:QUE25"/>
    <mergeCell ref="QUT25:QUU25"/>
    <mergeCell ref="RKD25:RKE25"/>
    <mergeCell ref="RKT25:RKU25"/>
    <mergeCell ref="RLJ25:RLK25"/>
    <mergeCell ref="RLZ25:RMA25"/>
    <mergeCell ref="RMP25:RMQ25"/>
    <mergeCell ref="RNF25:RNG25"/>
    <mergeCell ref="RGL25:RGM25"/>
    <mergeCell ref="RHB25:RHC25"/>
    <mergeCell ref="RHR25:RHS25"/>
    <mergeCell ref="RIH25:RII25"/>
    <mergeCell ref="RIX25:RIY25"/>
    <mergeCell ref="RJN25:RJO25"/>
    <mergeCell ref="RCT25:RCU25"/>
    <mergeCell ref="RDJ25:RDK25"/>
    <mergeCell ref="RDZ25:REA25"/>
    <mergeCell ref="REP25:REQ25"/>
    <mergeCell ref="RFF25:RFG25"/>
    <mergeCell ref="RFV25:RFW25"/>
    <mergeCell ref="RVF25:RVG25"/>
    <mergeCell ref="RVV25:RVW25"/>
    <mergeCell ref="RWL25:RWM25"/>
    <mergeCell ref="RXB25:RXC25"/>
    <mergeCell ref="RXR25:RXS25"/>
    <mergeCell ref="RYH25:RYI25"/>
    <mergeCell ref="RRN25:RRO25"/>
    <mergeCell ref="RSD25:RSE25"/>
    <mergeCell ref="RST25:RSU25"/>
    <mergeCell ref="RTJ25:RTK25"/>
    <mergeCell ref="RTZ25:RUA25"/>
    <mergeCell ref="RUP25:RUQ25"/>
    <mergeCell ref="RNV25:RNW25"/>
    <mergeCell ref="ROL25:ROM25"/>
    <mergeCell ref="RPB25:RPC25"/>
    <mergeCell ref="RPR25:RPS25"/>
    <mergeCell ref="RQH25:RQI25"/>
    <mergeCell ref="RQX25:RQY25"/>
    <mergeCell ref="SGH25:SGI25"/>
    <mergeCell ref="SGX25:SGY25"/>
    <mergeCell ref="SHN25:SHO25"/>
    <mergeCell ref="SID25:SIE25"/>
    <mergeCell ref="SIT25:SIU25"/>
    <mergeCell ref="SJJ25:SJK25"/>
    <mergeCell ref="SCP25:SCQ25"/>
    <mergeCell ref="SDF25:SDG25"/>
    <mergeCell ref="SDV25:SDW25"/>
    <mergeCell ref="SEL25:SEM25"/>
    <mergeCell ref="SFB25:SFC25"/>
    <mergeCell ref="SFR25:SFS25"/>
    <mergeCell ref="RYX25:RYY25"/>
    <mergeCell ref="RZN25:RZO25"/>
    <mergeCell ref="SAD25:SAE25"/>
    <mergeCell ref="SAT25:SAU25"/>
    <mergeCell ref="SBJ25:SBK25"/>
    <mergeCell ref="SBZ25:SCA25"/>
    <mergeCell ref="SRJ25:SRK25"/>
    <mergeCell ref="SRZ25:SSA25"/>
    <mergeCell ref="SSP25:SSQ25"/>
    <mergeCell ref="STF25:STG25"/>
    <mergeCell ref="STV25:STW25"/>
    <mergeCell ref="SUL25:SUM25"/>
    <mergeCell ref="SNR25:SNS25"/>
    <mergeCell ref="SOH25:SOI25"/>
    <mergeCell ref="SOX25:SOY25"/>
    <mergeCell ref="SPN25:SPO25"/>
    <mergeCell ref="SQD25:SQE25"/>
    <mergeCell ref="SQT25:SQU25"/>
    <mergeCell ref="SJZ25:SKA25"/>
    <mergeCell ref="SKP25:SKQ25"/>
    <mergeCell ref="SLF25:SLG25"/>
    <mergeCell ref="SLV25:SLW25"/>
    <mergeCell ref="SML25:SMM25"/>
    <mergeCell ref="SNB25:SNC25"/>
    <mergeCell ref="TCL25:TCM25"/>
    <mergeCell ref="TDB25:TDC25"/>
    <mergeCell ref="TDR25:TDS25"/>
    <mergeCell ref="TEH25:TEI25"/>
    <mergeCell ref="TEX25:TEY25"/>
    <mergeCell ref="TFN25:TFO25"/>
    <mergeCell ref="SYT25:SYU25"/>
    <mergeCell ref="SZJ25:SZK25"/>
    <mergeCell ref="SZZ25:TAA25"/>
    <mergeCell ref="TAP25:TAQ25"/>
    <mergeCell ref="TBF25:TBG25"/>
    <mergeCell ref="TBV25:TBW25"/>
    <mergeCell ref="SVB25:SVC25"/>
    <mergeCell ref="SVR25:SVS25"/>
    <mergeCell ref="SWH25:SWI25"/>
    <mergeCell ref="SWX25:SWY25"/>
    <mergeCell ref="SXN25:SXO25"/>
    <mergeCell ref="SYD25:SYE25"/>
    <mergeCell ref="TNN25:TNO25"/>
    <mergeCell ref="TOD25:TOE25"/>
    <mergeCell ref="TOT25:TOU25"/>
    <mergeCell ref="TPJ25:TPK25"/>
    <mergeCell ref="TPZ25:TQA25"/>
    <mergeCell ref="TQP25:TQQ25"/>
    <mergeCell ref="TJV25:TJW25"/>
    <mergeCell ref="TKL25:TKM25"/>
    <mergeCell ref="TLB25:TLC25"/>
    <mergeCell ref="TLR25:TLS25"/>
    <mergeCell ref="TMH25:TMI25"/>
    <mergeCell ref="TMX25:TMY25"/>
    <mergeCell ref="TGD25:TGE25"/>
    <mergeCell ref="TGT25:TGU25"/>
    <mergeCell ref="THJ25:THK25"/>
    <mergeCell ref="THZ25:TIA25"/>
    <mergeCell ref="TIP25:TIQ25"/>
    <mergeCell ref="TJF25:TJG25"/>
    <mergeCell ref="TYP25:TYQ25"/>
    <mergeCell ref="TZF25:TZG25"/>
    <mergeCell ref="TZV25:TZW25"/>
    <mergeCell ref="UAL25:UAM25"/>
    <mergeCell ref="UBB25:UBC25"/>
    <mergeCell ref="UBR25:UBS25"/>
    <mergeCell ref="TUX25:TUY25"/>
    <mergeCell ref="TVN25:TVO25"/>
    <mergeCell ref="TWD25:TWE25"/>
    <mergeCell ref="TWT25:TWU25"/>
    <mergeCell ref="TXJ25:TXK25"/>
    <mergeCell ref="TXZ25:TYA25"/>
    <mergeCell ref="TRF25:TRG25"/>
    <mergeCell ref="TRV25:TRW25"/>
    <mergeCell ref="TSL25:TSM25"/>
    <mergeCell ref="TTB25:TTC25"/>
    <mergeCell ref="TTR25:TTS25"/>
    <mergeCell ref="TUH25:TUI25"/>
    <mergeCell ref="UJR25:UJS25"/>
    <mergeCell ref="UKH25:UKI25"/>
    <mergeCell ref="UKX25:UKY25"/>
    <mergeCell ref="ULN25:ULO25"/>
    <mergeCell ref="UMD25:UME25"/>
    <mergeCell ref="UMT25:UMU25"/>
    <mergeCell ref="UFZ25:UGA25"/>
    <mergeCell ref="UGP25:UGQ25"/>
    <mergeCell ref="UHF25:UHG25"/>
    <mergeCell ref="UHV25:UHW25"/>
    <mergeCell ref="UIL25:UIM25"/>
    <mergeCell ref="UJB25:UJC25"/>
    <mergeCell ref="UCH25:UCI25"/>
    <mergeCell ref="UCX25:UCY25"/>
    <mergeCell ref="UDN25:UDO25"/>
    <mergeCell ref="UED25:UEE25"/>
    <mergeCell ref="UET25:UEU25"/>
    <mergeCell ref="UFJ25:UFK25"/>
    <mergeCell ref="UUT25:UUU25"/>
    <mergeCell ref="UVJ25:UVK25"/>
    <mergeCell ref="UVZ25:UWA25"/>
    <mergeCell ref="UWP25:UWQ25"/>
    <mergeCell ref="UXF25:UXG25"/>
    <mergeCell ref="UXV25:UXW25"/>
    <mergeCell ref="URB25:URC25"/>
    <mergeCell ref="URR25:URS25"/>
    <mergeCell ref="USH25:USI25"/>
    <mergeCell ref="USX25:USY25"/>
    <mergeCell ref="UTN25:UTO25"/>
    <mergeCell ref="UUD25:UUE25"/>
    <mergeCell ref="UNJ25:UNK25"/>
    <mergeCell ref="UNZ25:UOA25"/>
    <mergeCell ref="UOP25:UOQ25"/>
    <mergeCell ref="UPF25:UPG25"/>
    <mergeCell ref="UPV25:UPW25"/>
    <mergeCell ref="UQL25:UQM25"/>
    <mergeCell ref="VFV25:VFW25"/>
    <mergeCell ref="VGL25:VGM25"/>
    <mergeCell ref="VHB25:VHC25"/>
    <mergeCell ref="VHR25:VHS25"/>
    <mergeCell ref="VIH25:VII25"/>
    <mergeCell ref="VIX25:VIY25"/>
    <mergeCell ref="VCD25:VCE25"/>
    <mergeCell ref="VCT25:VCU25"/>
    <mergeCell ref="VDJ25:VDK25"/>
    <mergeCell ref="VDZ25:VEA25"/>
    <mergeCell ref="VEP25:VEQ25"/>
    <mergeCell ref="VFF25:VFG25"/>
    <mergeCell ref="UYL25:UYM25"/>
    <mergeCell ref="UZB25:UZC25"/>
    <mergeCell ref="UZR25:UZS25"/>
    <mergeCell ref="VAH25:VAI25"/>
    <mergeCell ref="VAX25:VAY25"/>
    <mergeCell ref="VBN25:VBO25"/>
    <mergeCell ref="VQX25:VQY25"/>
    <mergeCell ref="VRN25:VRO25"/>
    <mergeCell ref="VSD25:VSE25"/>
    <mergeCell ref="VST25:VSU25"/>
    <mergeCell ref="VTJ25:VTK25"/>
    <mergeCell ref="VTZ25:VUA25"/>
    <mergeCell ref="VNF25:VNG25"/>
    <mergeCell ref="VNV25:VNW25"/>
    <mergeCell ref="VOL25:VOM25"/>
    <mergeCell ref="VPB25:VPC25"/>
    <mergeCell ref="VPR25:VPS25"/>
    <mergeCell ref="VQH25:VQI25"/>
    <mergeCell ref="VJN25:VJO25"/>
    <mergeCell ref="VKD25:VKE25"/>
    <mergeCell ref="VKT25:VKU25"/>
    <mergeCell ref="VLJ25:VLK25"/>
    <mergeCell ref="VLZ25:VMA25"/>
    <mergeCell ref="VMP25:VMQ25"/>
    <mergeCell ref="WHN25:WHO25"/>
    <mergeCell ref="WID25:WIE25"/>
    <mergeCell ref="WIT25:WIU25"/>
    <mergeCell ref="WBZ25:WCA25"/>
    <mergeCell ref="WCP25:WCQ25"/>
    <mergeCell ref="WDF25:WDG25"/>
    <mergeCell ref="WDV25:WDW25"/>
    <mergeCell ref="WEL25:WEM25"/>
    <mergeCell ref="WFB25:WFC25"/>
    <mergeCell ref="VYH25:VYI25"/>
    <mergeCell ref="VYX25:VYY25"/>
    <mergeCell ref="VZN25:VZO25"/>
    <mergeCell ref="WAD25:WAE25"/>
    <mergeCell ref="WAT25:WAU25"/>
    <mergeCell ref="WBJ25:WBK25"/>
    <mergeCell ref="VUP25:VUQ25"/>
    <mergeCell ref="VVF25:VVG25"/>
    <mergeCell ref="VVV25:VVW25"/>
    <mergeCell ref="VWL25:VWM25"/>
    <mergeCell ref="VXB25:VXC25"/>
    <mergeCell ref="VXR25:VXS25"/>
    <mergeCell ref="XDB25:XDC25"/>
    <mergeCell ref="XDR25:XDS25"/>
    <mergeCell ref="XEH25:XEI25"/>
    <mergeCell ref="XEX25:XEY25"/>
    <mergeCell ref="WYD25:WYE25"/>
    <mergeCell ref="WYT25:WYU25"/>
    <mergeCell ref="WZJ25:WZK25"/>
    <mergeCell ref="WZZ25:XAA25"/>
    <mergeCell ref="XAP25:XAQ25"/>
    <mergeCell ref="XBF25:XBG25"/>
    <mergeCell ref="WUL25:WUM25"/>
    <mergeCell ref="WVB25:WVC25"/>
    <mergeCell ref="WVR25:WVS25"/>
    <mergeCell ref="WWH25:WWI25"/>
    <mergeCell ref="WWX25:WWY25"/>
    <mergeCell ref="WXN25:WXO25"/>
    <mergeCell ref="WQT25:WQU25"/>
    <mergeCell ref="WRJ25:WRK25"/>
    <mergeCell ref="WRZ25:WSA25"/>
    <mergeCell ref="WSP25:WSQ25"/>
    <mergeCell ref="WTF25:WTG25"/>
    <mergeCell ref="WTV25:WTW25"/>
    <mergeCell ref="K84:L84"/>
    <mergeCell ref="N84:O84"/>
    <mergeCell ref="Q84:R84"/>
    <mergeCell ref="J26:J27"/>
    <mergeCell ref="XBV25:XBW25"/>
    <mergeCell ref="XCL25:XCM25"/>
    <mergeCell ref="WNB25:WNC25"/>
    <mergeCell ref="WNR25:WNS25"/>
    <mergeCell ref="WOH25:WOI25"/>
    <mergeCell ref="WOX25:WOY25"/>
    <mergeCell ref="WPN25:WPO25"/>
    <mergeCell ref="WQD25:WQE25"/>
    <mergeCell ref="WJJ25:WJK25"/>
    <mergeCell ref="WJZ25:WKA25"/>
    <mergeCell ref="WKP25:WKQ25"/>
    <mergeCell ref="WLF25:WLG25"/>
    <mergeCell ref="WLV25:WLW25"/>
    <mergeCell ref="WML25:WMM25"/>
    <mergeCell ref="WFR25:WFS25"/>
    <mergeCell ref="WGH25:WGI25"/>
    <mergeCell ref="WGX25:WGY25"/>
    <mergeCell ref="K30:L30"/>
    <mergeCell ref="N30:O30"/>
    <mergeCell ref="Q30:R30"/>
    <mergeCell ref="K55:L55"/>
    <mergeCell ref="N55:O55"/>
    <mergeCell ref="Q55:R55"/>
    <mergeCell ref="K31:K38"/>
    <mergeCell ref="L31:L38"/>
    <mergeCell ref="N39:N46"/>
    <mergeCell ref="O39:O46"/>
    <mergeCell ref="K39:K46"/>
    <mergeCell ref="L39:L46"/>
    <mergeCell ref="N31:N38"/>
    <mergeCell ref="O31:O38"/>
    <mergeCell ref="Q39:Q46"/>
    <mergeCell ref="R39:R46"/>
    <mergeCell ref="Q31:Q38"/>
    <mergeCell ref="R31:R38"/>
    <mergeCell ref="K47:K54"/>
    <mergeCell ref="L47:L54"/>
    <mergeCell ref="N47:N54"/>
    <mergeCell ref="O47:O54"/>
    <mergeCell ref="Q47:Q54"/>
    <mergeCell ref="R47:R54"/>
    <mergeCell ref="K74:K75"/>
    <mergeCell ref="L74:L75"/>
    <mergeCell ref="O74:O75"/>
    <mergeCell ref="R74:R75"/>
    <mergeCell ref="N74:N75"/>
    <mergeCell ref="Q74:Q75"/>
    <mergeCell ref="K69:K73"/>
    <mergeCell ref="L69:L73"/>
    <mergeCell ref="N69:N73"/>
    <mergeCell ref="O69:O73"/>
    <mergeCell ref="Q69:Q73"/>
    <mergeCell ref="R69:R73"/>
  </mergeCells>
  <pageMargins left="0.70866141732283472" right="0.70866141732283472" top="1.0236220472440944" bottom="1.15625" header="0.31496062992125984" footer="0.31496062992125984"/>
  <pageSetup paperSize="9" orientation="landscape" r:id="rId1"/>
  <headerFooter>
    <oddHeader>&amp;R&amp;G</oddHeader>
    <oddFooter xml:space="preserve">&amp;L&amp;8
1 y 2  unidades de diversas medidas en colectores y armarios, plazo de entrega +/- 3 semanas
3, 4 y 5  termostatos y cajas de conexiones variadas, plazo de entrega a confirmar </oddFooter>
  </headerFooter>
  <rowBreaks count="2" manualBreakCount="2">
    <brk id="29" max="16383" man="1"/>
    <brk id="54" max="16383" man="1"/>
  </rowBreaks>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11</vt:i4>
      </vt:variant>
    </vt:vector>
  </HeadingPairs>
  <TitlesOfParts>
    <vt:vector size="18" baseType="lpstr">
      <vt:lpstr>profitherm suelo radiante</vt:lpstr>
      <vt:lpstr>alpex muticapa</vt:lpstr>
      <vt:lpstr>profiair ventilación</vt:lpstr>
      <vt:lpstr>lista de precios</vt:lpstr>
      <vt:lpstr>Sheet1</vt:lpstr>
      <vt:lpstr>precios de plancha</vt:lpstr>
      <vt:lpstr>OFERTA SUELO RADIANTE POR CANTI</vt:lpstr>
      <vt:lpstr>'alpex muticapa'!Print_Area</vt:lpstr>
      <vt:lpstr>'lista de precios'!Print_Area</vt:lpstr>
      <vt:lpstr>'OFERTA SUELO RADIANTE POR CANTI'!Print_Area</vt:lpstr>
      <vt:lpstr>'precios de plancha'!Print_Area</vt:lpstr>
      <vt:lpstr>'profiair ventilación'!Print_Area</vt:lpstr>
      <vt:lpstr>'profitherm suelo radiante'!Print_Area</vt:lpstr>
      <vt:lpstr>'alpex muticapa'!Print_Titles</vt:lpstr>
      <vt:lpstr>'lista de precios'!Print_Titles</vt:lpstr>
      <vt:lpstr>'OFERTA SUELO RADIANTE POR CANTI'!Print_Titles</vt:lpstr>
      <vt:lpstr>'profiair ventilación'!Print_Titles</vt:lpstr>
      <vt:lpstr>'profitherm suelo radiante'!Print_Titles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Lapatza Carmen</dc:creator>
  <cp:lastModifiedBy>de Lapatza Carmen</cp:lastModifiedBy>
  <cp:lastPrinted>2024-04-17T14:10:56Z</cp:lastPrinted>
  <dcterms:created xsi:type="dcterms:W3CDTF">2021-06-22T11:28:21Z</dcterms:created>
  <dcterms:modified xsi:type="dcterms:W3CDTF">2025-01-09T15:36:21Z</dcterms:modified>
</cp:coreProperties>
</file>