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YEL\DOCUMENTACIÓN ENVIAR X E-MAIL\TARIFAS Y PRECIOS\"/>
    </mc:Choice>
  </mc:AlternateContent>
  <xr:revisionPtr revIDLastSave="0" documentId="13_ncr:1_{54EF0DBC-8CE3-46CD-99D0-01DC4E5E3547}" xr6:coauthVersionLast="47" xr6:coauthVersionMax="47" xr10:uidLastSave="{00000000-0000-0000-0000-000000000000}"/>
  <bookViews>
    <workbookView xWindow="1125" yWindow="3750" windowWidth="21600" windowHeight="11385" tabRatio="781" firstSheet="1" activeTab="1" xr2:uid="{5D61037C-DEEA-4B06-BA98-B14E56E401FF}"/>
  </bookViews>
  <sheets>
    <sheet name="profitherm suelo radiante" sheetId="1" state="hidden" r:id="rId1"/>
    <sheet name="lista de precios" sheetId="8" r:id="rId2"/>
    <sheet name="precios de plancha" sheetId="9" r:id="rId3"/>
    <sheet name="alpex muticapa" sheetId="3" state="hidden" r:id="rId4"/>
    <sheet name="profiair ventilación" sheetId="2" state="hidden" r:id="rId5"/>
  </sheets>
  <definedNames>
    <definedName name="_xlnm._FilterDatabase" localSheetId="3" hidden="1">'alpex muticapa'!$A$5:$I$365</definedName>
    <definedName name="_xlnm._FilterDatabase" localSheetId="4" hidden="1">'profiair ventilación'!$A$5:$H$254</definedName>
    <definedName name="_xlnm._FilterDatabase" localSheetId="0" hidden="1">'profitherm suelo radiante'!$B$5:$J$238</definedName>
    <definedName name="_xlnm.Print_Area" localSheetId="3">'alpex muticapa'!$A$1:$J$368</definedName>
    <definedName name="_xlnm.Print_Area" localSheetId="1">'lista de precios'!$A$1:$F$833</definedName>
    <definedName name="_xlnm.Print_Area" localSheetId="2">'precios de plancha'!$A$1:$P$59</definedName>
    <definedName name="_xlnm.Print_Area" localSheetId="4">'profiair ventilación'!$A$1:$I$244</definedName>
    <definedName name="_xlnm.Print_Area" localSheetId="0">'profitherm suelo radiante'!$A$1:$K$240</definedName>
    <definedName name="_xlnm.Print_Titles" localSheetId="3">'alpex muticapa'!$1:$5</definedName>
    <definedName name="_xlnm.Print_Titles" localSheetId="1">'lista de precios'!$1:$4</definedName>
    <definedName name="_xlnm.Print_Titles" localSheetId="4">'profiair ventilación'!$1:$5</definedName>
    <definedName name="_xlnm.Print_Titles" localSheetId="0">'profitherm suelo radiante'!$1:$5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3" i="9" l="1"/>
  <c r="B44" i="9"/>
  <c r="B45" i="9"/>
  <c r="P44" i="9"/>
  <c r="D42" i="9"/>
  <c r="A42" i="9"/>
  <c r="P43" i="9"/>
  <c r="P45" i="9"/>
  <c r="P46" i="9"/>
  <c r="P47" i="9"/>
  <c r="P48" i="9"/>
  <c r="P49" i="9"/>
  <c r="M43" i="9"/>
  <c r="M45" i="9"/>
  <c r="M46" i="9"/>
  <c r="M47" i="9"/>
  <c r="M48" i="9"/>
  <c r="M49" i="9"/>
  <c r="P42" i="9"/>
  <c r="M42" i="9"/>
  <c r="B42" i="9"/>
  <c r="D25" i="9"/>
  <c r="D23" i="9"/>
  <c r="D21" i="9"/>
  <c r="D19" i="9"/>
  <c r="D14" i="9"/>
  <c r="D12" i="9"/>
  <c r="D10" i="9"/>
  <c r="D8" i="9"/>
  <c r="D6" i="9"/>
  <c r="D4" i="9"/>
  <c r="M44" i="9" l="1"/>
  <c r="C179" i="1" l="1"/>
  <c r="C180" i="1" l="1"/>
  <c r="C178" i="1"/>
  <c r="C157" i="1"/>
  <c r="C34" i="1"/>
  <c r="C32" i="1"/>
  <c r="C30" i="1"/>
  <c r="C156" i="1"/>
  <c r="C155" i="1"/>
  <c r="C158" i="1"/>
  <c r="C28" i="1"/>
  <c r="C27" i="1"/>
  <c r="C51" i="1"/>
  <c r="M21" i="9"/>
  <c r="M23" i="9"/>
  <c r="M25" i="9"/>
  <c r="M19" i="9"/>
  <c r="M6" i="9"/>
  <c r="M8" i="9"/>
  <c r="M10" i="9"/>
  <c r="M12" i="9"/>
  <c r="M14" i="9"/>
  <c r="P21" i="9"/>
  <c r="P23" i="9"/>
  <c r="P25" i="9"/>
  <c r="P19" i="9"/>
  <c r="P6" i="9"/>
  <c r="P8" i="9"/>
  <c r="P10" i="9"/>
  <c r="P12" i="9"/>
  <c r="P14" i="9"/>
  <c r="C191" i="1" l="1"/>
  <c r="C193" i="1"/>
  <c r="C192" i="1"/>
  <c r="C129" i="1" l="1"/>
  <c r="C174" i="1"/>
  <c r="G226" i="3"/>
  <c r="F226" i="3" s="1"/>
  <c r="E226" i="3" s="1"/>
  <c r="D226" i="3" s="1"/>
  <c r="G208" i="3" l="1"/>
  <c r="F208" i="3" s="1"/>
  <c r="E208" i="3" s="1"/>
  <c r="D208" i="3" s="1"/>
  <c r="G210" i="3"/>
  <c r="F210" i="3" s="1"/>
  <c r="E210" i="3" s="1"/>
  <c r="D210" i="3" s="1"/>
  <c r="G211" i="3"/>
  <c r="F211" i="3" s="1"/>
  <c r="E211" i="3" s="1"/>
  <c r="D211" i="3" s="1"/>
  <c r="G209" i="3"/>
  <c r="F209" i="3" s="1"/>
  <c r="E209" i="3" s="1"/>
  <c r="D209" i="3" s="1"/>
  <c r="E41" i="1" l="1"/>
  <c r="E39" i="1"/>
  <c r="E37" i="1"/>
  <c r="E35" i="1"/>
  <c r="E33" i="1"/>
  <c r="E29" i="1"/>
  <c r="E174" i="1"/>
  <c r="E126" i="1"/>
  <c r="D20" i="9"/>
  <c r="N26" i="9"/>
  <c r="N24" i="9"/>
  <c r="K26" i="9"/>
  <c r="K24" i="9"/>
  <c r="N22" i="9"/>
  <c r="K22" i="9"/>
  <c r="N20" i="9"/>
  <c r="K20" i="9"/>
  <c r="N15" i="9"/>
  <c r="K15" i="9"/>
  <c r="N13" i="9"/>
  <c r="K13" i="9"/>
  <c r="N11" i="9"/>
  <c r="K11" i="9"/>
  <c r="N9" i="9"/>
  <c r="K9" i="9"/>
  <c r="N7" i="9"/>
  <c r="K7" i="9"/>
  <c r="N5" i="9"/>
  <c r="K5" i="9"/>
  <c r="P4" i="9"/>
  <c r="M4" i="9"/>
  <c r="D5" i="9"/>
  <c r="D15" i="9"/>
  <c r="D13" i="9"/>
  <c r="D11" i="9"/>
  <c r="D9" i="9"/>
  <c r="D7" i="9"/>
  <c r="M20" i="9" l="1"/>
  <c r="P20" i="9"/>
  <c r="M15" i="9"/>
  <c r="P15" i="9"/>
  <c r="M13" i="9"/>
  <c r="P13" i="9"/>
  <c r="M11" i="9"/>
  <c r="P11" i="9"/>
  <c r="P9" i="9"/>
  <c r="M9" i="9"/>
  <c r="M7" i="9"/>
  <c r="P7" i="9"/>
  <c r="M5" i="9"/>
  <c r="P5" i="9"/>
  <c r="D26" i="9"/>
  <c r="D24" i="9"/>
  <c r="D22" i="9"/>
  <c r="B4" i="9"/>
  <c r="B5" i="9"/>
  <c r="B6" i="9"/>
  <c r="B7" i="9"/>
  <c r="B8" i="9"/>
  <c r="B9" i="9"/>
  <c r="B10" i="9"/>
  <c r="B11" i="9"/>
  <c r="B12" i="9"/>
  <c r="B13" i="9"/>
  <c r="B14" i="9"/>
  <c r="B15" i="9"/>
  <c r="B19" i="9"/>
  <c r="B20" i="9"/>
  <c r="B21" i="9"/>
  <c r="B22" i="9"/>
  <c r="B24" i="9"/>
  <c r="B26" i="9"/>
  <c r="H26" i="9"/>
  <c r="G26" i="9"/>
  <c r="F26" i="9"/>
  <c r="E26" i="9" s="1"/>
  <c r="E25" i="9"/>
  <c r="H24" i="9"/>
  <c r="G24" i="9"/>
  <c r="F24" i="9"/>
  <c r="E24" i="9" s="1"/>
  <c r="E23" i="9"/>
  <c r="H22" i="9"/>
  <c r="F22" i="9"/>
  <c r="E22" i="9" s="1"/>
  <c r="G21" i="9"/>
  <c r="G22" i="9" s="1"/>
  <c r="E21" i="9"/>
  <c r="H20" i="9"/>
  <c r="F20" i="9"/>
  <c r="E20" i="9" s="1"/>
  <c r="G19" i="9"/>
  <c r="G20" i="9" s="1"/>
  <c r="E19" i="9"/>
  <c r="H15" i="9"/>
  <c r="F15" i="9"/>
  <c r="E15" i="9" s="1"/>
  <c r="G14" i="9"/>
  <c r="G15" i="9" s="1"/>
  <c r="E14" i="9"/>
  <c r="H13" i="9"/>
  <c r="F13" i="9"/>
  <c r="E13" i="9" s="1"/>
  <c r="G12" i="9"/>
  <c r="G13" i="9" s="1"/>
  <c r="E12" i="9"/>
  <c r="H11" i="9"/>
  <c r="F11" i="9"/>
  <c r="E11" i="9" s="1"/>
  <c r="G10" i="9"/>
  <c r="G11" i="9" s="1"/>
  <c r="E10" i="9"/>
  <c r="H9" i="9"/>
  <c r="F9" i="9"/>
  <c r="E9" i="9" s="1"/>
  <c r="G8" i="9"/>
  <c r="G9" i="9" s="1"/>
  <c r="E8" i="9"/>
  <c r="H7" i="9"/>
  <c r="F7" i="9"/>
  <c r="E7" i="9" s="1"/>
  <c r="G6" i="9"/>
  <c r="G7" i="9" s="1"/>
  <c r="E6" i="9"/>
  <c r="H5" i="9"/>
  <c r="F5" i="9"/>
  <c r="E5" i="9" s="1"/>
  <c r="G4" i="9"/>
  <c r="G5" i="9" s="1"/>
  <c r="E4" i="9"/>
  <c r="B179" i="2"/>
  <c r="B171" i="2"/>
  <c r="B170" i="2"/>
  <c r="B247" i="2"/>
  <c r="B16" i="2"/>
  <c r="B15" i="2"/>
  <c r="P26" i="9" l="1"/>
  <c r="M26" i="9"/>
  <c r="P24" i="9"/>
  <c r="M24" i="9"/>
  <c r="M22" i="9"/>
  <c r="P22" i="9"/>
  <c r="B26" i="2"/>
  <c r="B27" i="2"/>
  <c r="D14" i="2"/>
  <c r="D15" i="2"/>
  <c r="D16" i="2"/>
  <c r="B28" i="2" l="1"/>
  <c r="D97" i="2" l="1"/>
  <c r="D98" i="2"/>
  <c r="D99" i="2"/>
  <c r="D100" i="2"/>
  <c r="D101" i="2"/>
  <c r="D102" i="2"/>
  <c r="D103" i="2"/>
  <c r="D104" i="2"/>
  <c r="D105" i="2"/>
  <c r="D106" i="2"/>
  <c r="D107" i="2"/>
  <c r="D108" i="2"/>
  <c r="D109" i="2"/>
  <c r="D110" i="2"/>
  <c r="D111" i="2"/>
  <c r="D112" i="2"/>
  <c r="D113" i="2"/>
  <c r="D114" i="2"/>
  <c r="D115" i="2"/>
  <c r="D136" i="2"/>
  <c r="D137" i="2"/>
  <c r="D138" i="2"/>
  <c r="D41" i="2"/>
  <c r="D42" i="2"/>
  <c r="D43" i="2"/>
  <c r="D44" i="2"/>
  <c r="D167" i="2"/>
  <c r="D21" i="2"/>
  <c r="D133" i="3" l="1"/>
  <c r="D134" i="3"/>
  <c r="D135" i="3"/>
  <c r="D136" i="3"/>
  <c r="D137" i="3"/>
  <c r="D219" i="3"/>
  <c r="D220" i="3"/>
  <c r="D221" i="3"/>
  <c r="D222" i="3"/>
  <c r="D223" i="3"/>
  <c r="D305" i="3"/>
  <c r="D306" i="3"/>
  <c r="D309" i="3"/>
  <c r="D310" i="3"/>
  <c r="D312" i="3"/>
  <c r="D313" i="3"/>
  <c r="D353" i="3"/>
  <c r="D363" i="3"/>
  <c r="D364" i="3"/>
  <c r="D365" i="3"/>
  <c r="F206" i="1"/>
  <c r="F207" i="1"/>
  <c r="F208" i="1"/>
  <c r="F209" i="1"/>
  <c r="F210" i="1"/>
  <c r="F211" i="1"/>
  <c r="F212" i="1"/>
  <c r="F213" i="1"/>
  <c r="F214" i="1"/>
  <c r="F215" i="1"/>
  <c r="F216" i="1"/>
  <c r="F217" i="1"/>
  <c r="F218" i="1"/>
  <c r="F219" i="1"/>
  <c r="F220" i="1"/>
  <c r="F205" i="1"/>
  <c r="F38" i="1"/>
  <c r="F40" i="1"/>
  <c r="F42" i="1"/>
  <c r="E43" i="1" s="1"/>
  <c r="F44" i="1"/>
  <c r="E45" i="1" s="1"/>
  <c r="F46" i="1"/>
  <c r="E47" i="1" s="1"/>
  <c r="F48" i="1"/>
  <c r="E49" i="1" s="1"/>
  <c r="F50" i="1"/>
  <c r="E50" i="1" s="1"/>
  <c r="F36" i="1"/>
  <c r="F34" i="1"/>
  <c r="F32" i="1"/>
  <c r="F30" i="1"/>
  <c r="E30" i="1" s="1"/>
  <c r="E31" i="1" s="1"/>
  <c r="F28" i="1"/>
  <c r="F13" i="1"/>
  <c r="E13" i="1" s="1"/>
  <c r="F23" i="1"/>
  <c r="E23" i="1" s="1"/>
  <c r="F24" i="1"/>
  <c r="E24" i="1" s="1"/>
  <c r="F25" i="1"/>
  <c r="E25" i="1" s="1"/>
  <c r="F26" i="1"/>
  <c r="E26" i="1" s="1"/>
  <c r="F27" i="1"/>
  <c r="E27" i="1" s="1"/>
  <c r="G35" i="1" l="1"/>
  <c r="F35" i="1" s="1"/>
  <c r="G49" i="1"/>
  <c r="F49" i="1" s="1"/>
  <c r="G47" i="1"/>
  <c r="F47" i="1" s="1"/>
  <c r="G45" i="1"/>
  <c r="F45" i="1" s="1"/>
  <c r="G43" i="1"/>
  <c r="F43" i="1" s="1"/>
  <c r="B227" i="2" l="1"/>
  <c r="B226" i="2"/>
  <c r="C148" i="1" l="1"/>
  <c r="G89" i="1" l="1"/>
  <c r="F89" i="1" s="1"/>
  <c r="I33" i="1" l="1"/>
  <c r="C33" i="1"/>
  <c r="I41" i="1"/>
  <c r="C41" i="1"/>
  <c r="I49" i="1"/>
  <c r="H49" i="1"/>
  <c r="C49" i="1"/>
  <c r="I47" i="1"/>
  <c r="H47" i="1"/>
  <c r="C47" i="1"/>
  <c r="I45" i="1"/>
  <c r="C45" i="1"/>
  <c r="I43" i="1"/>
  <c r="C43" i="1"/>
  <c r="I39" i="1"/>
  <c r="C39" i="1"/>
  <c r="I37" i="1"/>
  <c r="C37" i="1"/>
  <c r="I35" i="1"/>
  <c r="C35" i="1"/>
  <c r="I31" i="1"/>
  <c r="C31" i="1"/>
  <c r="I29" i="1"/>
  <c r="C29" i="1"/>
  <c r="B183" i="2"/>
  <c r="B138" i="2"/>
  <c r="B115" i="2"/>
  <c r="B113" i="2"/>
  <c r="B111" i="2"/>
  <c r="B109" i="2"/>
  <c r="B108" i="2"/>
  <c r="B107" i="2"/>
  <c r="B105" i="2"/>
  <c r="B104" i="2"/>
  <c r="B103" i="2"/>
  <c r="B102" i="2"/>
  <c r="B101" i="2"/>
  <c r="B100" i="2"/>
  <c r="B99" i="2"/>
  <c r="B98" i="2"/>
  <c r="B97" i="2"/>
  <c r="B51" i="2"/>
  <c r="B24" i="2"/>
  <c r="B23" i="2"/>
  <c r="B7" i="2"/>
  <c r="B6" i="2"/>
  <c r="C227" i="1"/>
  <c r="H227" i="1"/>
  <c r="G227" i="1" s="1"/>
  <c r="F227" i="1" s="1"/>
  <c r="E227" i="1" s="1"/>
  <c r="G184" i="1"/>
  <c r="F184" i="1" s="1"/>
  <c r="G190" i="1"/>
  <c r="F190" i="1" s="1"/>
  <c r="G194" i="1"/>
  <c r="F194" i="1" s="1"/>
  <c r="E194" i="1" s="1"/>
  <c r="G128" i="1"/>
  <c r="F128" i="1" s="1"/>
  <c r="E128" i="1" s="1"/>
  <c r="G129" i="1"/>
  <c r="F129" i="1" s="1"/>
  <c r="E129" i="1" s="1"/>
  <c r="G57" i="1"/>
  <c r="F57" i="1" s="1"/>
  <c r="F224" i="3"/>
  <c r="E224" i="3" s="1"/>
  <c r="D224" i="3" s="1"/>
  <c r="E321" i="3"/>
  <c r="D321" i="3" s="1"/>
  <c r="F182" i="2" l="1"/>
  <c r="E182" i="2" s="1"/>
  <c r="B182" i="2"/>
  <c r="B167" i="2"/>
  <c r="B106" i="2"/>
  <c r="B110" i="2"/>
  <c r="B112" i="2"/>
  <c r="B114" i="2"/>
  <c r="B136" i="2"/>
  <c r="B137" i="2"/>
  <c r="B53" i="2"/>
  <c r="B46" i="2"/>
  <c r="B45" i="2"/>
  <c r="B44" i="2"/>
  <c r="B42" i="2"/>
  <c r="B43" i="2"/>
  <c r="B41" i="2"/>
  <c r="B14" i="2"/>
  <c r="B13" i="2"/>
  <c r="E155" i="2"/>
  <c r="E191" i="2"/>
  <c r="H6" i="1"/>
  <c r="G6" i="1" s="1"/>
  <c r="F6" i="1" s="1"/>
  <c r="E6" i="1" s="1"/>
  <c r="F6" i="2"/>
  <c r="E6" i="2" s="1"/>
  <c r="D6" i="2" l="1"/>
  <c r="D191" i="2"/>
  <c r="D155" i="2"/>
  <c r="D182" i="2"/>
  <c r="H142" i="1"/>
  <c r="C142" i="1"/>
  <c r="H141" i="1"/>
  <c r="C141" i="1"/>
  <c r="H140" i="1"/>
  <c r="C140" i="1"/>
  <c r="H139" i="1"/>
  <c r="C139" i="1"/>
  <c r="H138" i="1"/>
  <c r="C138" i="1"/>
  <c r="H137" i="1"/>
  <c r="C137" i="1"/>
  <c r="H136" i="1"/>
  <c r="C136" i="1"/>
  <c r="H135" i="1"/>
  <c r="C135" i="1"/>
  <c r="H134" i="1"/>
  <c r="C134" i="1"/>
  <c r="H133" i="1"/>
  <c r="C133" i="1"/>
  <c r="H132" i="1"/>
  <c r="C132" i="1"/>
  <c r="C128" i="1"/>
  <c r="H127" i="1"/>
  <c r="C127" i="1"/>
  <c r="C89" i="1"/>
  <c r="C23" i="1"/>
  <c r="C24" i="1"/>
  <c r="C25" i="1"/>
  <c r="C26" i="1"/>
  <c r="H14" i="1"/>
  <c r="C14" i="1"/>
  <c r="G127" i="1" l="1"/>
  <c r="F127" i="1" s="1"/>
  <c r="E127" i="1" s="1"/>
  <c r="G132" i="1"/>
  <c r="F132" i="1" s="1"/>
  <c r="E132" i="1" s="1"/>
  <c r="G136" i="1"/>
  <c r="F136" i="1" s="1"/>
  <c r="E136" i="1" s="1"/>
  <c r="G138" i="1"/>
  <c r="F138" i="1" s="1"/>
  <c r="E138" i="1" s="1"/>
  <c r="G140" i="1"/>
  <c r="F140" i="1" s="1"/>
  <c r="E140" i="1" s="1"/>
  <c r="G142" i="1"/>
  <c r="F142" i="1" s="1"/>
  <c r="E142" i="1" s="1"/>
  <c r="G14" i="1"/>
  <c r="F14" i="1" s="1"/>
  <c r="E14" i="1" s="1"/>
  <c r="G133" i="1"/>
  <c r="F133" i="1" s="1"/>
  <c r="E133" i="1" s="1"/>
  <c r="G135" i="1"/>
  <c r="F135" i="1" s="1"/>
  <c r="E135" i="1" s="1"/>
  <c r="G137" i="1"/>
  <c r="F137" i="1" s="1"/>
  <c r="E137" i="1" s="1"/>
  <c r="G139" i="1"/>
  <c r="F139" i="1" s="1"/>
  <c r="E139" i="1" s="1"/>
  <c r="G141" i="1"/>
  <c r="F141" i="1" s="1"/>
  <c r="E141" i="1" s="1"/>
  <c r="G134" i="1"/>
  <c r="F134" i="1" s="1"/>
  <c r="E134" i="1" s="1"/>
  <c r="H236" i="1"/>
  <c r="G236" i="1" s="1"/>
  <c r="F236" i="1" s="1"/>
  <c r="E236" i="1" s="1"/>
  <c r="H235" i="1"/>
  <c r="G235" i="1" s="1"/>
  <c r="F235" i="1" s="1"/>
  <c r="E235" i="1" s="1"/>
  <c r="C184" i="1"/>
  <c r="G356" i="3" l="1"/>
  <c r="F218" i="2"/>
  <c r="F219" i="2"/>
  <c r="F220" i="2"/>
  <c r="F221" i="2"/>
  <c r="F222" i="2"/>
  <c r="F223" i="2"/>
  <c r="F356" i="3" l="1"/>
  <c r="E356" i="3" s="1"/>
  <c r="D356" i="3" s="1"/>
  <c r="E220" i="2"/>
  <c r="E223" i="2"/>
  <c r="E219" i="2"/>
  <c r="E222" i="2"/>
  <c r="E218" i="2"/>
  <c r="E221" i="2"/>
  <c r="C190" i="1"/>
  <c r="H40" i="1"/>
  <c r="H41" i="1" s="1"/>
  <c r="H32" i="1"/>
  <c r="H33" i="1" s="1"/>
  <c r="H30" i="1"/>
  <c r="H31" i="1" s="1"/>
  <c r="H28" i="1"/>
  <c r="H29" i="1" s="1"/>
  <c r="H91" i="1"/>
  <c r="H92" i="1"/>
  <c r="H93" i="1"/>
  <c r="H94" i="1"/>
  <c r="H95" i="1"/>
  <c r="H96" i="1"/>
  <c r="H97" i="1"/>
  <c r="H106" i="1"/>
  <c r="H107" i="1"/>
  <c r="H108" i="1"/>
  <c r="H109" i="1"/>
  <c r="H110" i="1"/>
  <c r="H111" i="1"/>
  <c r="H112" i="1"/>
  <c r="H113" i="1"/>
  <c r="H98" i="1"/>
  <c r="H99" i="1"/>
  <c r="H100" i="1"/>
  <c r="H101" i="1"/>
  <c r="H102" i="1"/>
  <c r="H103" i="1"/>
  <c r="H104" i="1"/>
  <c r="H105" i="1"/>
  <c r="H114" i="1"/>
  <c r="H115" i="1"/>
  <c r="H116" i="1"/>
  <c r="H117" i="1"/>
  <c r="H118" i="1"/>
  <c r="H119" i="1"/>
  <c r="H120" i="1"/>
  <c r="H121" i="1"/>
  <c r="H88" i="1"/>
  <c r="G88" i="1" s="1"/>
  <c r="F88" i="1" s="1"/>
  <c r="H90" i="1"/>
  <c r="H143" i="1"/>
  <c r="G143" i="1" s="1"/>
  <c r="F143" i="1" s="1"/>
  <c r="E143" i="1" s="1"/>
  <c r="H144" i="1"/>
  <c r="G144" i="1" s="1"/>
  <c r="F144" i="1" s="1"/>
  <c r="E144" i="1" s="1"/>
  <c r="H145" i="1"/>
  <c r="G145" i="1" s="1"/>
  <c r="F145" i="1" s="1"/>
  <c r="H87" i="1"/>
  <c r="G87" i="1" s="1"/>
  <c r="F87" i="1" s="1"/>
  <c r="E87" i="1" s="1"/>
  <c r="H74" i="1"/>
  <c r="G74" i="1" s="1"/>
  <c r="F74" i="1" s="1"/>
  <c r="H75" i="1"/>
  <c r="G75" i="1" s="1"/>
  <c r="F75" i="1" s="1"/>
  <c r="H76" i="1"/>
  <c r="G76" i="1" s="1"/>
  <c r="F76" i="1" s="1"/>
  <c r="H77" i="1"/>
  <c r="G77" i="1" s="1"/>
  <c r="F77" i="1" s="1"/>
  <c r="H78" i="1"/>
  <c r="G78" i="1" s="1"/>
  <c r="F78" i="1" s="1"/>
  <c r="H79" i="1"/>
  <c r="G79" i="1" s="1"/>
  <c r="F79" i="1" s="1"/>
  <c r="H80" i="1"/>
  <c r="G80" i="1" s="1"/>
  <c r="F80" i="1" s="1"/>
  <c r="H81" i="1"/>
  <c r="G81" i="1" s="1"/>
  <c r="F81" i="1" s="1"/>
  <c r="H82" i="1"/>
  <c r="G82" i="1" s="1"/>
  <c r="F82" i="1" s="1"/>
  <c r="H83" i="1"/>
  <c r="G83" i="1" s="1"/>
  <c r="F83" i="1" s="1"/>
  <c r="H61" i="1"/>
  <c r="G61" i="1" s="1"/>
  <c r="F61" i="1" s="1"/>
  <c r="E61" i="1" s="1"/>
  <c r="H62" i="1"/>
  <c r="G62" i="1" s="1"/>
  <c r="F62" i="1" s="1"/>
  <c r="E62" i="1" s="1"/>
  <c r="H63" i="1"/>
  <c r="G63" i="1" s="1"/>
  <c r="F63" i="1" s="1"/>
  <c r="E63" i="1" s="1"/>
  <c r="H64" i="1"/>
  <c r="G64" i="1" s="1"/>
  <c r="F64" i="1" s="1"/>
  <c r="E64" i="1" s="1"/>
  <c r="H65" i="1"/>
  <c r="G65" i="1" s="1"/>
  <c r="F65" i="1" s="1"/>
  <c r="E65" i="1" s="1"/>
  <c r="H66" i="1"/>
  <c r="G66" i="1" s="1"/>
  <c r="F66" i="1" s="1"/>
  <c r="E66" i="1" s="1"/>
  <c r="H67" i="1"/>
  <c r="G67" i="1" s="1"/>
  <c r="F67" i="1" s="1"/>
  <c r="E67" i="1" s="1"/>
  <c r="H68" i="1"/>
  <c r="G68" i="1" s="1"/>
  <c r="F68" i="1" s="1"/>
  <c r="E68" i="1" s="1"/>
  <c r="H69" i="1"/>
  <c r="G69" i="1" s="1"/>
  <c r="F69" i="1" s="1"/>
  <c r="E69" i="1" s="1"/>
  <c r="H70" i="1"/>
  <c r="G70" i="1" s="1"/>
  <c r="F70" i="1" s="1"/>
  <c r="E70" i="1" s="1"/>
  <c r="H71" i="1"/>
  <c r="G71" i="1" s="1"/>
  <c r="F71" i="1" s="1"/>
  <c r="E71" i="1" s="1"/>
  <c r="H130" i="1"/>
  <c r="H131" i="1"/>
  <c r="H72" i="1"/>
  <c r="G72" i="1" s="1"/>
  <c r="F72" i="1" s="1"/>
  <c r="H86" i="1"/>
  <c r="G86" i="1" s="1"/>
  <c r="F86" i="1" s="1"/>
  <c r="H73" i="1"/>
  <c r="G73" i="1" s="1"/>
  <c r="F73" i="1" s="1"/>
  <c r="H44" i="1"/>
  <c r="H34" i="1"/>
  <c r="H35" i="1" s="1"/>
  <c r="H36" i="1"/>
  <c r="H37" i="1" s="1"/>
  <c r="H38" i="1"/>
  <c r="H39" i="1" s="1"/>
  <c r="H237" i="1"/>
  <c r="G237" i="1" s="1"/>
  <c r="F237" i="1" s="1"/>
  <c r="E237" i="1" s="1"/>
  <c r="H158" i="1"/>
  <c r="G158" i="1" s="1"/>
  <c r="F158" i="1" s="1"/>
  <c r="H159" i="1"/>
  <c r="G159" i="1" s="1"/>
  <c r="F159" i="1" s="1"/>
  <c r="H160" i="1"/>
  <c r="G160" i="1" s="1"/>
  <c r="F160" i="1" s="1"/>
  <c r="H155" i="1"/>
  <c r="G155" i="1" s="1"/>
  <c r="F155" i="1" s="1"/>
  <c r="H156" i="1"/>
  <c r="G156" i="1" s="1"/>
  <c r="F156" i="1" s="1"/>
  <c r="E156" i="1" s="1"/>
  <c r="H157" i="1"/>
  <c r="G157" i="1" s="1"/>
  <c r="F157" i="1" s="1"/>
  <c r="H151" i="1"/>
  <c r="G151" i="1" s="1"/>
  <c r="F151" i="1" s="1"/>
  <c r="H152" i="1"/>
  <c r="G152" i="1" s="1"/>
  <c r="F152" i="1" s="1"/>
  <c r="E152" i="1" s="1"/>
  <c r="H18" i="1"/>
  <c r="H19" i="1"/>
  <c r="H20" i="1"/>
  <c r="H21" i="1"/>
  <c r="H22" i="1"/>
  <c r="H16" i="1"/>
  <c r="H15" i="1"/>
  <c r="H17" i="1"/>
  <c r="H7" i="1"/>
  <c r="H8" i="1"/>
  <c r="H9" i="1"/>
  <c r="H10" i="1"/>
  <c r="H11" i="1"/>
  <c r="H12" i="1"/>
  <c r="F231" i="2"/>
  <c r="B231" i="2"/>
  <c r="F230" i="2"/>
  <c r="B230" i="2"/>
  <c r="F229" i="2"/>
  <c r="B229" i="2"/>
  <c r="F228" i="2"/>
  <c r="B228" i="2"/>
  <c r="F226" i="2"/>
  <c r="F225" i="2"/>
  <c r="B225" i="2"/>
  <c r="F224" i="2"/>
  <c r="B224" i="2"/>
  <c r="B223" i="2"/>
  <c r="B222" i="2"/>
  <c r="B221" i="2"/>
  <c r="B220" i="2"/>
  <c r="B219" i="2"/>
  <c r="B218" i="2"/>
  <c r="F210" i="2"/>
  <c r="B210" i="2"/>
  <c r="F209" i="2"/>
  <c r="B209" i="2"/>
  <c r="F213" i="2"/>
  <c r="B213" i="2"/>
  <c r="F207" i="2"/>
  <c r="F208" i="2"/>
  <c r="F211" i="2"/>
  <c r="F212" i="2"/>
  <c r="F214" i="2"/>
  <c r="F215" i="2"/>
  <c r="F216" i="2"/>
  <c r="F217" i="2"/>
  <c r="F29" i="2"/>
  <c r="F30" i="2"/>
  <c r="F31" i="2"/>
  <c r="F7" i="2"/>
  <c r="F8" i="2"/>
  <c r="F9" i="2"/>
  <c r="F10" i="2"/>
  <c r="F11" i="2"/>
  <c r="F12" i="2"/>
  <c r="F13" i="2"/>
  <c r="F17" i="2"/>
  <c r="F18" i="2"/>
  <c r="F19" i="2"/>
  <c r="F20" i="2"/>
  <c r="F21" i="2"/>
  <c r="F22" i="2"/>
  <c r="F23" i="2"/>
  <c r="F24" i="2"/>
  <c r="F25" i="2"/>
  <c r="F32" i="2"/>
  <c r="F33" i="2"/>
  <c r="F34" i="2"/>
  <c r="F232" i="2"/>
  <c r="E232" i="2" s="1"/>
  <c r="F233" i="2"/>
  <c r="E233" i="2" s="1"/>
  <c r="F234" i="2"/>
  <c r="E234" i="2" s="1"/>
  <c r="F35" i="2"/>
  <c r="F36" i="2"/>
  <c r="F37" i="2"/>
  <c r="F38" i="2"/>
  <c r="F39" i="2"/>
  <c r="F40" i="2"/>
  <c r="F235" i="2"/>
  <c r="E235" i="2" s="1"/>
  <c r="F47" i="2"/>
  <c r="F48" i="2"/>
  <c r="F49" i="2"/>
  <c r="F50" i="2"/>
  <c r="F51" i="2"/>
  <c r="F52"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116" i="2"/>
  <c r="F117" i="2"/>
  <c r="F118" i="2"/>
  <c r="F119" i="2"/>
  <c r="F120" i="2"/>
  <c r="F121" i="2"/>
  <c r="F122" i="2"/>
  <c r="F123" i="2"/>
  <c r="F124" i="2"/>
  <c r="F125" i="2"/>
  <c r="F126" i="2"/>
  <c r="F127" i="2"/>
  <c r="F128" i="2"/>
  <c r="F129" i="2"/>
  <c r="F130" i="2"/>
  <c r="F131" i="2"/>
  <c r="F132" i="2"/>
  <c r="F133" i="2"/>
  <c r="F134" i="2"/>
  <c r="F135" i="2"/>
  <c r="F236" i="2"/>
  <c r="E236" i="2" s="1"/>
  <c r="F237" i="2"/>
  <c r="E237" i="2" s="1"/>
  <c r="F139" i="2"/>
  <c r="F140" i="2"/>
  <c r="F141" i="2"/>
  <c r="F142" i="2"/>
  <c r="F143" i="2"/>
  <c r="F144" i="2"/>
  <c r="F145" i="2"/>
  <c r="F146" i="2"/>
  <c r="F147" i="2"/>
  <c r="F148" i="2"/>
  <c r="F149" i="2"/>
  <c r="F150" i="2"/>
  <c r="F151" i="2"/>
  <c r="F152" i="2"/>
  <c r="F153" i="2"/>
  <c r="F154" i="2"/>
  <c r="F156" i="2"/>
  <c r="F157" i="2"/>
  <c r="F158" i="2"/>
  <c r="F159" i="2"/>
  <c r="F160" i="2"/>
  <c r="F161" i="2"/>
  <c r="F238" i="2"/>
  <c r="E238" i="2" s="1"/>
  <c r="F239" i="2"/>
  <c r="E239" i="2" s="1"/>
  <c r="F240" i="2"/>
  <c r="E240" i="2" s="1"/>
  <c r="F162" i="2"/>
  <c r="F163" i="2"/>
  <c r="F164" i="2"/>
  <c r="F165" i="2"/>
  <c r="F166" i="2"/>
  <c r="F168" i="2"/>
  <c r="F169" i="2"/>
  <c r="F170" i="2"/>
  <c r="F171" i="2"/>
  <c r="F172" i="2"/>
  <c r="F173" i="2"/>
  <c r="F174" i="2"/>
  <c r="F175" i="2"/>
  <c r="F176" i="2"/>
  <c r="F177" i="2"/>
  <c r="F178" i="2"/>
  <c r="F179" i="2"/>
  <c r="F180" i="2"/>
  <c r="F181" i="2"/>
  <c r="F183" i="2"/>
  <c r="F184" i="2"/>
  <c r="F185" i="2"/>
  <c r="F186" i="2"/>
  <c r="F187" i="2"/>
  <c r="F188" i="2"/>
  <c r="F189" i="2"/>
  <c r="F190" i="2"/>
  <c r="F192" i="2"/>
  <c r="F193" i="2"/>
  <c r="F194" i="2"/>
  <c r="F195" i="2"/>
  <c r="F196" i="2"/>
  <c r="F197" i="2"/>
  <c r="F198" i="2"/>
  <c r="F199" i="2"/>
  <c r="F200" i="2"/>
  <c r="F201" i="2"/>
  <c r="F202" i="2"/>
  <c r="F203" i="2"/>
  <c r="F204" i="2"/>
  <c r="F205" i="2"/>
  <c r="F206" i="2"/>
  <c r="F241" i="2"/>
  <c r="E241" i="2" s="1"/>
  <c r="F242" i="2"/>
  <c r="E242" i="2" s="1"/>
  <c r="F243" i="2"/>
  <c r="E243" i="2" s="1"/>
  <c r="F244" i="2"/>
  <c r="E244" i="2" s="1"/>
  <c r="F245" i="2"/>
  <c r="E245" i="2" s="1"/>
  <c r="F246" i="2"/>
  <c r="E246" i="2" s="1"/>
  <c r="F247" i="2"/>
  <c r="E247" i="2" s="1"/>
  <c r="G187" i="3"/>
  <c r="G188" i="3"/>
  <c r="G189" i="3"/>
  <c r="G190" i="3"/>
  <c r="G191" i="3"/>
  <c r="G192" i="3"/>
  <c r="G193" i="3"/>
  <c r="G194" i="3"/>
  <c r="G195" i="3"/>
  <c r="G196" i="3"/>
  <c r="G197" i="3"/>
  <c r="G198" i="3"/>
  <c r="G199" i="3"/>
  <c r="G200" i="3"/>
  <c r="G201" i="3"/>
  <c r="G202" i="3"/>
  <c r="G203" i="3"/>
  <c r="G212" i="3"/>
  <c r="G213" i="3"/>
  <c r="G214" i="3"/>
  <c r="G215" i="3"/>
  <c r="D246" i="2" l="1"/>
  <c r="D235" i="2"/>
  <c r="D221" i="2"/>
  <c r="D245" i="2"/>
  <c r="D243" i="2"/>
  <c r="D234" i="2"/>
  <c r="D219" i="2"/>
  <c r="D218" i="2"/>
  <c r="D220" i="2"/>
  <c r="D242" i="2"/>
  <c r="D240" i="2"/>
  <c r="D233" i="2"/>
  <c r="D223" i="2"/>
  <c r="D241" i="2"/>
  <c r="D239" i="2"/>
  <c r="D237" i="2"/>
  <c r="D232" i="2"/>
  <c r="D244" i="2"/>
  <c r="D238" i="2"/>
  <c r="D236" i="2"/>
  <c r="D222" i="2"/>
  <c r="H45" i="1"/>
  <c r="G39" i="1"/>
  <c r="F39" i="1" s="1"/>
  <c r="G29" i="1"/>
  <c r="F29" i="1" s="1"/>
  <c r="G37" i="1"/>
  <c r="F37" i="1" s="1"/>
  <c r="G31" i="1"/>
  <c r="F31" i="1" s="1"/>
  <c r="G33" i="1"/>
  <c r="F33" i="1" s="1"/>
  <c r="G41" i="1"/>
  <c r="F41" i="1" s="1"/>
  <c r="G8" i="1"/>
  <c r="F8" i="1" s="1"/>
  <c r="E8" i="1" s="1"/>
  <c r="G120" i="1"/>
  <c r="F120" i="1" s="1"/>
  <c r="E120" i="1" s="1"/>
  <c r="G11" i="1"/>
  <c r="F11" i="1" s="1"/>
  <c r="E11" i="1" s="1"/>
  <c r="G7" i="1"/>
  <c r="F7" i="1" s="1"/>
  <c r="E7" i="1" s="1"/>
  <c r="G18" i="1"/>
  <c r="F18" i="1" s="1"/>
  <c r="E18" i="1" s="1"/>
  <c r="G90" i="1"/>
  <c r="F90" i="1" s="1"/>
  <c r="G103" i="1"/>
  <c r="F103" i="1" s="1"/>
  <c r="E103" i="1" s="1"/>
  <c r="G91" i="1"/>
  <c r="F91" i="1" s="1"/>
  <c r="G9" i="1"/>
  <c r="F9" i="1" s="1"/>
  <c r="E9" i="1" s="1"/>
  <c r="G15" i="1"/>
  <c r="F15" i="1" s="1"/>
  <c r="E15" i="1" s="1"/>
  <c r="G20" i="1"/>
  <c r="F20" i="1" s="1"/>
  <c r="E20" i="1" s="1"/>
  <c r="G130" i="1"/>
  <c r="F130" i="1" s="1"/>
  <c r="G121" i="1"/>
  <c r="F121" i="1" s="1"/>
  <c r="E121" i="1" s="1"/>
  <c r="G117" i="1"/>
  <c r="F117" i="1" s="1"/>
  <c r="E117" i="1" s="1"/>
  <c r="G105" i="1"/>
  <c r="F105" i="1" s="1"/>
  <c r="E105" i="1" s="1"/>
  <c r="G101" i="1"/>
  <c r="F101" i="1" s="1"/>
  <c r="E101" i="1" s="1"/>
  <c r="G113" i="1"/>
  <c r="F113" i="1" s="1"/>
  <c r="G109" i="1"/>
  <c r="F109" i="1" s="1"/>
  <c r="E109" i="1" s="1"/>
  <c r="G97" i="1"/>
  <c r="F97" i="1" s="1"/>
  <c r="E97" i="1" s="1"/>
  <c r="G93" i="1"/>
  <c r="F93" i="1" s="1"/>
  <c r="E93" i="1" s="1"/>
  <c r="G16" i="1"/>
  <c r="F16" i="1" s="1"/>
  <c r="E16" i="1" s="1"/>
  <c r="G119" i="1"/>
  <c r="F119" i="1" s="1"/>
  <c r="E119" i="1" s="1"/>
  <c r="G99" i="1"/>
  <c r="F99" i="1" s="1"/>
  <c r="G107" i="1"/>
  <c r="F107" i="1" s="1"/>
  <c r="G95" i="1"/>
  <c r="F95" i="1" s="1"/>
  <c r="E95" i="1" s="1"/>
  <c r="G12" i="1"/>
  <c r="F12" i="1" s="1"/>
  <c r="E12" i="1" s="1"/>
  <c r="G19" i="1"/>
  <c r="F19" i="1" s="1"/>
  <c r="E19" i="1" s="1"/>
  <c r="G116" i="1"/>
  <c r="F116" i="1" s="1"/>
  <c r="E116" i="1" s="1"/>
  <c r="G104" i="1"/>
  <c r="F104" i="1" s="1"/>
  <c r="E104" i="1" s="1"/>
  <c r="G100" i="1"/>
  <c r="F100" i="1" s="1"/>
  <c r="E100" i="1" s="1"/>
  <c r="G112" i="1"/>
  <c r="F112" i="1" s="1"/>
  <c r="E112" i="1" s="1"/>
  <c r="G108" i="1"/>
  <c r="F108" i="1" s="1"/>
  <c r="G96" i="1"/>
  <c r="F96" i="1" s="1"/>
  <c r="E96" i="1" s="1"/>
  <c r="G92" i="1"/>
  <c r="F92" i="1" s="1"/>
  <c r="G22" i="1"/>
  <c r="F22" i="1" s="1"/>
  <c r="E22" i="1" s="1"/>
  <c r="G115" i="1"/>
  <c r="F115" i="1" s="1"/>
  <c r="G111" i="1"/>
  <c r="F111" i="1" s="1"/>
  <c r="E111" i="1" s="1"/>
  <c r="G10" i="1"/>
  <c r="F10" i="1" s="1"/>
  <c r="E10" i="1" s="1"/>
  <c r="G17" i="1"/>
  <c r="F17" i="1" s="1"/>
  <c r="E17" i="1" s="1"/>
  <c r="G21" i="1"/>
  <c r="F21" i="1" s="1"/>
  <c r="E21" i="1" s="1"/>
  <c r="G131" i="1"/>
  <c r="F131" i="1" s="1"/>
  <c r="G118" i="1"/>
  <c r="F118" i="1" s="1"/>
  <c r="E118" i="1" s="1"/>
  <c r="G114" i="1"/>
  <c r="F114" i="1" s="1"/>
  <c r="G102" i="1"/>
  <c r="F102" i="1" s="1"/>
  <c r="E102" i="1" s="1"/>
  <c r="G98" i="1"/>
  <c r="F98" i="1" s="1"/>
  <c r="G110" i="1"/>
  <c r="F110" i="1" s="1"/>
  <c r="E110" i="1" s="1"/>
  <c r="G106" i="1"/>
  <c r="F106" i="1" s="1"/>
  <c r="G94" i="1"/>
  <c r="F94" i="1" s="1"/>
  <c r="E94" i="1" s="1"/>
  <c r="E203" i="2"/>
  <c r="E199" i="2"/>
  <c r="E195" i="2"/>
  <c r="E190" i="2"/>
  <c r="E186" i="2"/>
  <c r="E181" i="2"/>
  <c r="E177" i="2"/>
  <c r="E173" i="2"/>
  <c r="E169" i="2"/>
  <c r="E164" i="2"/>
  <c r="E159" i="2"/>
  <c r="E154" i="2"/>
  <c r="E150" i="2"/>
  <c r="E146" i="2"/>
  <c r="E142" i="2"/>
  <c r="E133" i="2"/>
  <c r="E129" i="2"/>
  <c r="E125" i="2"/>
  <c r="E121" i="2"/>
  <c r="E117" i="2"/>
  <c r="E94" i="2"/>
  <c r="E90" i="2"/>
  <c r="E86" i="2"/>
  <c r="E82" i="2"/>
  <c r="E78" i="2"/>
  <c r="E74" i="2"/>
  <c r="E70" i="2"/>
  <c r="E66" i="2"/>
  <c r="E62" i="2"/>
  <c r="E58" i="2"/>
  <c r="E54" i="2"/>
  <c r="E49" i="2"/>
  <c r="E40" i="2"/>
  <c r="E36" i="2"/>
  <c r="E25" i="2"/>
  <c r="E17" i="2"/>
  <c r="D17" i="2" s="1"/>
  <c r="E10" i="2"/>
  <c r="D10" i="2" s="1"/>
  <c r="E31" i="2"/>
  <c r="E216" i="2"/>
  <c r="E211" i="2"/>
  <c r="E213" i="2"/>
  <c r="E210" i="2"/>
  <c r="E224" i="2"/>
  <c r="E226" i="2"/>
  <c r="E229" i="2"/>
  <c r="E231" i="2"/>
  <c r="E204" i="2"/>
  <c r="E200" i="2"/>
  <c r="E196" i="2"/>
  <c r="E192" i="2"/>
  <c r="E187" i="2"/>
  <c r="E183" i="2"/>
  <c r="E178" i="2"/>
  <c r="E174" i="2"/>
  <c r="E170" i="2"/>
  <c r="E165" i="2"/>
  <c r="E160" i="2"/>
  <c r="E156" i="2"/>
  <c r="E151" i="2"/>
  <c r="E147" i="2"/>
  <c r="E143" i="2"/>
  <c r="E139" i="2"/>
  <c r="E134" i="2"/>
  <c r="E130" i="2"/>
  <c r="E126" i="2"/>
  <c r="E122" i="2"/>
  <c r="E118" i="2"/>
  <c r="E95" i="2"/>
  <c r="E91" i="2"/>
  <c r="E87" i="2"/>
  <c r="E83" i="2"/>
  <c r="E79" i="2"/>
  <c r="E75" i="2"/>
  <c r="E71" i="2"/>
  <c r="E67" i="2"/>
  <c r="E63" i="2"/>
  <c r="E59" i="2"/>
  <c r="E55" i="2"/>
  <c r="E50" i="2"/>
  <c r="E37" i="2"/>
  <c r="E32" i="2"/>
  <c r="E22" i="2"/>
  <c r="E18" i="2"/>
  <c r="D18" i="2" s="1"/>
  <c r="E11" i="2"/>
  <c r="D11" i="2" s="1"/>
  <c r="E7" i="2"/>
  <c r="E217" i="2"/>
  <c r="E212" i="2"/>
  <c r="E206" i="2"/>
  <c r="D206" i="2" s="1"/>
  <c r="E202" i="2"/>
  <c r="E198" i="2"/>
  <c r="E194" i="2"/>
  <c r="E189" i="2"/>
  <c r="E185" i="2"/>
  <c r="E180" i="2"/>
  <c r="E176" i="2"/>
  <c r="E172" i="2"/>
  <c r="E168" i="2"/>
  <c r="E163" i="2"/>
  <c r="E158" i="2"/>
  <c r="E153" i="2"/>
  <c r="E149" i="2"/>
  <c r="E145" i="2"/>
  <c r="E141" i="2"/>
  <c r="E132" i="2"/>
  <c r="E128" i="2"/>
  <c r="E124" i="2"/>
  <c r="E120" i="2"/>
  <c r="E116" i="2"/>
  <c r="E93" i="2"/>
  <c r="E89" i="2"/>
  <c r="E85" i="2"/>
  <c r="E81" i="2"/>
  <c r="E77" i="2"/>
  <c r="E73" i="2"/>
  <c r="E69" i="2"/>
  <c r="E65" i="2"/>
  <c r="E61" i="2"/>
  <c r="E57" i="2"/>
  <c r="E52" i="2"/>
  <c r="E48" i="2"/>
  <c r="E39" i="2"/>
  <c r="E35" i="2"/>
  <c r="E34" i="2"/>
  <c r="E24" i="2"/>
  <c r="E20" i="2"/>
  <c r="D20" i="2" s="1"/>
  <c r="E13" i="2"/>
  <c r="D13" i="2" s="1"/>
  <c r="E9" i="2"/>
  <c r="D9" i="2" s="1"/>
  <c r="E30" i="2"/>
  <c r="E215" i="2"/>
  <c r="E208" i="2"/>
  <c r="E205" i="2"/>
  <c r="E201" i="2"/>
  <c r="E197" i="2"/>
  <c r="E193" i="2"/>
  <c r="E188" i="2"/>
  <c r="E184" i="2"/>
  <c r="E179" i="2"/>
  <c r="E175" i="2"/>
  <c r="E171" i="2"/>
  <c r="E166" i="2"/>
  <c r="E162" i="2"/>
  <c r="E161" i="2"/>
  <c r="E157" i="2"/>
  <c r="E152" i="2"/>
  <c r="E148" i="2"/>
  <c r="E144" i="2"/>
  <c r="E140" i="2"/>
  <c r="E135" i="2"/>
  <c r="E131" i="2"/>
  <c r="E127" i="2"/>
  <c r="E123" i="2"/>
  <c r="E119" i="2"/>
  <c r="E96" i="2"/>
  <c r="E92" i="2"/>
  <c r="E88" i="2"/>
  <c r="E84" i="2"/>
  <c r="E80" i="2"/>
  <c r="E76" i="2"/>
  <c r="E72" i="2"/>
  <c r="E68" i="2"/>
  <c r="E64" i="2"/>
  <c r="E60" i="2"/>
  <c r="E56" i="2"/>
  <c r="E51" i="2"/>
  <c r="E47" i="2"/>
  <c r="E38" i="2"/>
  <c r="E33" i="2"/>
  <c r="E23" i="2"/>
  <c r="E19" i="2"/>
  <c r="D19" i="2" s="1"/>
  <c r="E12" i="2"/>
  <c r="D12" i="2" s="1"/>
  <c r="E8" i="2"/>
  <c r="D8" i="2" s="1"/>
  <c r="E29" i="2"/>
  <c r="E214" i="2"/>
  <c r="E207" i="2"/>
  <c r="E209" i="2"/>
  <c r="E225" i="2"/>
  <c r="E228" i="2"/>
  <c r="E230" i="2"/>
  <c r="F201" i="3"/>
  <c r="E201" i="3" s="1"/>
  <c r="D201" i="3" s="1"/>
  <c r="F189" i="3"/>
  <c r="E189" i="3" s="1"/>
  <c r="D189" i="3" s="1"/>
  <c r="F197" i="3"/>
  <c r="E197" i="3" s="1"/>
  <c r="D197" i="3" s="1"/>
  <c r="F213" i="3"/>
  <c r="E213" i="3" s="1"/>
  <c r="D213" i="3" s="1"/>
  <c r="F193" i="3"/>
  <c r="E193" i="3" s="1"/>
  <c r="D193" i="3" s="1"/>
  <c r="F214" i="3"/>
  <c r="E214" i="3" s="1"/>
  <c r="D214" i="3" s="1"/>
  <c r="F202" i="3"/>
  <c r="E202" i="3" s="1"/>
  <c r="D202" i="3" s="1"/>
  <c r="F194" i="3"/>
  <c r="E194" i="3" s="1"/>
  <c r="D194" i="3" s="1"/>
  <c r="F190" i="3"/>
  <c r="E190" i="3" s="1"/>
  <c r="D190" i="3" s="1"/>
  <c r="F212" i="3"/>
  <c r="E212" i="3" s="1"/>
  <c r="D212" i="3" s="1"/>
  <c r="F200" i="3"/>
  <c r="E200" i="3" s="1"/>
  <c r="D200" i="3" s="1"/>
  <c r="F196" i="3"/>
  <c r="E196" i="3" s="1"/>
  <c r="D196" i="3" s="1"/>
  <c r="F192" i="3"/>
  <c r="E192" i="3" s="1"/>
  <c r="D192" i="3" s="1"/>
  <c r="F198" i="3"/>
  <c r="E198" i="3" s="1"/>
  <c r="D198" i="3" s="1"/>
  <c r="F215" i="3"/>
  <c r="E215" i="3" s="1"/>
  <c r="D215" i="3" s="1"/>
  <c r="F203" i="3"/>
  <c r="E203" i="3" s="1"/>
  <c r="D203" i="3" s="1"/>
  <c r="F199" i="3"/>
  <c r="E199" i="3" s="1"/>
  <c r="D199" i="3" s="1"/>
  <c r="F195" i="3"/>
  <c r="E195" i="3" s="1"/>
  <c r="D195" i="3" s="1"/>
  <c r="F191" i="3"/>
  <c r="E191" i="3" s="1"/>
  <c r="D191" i="3" s="1"/>
  <c r="F187" i="3"/>
  <c r="E187" i="3" s="1"/>
  <c r="D187" i="3" s="1"/>
  <c r="F188" i="3"/>
  <c r="E188" i="3" s="1"/>
  <c r="D188" i="3" s="1"/>
  <c r="D75" i="2" l="1"/>
  <c r="D160" i="2"/>
  <c r="D178" i="2"/>
  <c r="D196" i="2"/>
  <c r="D229" i="2"/>
  <c r="D213" i="2"/>
  <c r="D40" i="2"/>
  <c r="D62" i="2"/>
  <c r="D78" i="2"/>
  <c r="D94" i="2"/>
  <c r="D129" i="2"/>
  <c r="D150" i="2"/>
  <c r="D169" i="2"/>
  <c r="D186" i="2"/>
  <c r="D203" i="2"/>
  <c r="D228" i="2"/>
  <c r="D47" i="2"/>
  <c r="D80" i="2"/>
  <c r="D148" i="2"/>
  <c r="D179" i="2"/>
  <c r="D197" i="2"/>
  <c r="D39" i="2"/>
  <c r="D77" i="2"/>
  <c r="D149" i="2"/>
  <c r="D185" i="2"/>
  <c r="D7" i="2"/>
  <c r="D32" i="2"/>
  <c r="D91" i="2"/>
  <c r="D126" i="2"/>
  <c r="D29" i="2"/>
  <c r="D51" i="2"/>
  <c r="D119" i="2"/>
  <c r="D152" i="2"/>
  <c r="D184" i="2"/>
  <c r="D30" i="2"/>
  <c r="D48" i="2"/>
  <c r="D116" i="2"/>
  <c r="D153" i="2"/>
  <c r="D189" i="2"/>
  <c r="D37" i="2"/>
  <c r="D79" i="2"/>
  <c r="D130" i="2"/>
  <c r="D183" i="2"/>
  <c r="D226" i="2"/>
  <c r="D66" i="2"/>
  <c r="D117" i="2"/>
  <c r="D133" i="2"/>
  <c r="D173" i="2"/>
  <c r="D72" i="2"/>
  <c r="D123" i="2"/>
  <c r="D157" i="2"/>
  <c r="D188" i="2"/>
  <c r="D205" i="2"/>
  <c r="D34" i="2"/>
  <c r="D52" i="2"/>
  <c r="D69" i="2"/>
  <c r="D85" i="2"/>
  <c r="D120" i="2"/>
  <c r="D141" i="2"/>
  <c r="D158" i="2"/>
  <c r="D176" i="2"/>
  <c r="D194" i="2"/>
  <c r="D212" i="2"/>
  <c r="D50" i="2"/>
  <c r="D67" i="2"/>
  <c r="D83" i="2"/>
  <c r="D118" i="2"/>
  <c r="D134" i="2"/>
  <c r="D151" i="2"/>
  <c r="D170" i="2"/>
  <c r="D187" i="2"/>
  <c r="D204" i="2"/>
  <c r="D216" i="2"/>
  <c r="D25" i="2"/>
  <c r="D54" i="2"/>
  <c r="D70" i="2"/>
  <c r="D86" i="2"/>
  <c r="D121" i="2"/>
  <c r="D142" i="2"/>
  <c r="D159" i="2"/>
  <c r="D177" i="2"/>
  <c r="D195" i="2"/>
  <c r="D214" i="2"/>
  <c r="D64" i="2"/>
  <c r="D96" i="2"/>
  <c r="D131" i="2"/>
  <c r="D162" i="2"/>
  <c r="D215" i="2"/>
  <c r="D61" i="2"/>
  <c r="D93" i="2"/>
  <c r="D128" i="2"/>
  <c r="D168" i="2"/>
  <c r="D202" i="2"/>
  <c r="D59" i="2"/>
  <c r="D143" i="2"/>
  <c r="D23" i="2"/>
  <c r="D68" i="2"/>
  <c r="D84" i="2"/>
  <c r="D135" i="2"/>
  <c r="D166" i="2"/>
  <c r="D201" i="2"/>
  <c r="D24" i="2"/>
  <c r="D65" i="2"/>
  <c r="D81" i="2"/>
  <c r="D132" i="2"/>
  <c r="D172" i="2"/>
  <c r="D63" i="2"/>
  <c r="D95" i="2"/>
  <c r="D147" i="2"/>
  <c r="D165" i="2"/>
  <c r="D200" i="2"/>
  <c r="D211" i="2"/>
  <c r="D49" i="2"/>
  <c r="D82" i="2"/>
  <c r="D154" i="2"/>
  <c r="D190" i="2"/>
  <c r="D209" i="2"/>
  <c r="D33" i="2"/>
  <c r="D56" i="2"/>
  <c r="D88" i="2"/>
  <c r="D140" i="2"/>
  <c r="D171" i="2"/>
  <c r="D230" i="2"/>
  <c r="D207" i="2"/>
  <c r="D38" i="2"/>
  <c r="D60" i="2"/>
  <c r="D76" i="2"/>
  <c r="D92" i="2"/>
  <c r="D127" i="2"/>
  <c r="D144" i="2"/>
  <c r="D161" i="2"/>
  <c r="D175" i="2"/>
  <c r="D193" i="2"/>
  <c r="D208" i="2"/>
  <c r="D35" i="2"/>
  <c r="D57" i="2"/>
  <c r="D73" i="2"/>
  <c r="D89" i="2"/>
  <c r="D124" i="2"/>
  <c r="D145" i="2"/>
  <c r="D163" i="2"/>
  <c r="D180" i="2"/>
  <c r="D198" i="2"/>
  <c r="D217" i="2"/>
  <c r="D22" i="2"/>
  <c r="D55" i="2"/>
  <c r="D71" i="2"/>
  <c r="D87" i="2"/>
  <c r="D122" i="2"/>
  <c r="D139" i="2"/>
  <c r="D156" i="2"/>
  <c r="D174" i="2"/>
  <c r="D192" i="2"/>
  <c r="D231" i="2"/>
  <c r="D210" i="2"/>
  <c r="D31" i="2"/>
  <c r="D36" i="2"/>
  <c r="D58" i="2"/>
  <c r="D74" i="2"/>
  <c r="D90" i="2"/>
  <c r="D125" i="2"/>
  <c r="D146" i="2"/>
  <c r="D164" i="2"/>
  <c r="D181" i="2"/>
  <c r="D199" i="2"/>
  <c r="C12" i="1"/>
  <c r="C10" i="1"/>
  <c r="C11" i="1"/>
  <c r="C9" i="1"/>
  <c r="C8" i="1"/>
  <c r="C7" i="1"/>
  <c r="B217" i="2" l="1"/>
  <c r="B216" i="2"/>
  <c r="B215" i="2"/>
  <c r="B214" i="2"/>
  <c r="B212" i="2"/>
  <c r="B211" i="2"/>
  <c r="B208" i="2"/>
  <c r="B207" i="2"/>
  <c r="B206" i="2"/>
  <c r="B205" i="2"/>
  <c r="B204" i="2"/>
  <c r="B203" i="2"/>
  <c r="B202" i="2"/>
  <c r="B200" i="2"/>
  <c r="B199" i="2"/>
  <c r="B198" i="2"/>
  <c r="B197" i="2"/>
  <c r="B196" i="2"/>
  <c r="B195" i="2"/>
  <c r="B194" i="2"/>
  <c r="B193" i="2"/>
  <c r="B192" i="2"/>
  <c r="B191" i="2"/>
  <c r="B190" i="2"/>
  <c r="B189" i="2"/>
  <c r="B188" i="2"/>
  <c r="B187" i="2"/>
  <c r="B186" i="2"/>
  <c r="B185" i="2"/>
  <c r="B184" i="2"/>
  <c r="B181" i="2"/>
  <c r="B180" i="2"/>
  <c r="B178" i="2"/>
  <c r="B177" i="2"/>
  <c r="B176" i="2"/>
  <c r="B175" i="2"/>
  <c r="B174" i="2"/>
  <c r="B172" i="2"/>
  <c r="B173" i="2"/>
  <c r="B169" i="2"/>
  <c r="B168" i="2"/>
  <c r="B166" i="2"/>
  <c r="B165" i="2"/>
  <c r="B164" i="2"/>
  <c r="B163" i="2"/>
  <c r="B162" i="2"/>
  <c r="B239" i="2"/>
  <c r="B240" i="2"/>
  <c r="B238" i="2"/>
  <c r="B160" i="2"/>
  <c r="B161" i="2"/>
  <c r="B159" i="2"/>
  <c r="B157" i="2"/>
  <c r="B158" i="2"/>
  <c r="B156" i="2"/>
  <c r="B155" i="2"/>
  <c r="B154" i="2"/>
  <c r="B153" i="2"/>
  <c r="B152" i="2"/>
  <c r="B151" i="2"/>
  <c r="B150" i="2"/>
  <c r="B149" i="2"/>
  <c r="B148" i="2"/>
  <c r="B147" i="2"/>
  <c r="B146" i="2"/>
  <c r="B145" i="2"/>
  <c r="B144" i="2"/>
  <c r="B142" i="2"/>
  <c r="B141" i="2"/>
  <c r="B140" i="2"/>
  <c r="B139" i="2"/>
  <c r="B237" i="2"/>
  <c r="B236" i="2"/>
  <c r="B135" i="2"/>
  <c r="B134" i="2"/>
  <c r="B133" i="2"/>
  <c r="B132" i="2"/>
  <c r="B131" i="2"/>
  <c r="B130" i="2"/>
  <c r="B129" i="2"/>
  <c r="B128" i="2"/>
  <c r="B127" i="2"/>
  <c r="B126" i="2"/>
  <c r="B125" i="2"/>
  <c r="B123" i="2"/>
  <c r="B122" i="2"/>
  <c r="B121" i="2"/>
  <c r="B120" i="2"/>
  <c r="B118" i="2"/>
  <c r="B117" i="2"/>
  <c r="B119" i="2"/>
  <c r="B116" i="2"/>
  <c r="B96" i="2"/>
  <c r="B95" i="2"/>
  <c r="B94" i="2"/>
  <c r="B93" i="2"/>
  <c r="B92" i="2"/>
  <c r="B90" i="2"/>
  <c r="B91" i="2"/>
  <c r="B89" i="2"/>
  <c r="B88" i="2"/>
  <c r="B87" i="2"/>
  <c r="B86" i="2"/>
  <c r="B85" i="2"/>
  <c r="B84" i="2"/>
  <c r="B83" i="2"/>
  <c r="B82" i="2"/>
  <c r="B81" i="2"/>
  <c r="B80" i="2"/>
  <c r="B78" i="2"/>
  <c r="B77" i="2"/>
  <c r="B73" i="2"/>
  <c r="B74" i="2"/>
  <c r="B75" i="2"/>
  <c r="B76" i="2"/>
  <c r="B72" i="2"/>
  <c r="B71" i="2"/>
  <c r="B70" i="2"/>
  <c r="B69" i="2"/>
  <c r="B68" i="2"/>
  <c r="B67" i="2"/>
  <c r="B66" i="2"/>
  <c r="B65" i="2"/>
  <c r="B64" i="2"/>
  <c r="B63" i="2"/>
  <c r="B62" i="2"/>
  <c r="B61" i="2"/>
  <c r="B60" i="2"/>
  <c r="B59" i="2"/>
  <c r="B58" i="2"/>
  <c r="B57" i="2"/>
  <c r="B56" i="2"/>
  <c r="B55" i="2"/>
  <c r="B54" i="2"/>
  <c r="B52" i="2"/>
  <c r="B49" i="2"/>
  <c r="B50" i="2"/>
  <c r="B48" i="2"/>
  <c r="B39" i="2"/>
  <c r="B40" i="2"/>
  <c r="B38" i="2"/>
  <c r="B37" i="2"/>
  <c r="B36" i="2"/>
  <c r="B35" i="2"/>
  <c r="B233" i="2"/>
  <c r="B234" i="2"/>
  <c r="B232" i="2"/>
  <c r="B33" i="2"/>
  <c r="B34" i="2"/>
  <c r="B32" i="2"/>
  <c r="B22" i="2"/>
  <c r="B21" i="2"/>
  <c r="B20" i="2"/>
  <c r="B19" i="2"/>
  <c r="B18" i="2"/>
  <c r="B12" i="2"/>
  <c r="B11" i="2"/>
  <c r="B10" i="2"/>
  <c r="B9" i="2"/>
  <c r="B8" i="2"/>
  <c r="B17" i="2"/>
  <c r="B25" i="2"/>
  <c r="B29" i="2"/>
  <c r="B30" i="2"/>
  <c r="B31" i="2"/>
  <c r="B235" i="2"/>
  <c r="B47" i="2"/>
  <c r="B79" i="2"/>
  <c r="B124" i="2"/>
  <c r="B143" i="2"/>
  <c r="B201" i="2"/>
  <c r="B241" i="2"/>
  <c r="B242" i="2"/>
  <c r="B243" i="2"/>
  <c r="B244" i="2"/>
  <c r="B245" i="2"/>
  <c r="B246" i="2"/>
  <c r="G358" i="3" l="1"/>
  <c r="G359" i="3"/>
  <c r="G360" i="3"/>
  <c r="G361" i="3"/>
  <c r="G362" i="3"/>
  <c r="G357" i="3"/>
  <c r="G318" i="3"/>
  <c r="G319" i="3"/>
  <c r="G320"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5" i="3"/>
  <c r="G317"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83" i="3"/>
  <c r="G184" i="3"/>
  <c r="G185" i="3"/>
  <c r="G186" i="3"/>
  <c r="G216" i="3"/>
  <c r="G217" i="3"/>
  <c r="G218" i="3"/>
  <c r="G225"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11" i="3"/>
  <c r="G307" i="3"/>
  <c r="G308" i="3"/>
  <c r="G314" i="3"/>
  <c r="G315" i="3"/>
  <c r="G316" i="3"/>
  <c r="G34" i="3"/>
  <c r="G7" i="3"/>
  <c r="G8" i="3"/>
  <c r="G9" i="3"/>
  <c r="G10" i="3"/>
  <c r="G11" i="3"/>
  <c r="G12" i="3"/>
  <c r="G13" i="3"/>
  <c r="G14" i="3"/>
  <c r="G15" i="3"/>
  <c r="G16" i="3"/>
  <c r="G17" i="3"/>
  <c r="G18" i="3"/>
  <c r="G19" i="3"/>
  <c r="G20" i="3"/>
  <c r="G21" i="3"/>
  <c r="G22" i="3"/>
  <c r="G23" i="3"/>
  <c r="G24" i="3"/>
  <c r="G25" i="3"/>
  <c r="G26" i="3"/>
  <c r="G27" i="3"/>
  <c r="G28" i="3"/>
  <c r="G29" i="3"/>
  <c r="G30" i="3"/>
  <c r="G31" i="3"/>
  <c r="G32" i="3"/>
  <c r="G33" i="3"/>
  <c r="G6" i="3"/>
  <c r="C88" i="1"/>
  <c r="C120" i="1"/>
  <c r="C119" i="1"/>
  <c r="C121" i="1"/>
  <c r="C115" i="1"/>
  <c r="C116" i="1"/>
  <c r="C117" i="1"/>
  <c r="C118" i="1"/>
  <c r="C114" i="1"/>
  <c r="C105" i="1"/>
  <c r="C104" i="1"/>
  <c r="C103" i="1"/>
  <c r="C102" i="1"/>
  <c r="C99" i="1"/>
  <c r="C100" i="1"/>
  <c r="C101" i="1"/>
  <c r="C98" i="1"/>
  <c r="C107" i="1"/>
  <c r="C108" i="1"/>
  <c r="C109" i="1"/>
  <c r="C106" i="1"/>
  <c r="C91" i="1"/>
  <c r="C92" i="1"/>
  <c r="C93" i="1"/>
  <c r="C90" i="1"/>
  <c r="C145" i="1"/>
  <c r="C87" i="1"/>
  <c r="C86" i="1"/>
  <c r="C131" i="1"/>
  <c r="C130" i="1"/>
  <c r="C40" i="1"/>
  <c r="C44" i="1"/>
  <c r="C42" i="1"/>
  <c r="C38" i="1"/>
  <c r="C36" i="1"/>
  <c r="H226" i="1"/>
  <c r="G226" i="1" s="1"/>
  <c r="F226" i="1" s="1"/>
  <c r="E226" i="1" s="1"/>
  <c r="H228" i="1"/>
  <c r="G228" i="1" s="1"/>
  <c r="F228" i="1" s="1"/>
  <c r="E228" i="1" s="1"/>
  <c r="H229" i="1"/>
  <c r="G229" i="1" s="1"/>
  <c r="F229" i="1" s="1"/>
  <c r="E229" i="1" s="1"/>
  <c r="H230" i="1"/>
  <c r="G230" i="1" s="1"/>
  <c r="F230" i="1" s="1"/>
  <c r="E230" i="1" s="1"/>
  <c r="H231" i="1"/>
  <c r="G231" i="1" s="1"/>
  <c r="F231" i="1" s="1"/>
  <c r="E231" i="1" s="1"/>
  <c r="H225" i="1"/>
  <c r="G225" i="1" s="1"/>
  <c r="F225" i="1" s="1"/>
  <c r="E225" i="1" s="1"/>
  <c r="C222" i="1"/>
  <c r="C223" i="1"/>
  <c r="C224" i="1"/>
  <c r="C176" i="1"/>
  <c r="C175" i="1"/>
  <c r="C238" i="1"/>
  <c r="C187" i="1"/>
  <c r="C186" i="1"/>
  <c r="C185" i="1"/>
  <c r="C183" i="1"/>
  <c r="C182" i="1"/>
  <c r="C181" i="1"/>
  <c r="C233" i="1"/>
  <c r="C149" i="1"/>
  <c r="C151" i="1"/>
  <c r="C199" i="1"/>
  <c r="C60" i="1"/>
  <c r="C59" i="1"/>
  <c r="C57" i="1"/>
  <c r="C123" i="1"/>
  <c r="C124" i="1"/>
  <c r="C125" i="1"/>
  <c r="C15" i="1"/>
  <c r="C16" i="1"/>
  <c r="C17" i="1"/>
  <c r="C18" i="1"/>
  <c r="C19" i="1"/>
  <c r="C20" i="1"/>
  <c r="C21" i="1"/>
  <c r="C22" i="1"/>
  <c r="C122" i="1"/>
  <c r="C52" i="1"/>
  <c r="C221" i="1"/>
  <c r="C55" i="1"/>
  <c r="C54" i="1"/>
  <c r="C56" i="1"/>
  <c r="C53" i="1"/>
  <c r="C126" i="1"/>
  <c r="C84" i="1"/>
  <c r="C85" i="1"/>
  <c r="C150" i="1"/>
  <c r="C146" i="1"/>
  <c r="C58" i="1"/>
  <c r="C152" i="1"/>
  <c r="C159" i="1"/>
  <c r="C160" i="1"/>
  <c r="C153" i="1"/>
  <c r="C154" i="1"/>
  <c r="C147" i="1"/>
  <c r="C232" i="1"/>
  <c r="C234" i="1"/>
  <c r="C237" i="1"/>
  <c r="C161" i="1"/>
  <c r="C162" i="1"/>
  <c r="C163" i="1"/>
  <c r="C164" i="1"/>
  <c r="C235" i="1"/>
  <c r="C236" i="1"/>
  <c r="C225" i="1"/>
  <c r="C226" i="1"/>
  <c r="C228" i="1"/>
  <c r="C229" i="1"/>
  <c r="C230" i="1"/>
  <c r="C231" i="1"/>
  <c r="C165" i="1"/>
  <c r="C166" i="1"/>
  <c r="C167" i="1"/>
  <c r="C168" i="1"/>
  <c r="C169" i="1"/>
  <c r="C170" i="1"/>
  <c r="C171" i="1"/>
  <c r="C172" i="1"/>
  <c r="C173" i="1"/>
  <c r="C195" i="1"/>
  <c r="C196" i="1"/>
  <c r="C197" i="1"/>
  <c r="C198" i="1"/>
  <c r="C177" i="1"/>
  <c r="C50" i="1"/>
  <c r="C73" i="1"/>
  <c r="C74" i="1"/>
  <c r="C75" i="1"/>
  <c r="C76" i="1"/>
  <c r="C77" i="1"/>
  <c r="C78" i="1"/>
  <c r="C79" i="1"/>
  <c r="C80" i="1"/>
  <c r="C81" i="1"/>
  <c r="C82" i="1"/>
  <c r="C83" i="1"/>
  <c r="C61" i="1"/>
  <c r="C62" i="1"/>
  <c r="C63" i="1"/>
  <c r="C64" i="1"/>
  <c r="C65" i="1"/>
  <c r="C66" i="1"/>
  <c r="C67" i="1"/>
  <c r="C68" i="1"/>
  <c r="C69" i="1"/>
  <c r="C70" i="1"/>
  <c r="C71" i="1"/>
  <c r="C72" i="1"/>
  <c r="C143" i="1"/>
  <c r="C144" i="1"/>
  <c r="C94" i="1"/>
  <c r="C95" i="1"/>
  <c r="C96" i="1"/>
  <c r="C97" i="1"/>
  <c r="C110" i="1"/>
  <c r="C111" i="1"/>
  <c r="C112" i="1"/>
  <c r="C113" i="1"/>
  <c r="C200" i="1"/>
  <c r="C188" i="1"/>
  <c r="C189" i="1"/>
  <c r="C194" i="1"/>
  <c r="C201" i="1"/>
  <c r="C202" i="1"/>
  <c r="C203" i="1"/>
  <c r="C204" i="1"/>
  <c r="C6" i="1"/>
  <c r="F22" i="3" l="1"/>
  <c r="E22" i="3" s="1"/>
  <c r="D22" i="3" s="1"/>
  <c r="F114" i="3"/>
  <c r="E114" i="3" s="1"/>
  <c r="D114" i="3" s="1"/>
  <c r="F70" i="3"/>
  <c r="E70" i="3" s="1"/>
  <c r="D70" i="3" s="1"/>
  <c r="F319" i="3"/>
  <c r="E319" i="3" s="1"/>
  <c r="D319" i="3" s="1"/>
  <c r="F13" i="3"/>
  <c r="E13" i="3" s="1"/>
  <c r="D13" i="3" s="1"/>
  <c r="F252" i="3"/>
  <c r="E252" i="3" s="1"/>
  <c r="D252" i="3" s="1"/>
  <c r="F174" i="3"/>
  <c r="E174" i="3" s="1"/>
  <c r="D174" i="3" s="1"/>
  <c r="F125" i="3"/>
  <c r="E125" i="3" s="1"/>
  <c r="D125" i="3" s="1"/>
  <c r="F93" i="3"/>
  <c r="E93" i="3" s="1"/>
  <c r="D93" i="3" s="1"/>
  <c r="F77" i="3"/>
  <c r="E77" i="3" s="1"/>
  <c r="D77" i="3" s="1"/>
  <c r="F57" i="3"/>
  <c r="E57" i="3" s="1"/>
  <c r="D57" i="3" s="1"/>
  <c r="F41" i="3"/>
  <c r="E41" i="3" s="1"/>
  <c r="D41" i="3" s="1"/>
  <c r="F346" i="3"/>
  <c r="E346" i="3" s="1"/>
  <c r="D346" i="3" s="1"/>
  <c r="F342" i="3"/>
  <c r="E342" i="3" s="1"/>
  <c r="D342" i="3" s="1"/>
  <c r="F334" i="3"/>
  <c r="E334" i="3" s="1"/>
  <c r="D334" i="3" s="1"/>
  <c r="F330" i="3"/>
  <c r="E330" i="3" s="1"/>
  <c r="D330" i="3" s="1"/>
  <c r="F326" i="3"/>
  <c r="E326" i="3" s="1"/>
  <c r="D326" i="3" s="1"/>
  <c r="F322" i="3"/>
  <c r="E322" i="3" s="1"/>
  <c r="D322" i="3" s="1"/>
  <c r="F360" i="3"/>
  <c r="E360" i="3" s="1"/>
  <c r="D360" i="3" s="1"/>
  <c r="F32" i="3"/>
  <c r="E32" i="3" s="1"/>
  <c r="D32" i="3" s="1"/>
  <c r="F28" i="3"/>
  <c r="E28" i="3" s="1"/>
  <c r="D28" i="3" s="1"/>
  <c r="F24" i="3"/>
  <c r="E24" i="3" s="1"/>
  <c r="D24" i="3" s="1"/>
  <c r="F20" i="3"/>
  <c r="E20" i="3" s="1"/>
  <c r="D20" i="3" s="1"/>
  <c r="F16" i="3"/>
  <c r="E16" i="3" s="1"/>
  <c r="D16" i="3" s="1"/>
  <c r="F12" i="3"/>
  <c r="E12" i="3" s="1"/>
  <c r="D12" i="3" s="1"/>
  <c r="F8" i="3"/>
  <c r="E8" i="3" s="1"/>
  <c r="D8" i="3" s="1"/>
  <c r="F315" i="3"/>
  <c r="E315" i="3" s="1"/>
  <c r="D315" i="3" s="1"/>
  <c r="F259" i="3"/>
  <c r="E259" i="3" s="1"/>
  <c r="D259" i="3" s="1"/>
  <c r="F255" i="3"/>
  <c r="E255" i="3" s="1"/>
  <c r="D255" i="3" s="1"/>
  <c r="F251" i="3"/>
  <c r="E251" i="3" s="1"/>
  <c r="D251" i="3" s="1"/>
  <c r="F247" i="3"/>
  <c r="E247" i="3" s="1"/>
  <c r="D247" i="3" s="1"/>
  <c r="F243" i="3"/>
  <c r="E243" i="3" s="1"/>
  <c r="D243" i="3" s="1"/>
  <c r="F239" i="3"/>
  <c r="E239" i="3" s="1"/>
  <c r="D239" i="3" s="1"/>
  <c r="F235" i="3"/>
  <c r="E235" i="3" s="1"/>
  <c r="D235" i="3" s="1"/>
  <c r="F231" i="3"/>
  <c r="E231" i="3" s="1"/>
  <c r="D231" i="3" s="1"/>
  <c r="F227" i="3"/>
  <c r="E227" i="3" s="1"/>
  <c r="D227" i="3" s="1"/>
  <c r="F218" i="3"/>
  <c r="E218" i="3" s="1"/>
  <c r="D218" i="3" s="1"/>
  <c r="F186" i="3"/>
  <c r="E186" i="3" s="1"/>
  <c r="D186" i="3" s="1"/>
  <c r="F177" i="3"/>
  <c r="E177" i="3" s="1"/>
  <c r="D177" i="3" s="1"/>
  <c r="F173" i="3"/>
  <c r="E173" i="3" s="1"/>
  <c r="D173" i="3" s="1"/>
  <c r="F169" i="3"/>
  <c r="E169" i="3" s="1"/>
  <c r="D169" i="3" s="1"/>
  <c r="F165" i="3"/>
  <c r="E165" i="3" s="1"/>
  <c r="D165" i="3" s="1"/>
  <c r="F161" i="3"/>
  <c r="E161" i="3" s="1"/>
  <c r="D161" i="3" s="1"/>
  <c r="F157" i="3"/>
  <c r="E157" i="3" s="1"/>
  <c r="D157" i="3" s="1"/>
  <c r="F153" i="3"/>
  <c r="E153" i="3" s="1"/>
  <c r="D153" i="3" s="1"/>
  <c r="F149" i="3"/>
  <c r="E149" i="3" s="1"/>
  <c r="D149" i="3" s="1"/>
  <c r="F145" i="3"/>
  <c r="E145" i="3" s="1"/>
  <c r="D145" i="3" s="1"/>
  <c r="F141" i="3"/>
  <c r="E141" i="3" s="1"/>
  <c r="D141" i="3" s="1"/>
  <c r="F132" i="3"/>
  <c r="E132" i="3" s="1"/>
  <c r="D132" i="3" s="1"/>
  <c r="F128" i="3"/>
  <c r="E128" i="3" s="1"/>
  <c r="D128" i="3" s="1"/>
  <c r="F124" i="3"/>
  <c r="E124" i="3" s="1"/>
  <c r="D124" i="3" s="1"/>
  <c r="F120" i="3"/>
  <c r="E120" i="3" s="1"/>
  <c r="D120" i="3" s="1"/>
  <c r="F116" i="3"/>
  <c r="E116" i="3" s="1"/>
  <c r="D116" i="3" s="1"/>
  <c r="F112" i="3"/>
  <c r="E112" i="3" s="1"/>
  <c r="D112" i="3" s="1"/>
  <c r="F108" i="3"/>
  <c r="E108" i="3" s="1"/>
  <c r="D108" i="3" s="1"/>
  <c r="F104" i="3"/>
  <c r="E104" i="3" s="1"/>
  <c r="D104" i="3" s="1"/>
  <c r="F100" i="3"/>
  <c r="E100" i="3" s="1"/>
  <c r="D100" i="3" s="1"/>
  <c r="F96" i="3"/>
  <c r="E96" i="3" s="1"/>
  <c r="D96" i="3" s="1"/>
  <c r="F92" i="3"/>
  <c r="E92" i="3" s="1"/>
  <c r="D92" i="3" s="1"/>
  <c r="F88" i="3"/>
  <c r="E88" i="3" s="1"/>
  <c r="D88" i="3" s="1"/>
  <c r="F84" i="3"/>
  <c r="E84" i="3" s="1"/>
  <c r="D84" i="3" s="1"/>
  <c r="F80" i="3"/>
  <c r="E80" i="3" s="1"/>
  <c r="D80" i="3" s="1"/>
  <c r="F76" i="3"/>
  <c r="E76" i="3" s="1"/>
  <c r="D76" i="3" s="1"/>
  <c r="F72" i="3"/>
  <c r="E72" i="3" s="1"/>
  <c r="D72" i="3" s="1"/>
  <c r="F68" i="3"/>
  <c r="E68" i="3" s="1"/>
  <c r="D68" i="3" s="1"/>
  <c r="F64" i="3"/>
  <c r="E64" i="3" s="1"/>
  <c r="D64" i="3" s="1"/>
  <c r="F60" i="3"/>
  <c r="E60" i="3" s="1"/>
  <c r="D60" i="3" s="1"/>
  <c r="F56" i="3"/>
  <c r="E56" i="3" s="1"/>
  <c r="D56" i="3" s="1"/>
  <c r="F52" i="3"/>
  <c r="E52" i="3" s="1"/>
  <c r="D52" i="3" s="1"/>
  <c r="F48" i="3"/>
  <c r="E48" i="3" s="1"/>
  <c r="D48" i="3" s="1"/>
  <c r="F44" i="3"/>
  <c r="E44" i="3" s="1"/>
  <c r="D44" i="3" s="1"/>
  <c r="F40" i="3"/>
  <c r="E40" i="3" s="1"/>
  <c r="D40" i="3" s="1"/>
  <c r="F36" i="3"/>
  <c r="E36" i="3" s="1"/>
  <c r="D36" i="3" s="1"/>
  <c r="F355" i="3"/>
  <c r="E355" i="3" s="1"/>
  <c r="D355" i="3" s="1"/>
  <c r="F349" i="3"/>
  <c r="E349" i="3" s="1"/>
  <c r="D349" i="3" s="1"/>
  <c r="F345" i="3"/>
  <c r="E345" i="3" s="1"/>
  <c r="D345" i="3" s="1"/>
  <c r="F341" i="3"/>
  <c r="E341" i="3" s="1"/>
  <c r="D341" i="3" s="1"/>
  <c r="F337" i="3"/>
  <c r="E337" i="3" s="1"/>
  <c r="D337" i="3" s="1"/>
  <c r="F333" i="3"/>
  <c r="E333" i="3" s="1"/>
  <c r="D333" i="3" s="1"/>
  <c r="F329" i="3"/>
  <c r="E329" i="3" s="1"/>
  <c r="D329" i="3" s="1"/>
  <c r="F325" i="3"/>
  <c r="E325" i="3" s="1"/>
  <c r="D325" i="3" s="1"/>
  <c r="F357" i="3"/>
  <c r="E357" i="3" s="1"/>
  <c r="D357" i="3" s="1"/>
  <c r="F359" i="3"/>
  <c r="E359" i="3" s="1"/>
  <c r="D359" i="3" s="1"/>
  <c r="F6" i="3"/>
  <c r="F30" i="3"/>
  <c r="E30" i="3" s="1"/>
  <c r="D30" i="3" s="1"/>
  <c r="F26" i="3"/>
  <c r="E26" i="3" s="1"/>
  <c r="D26" i="3" s="1"/>
  <c r="F18" i="3"/>
  <c r="E18" i="3" s="1"/>
  <c r="D18" i="3" s="1"/>
  <c r="F14" i="3"/>
  <c r="E14" i="3" s="1"/>
  <c r="D14" i="3" s="1"/>
  <c r="F10" i="3"/>
  <c r="E10" i="3" s="1"/>
  <c r="D10" i="3" s="1"/>
  <c r="F34" i="3"/>
  <c r="E34" i="3" s="1"/>
  <c r="D34" i="3" s="1"/>
  <c r="F261" i="3"/>
  <c r="E261" i="3" s="1"/>
  <c r="D261" i="3" s="1"/>
  <c r="F257" i="3"/>
  <c r="E257" i="3" s="1"/>
  <c r="D257" i="3" s="1"/>
  <c r="F253" i="3"/>
  <c r="E253" i="3" s="1"/>
  <c r="D253" i="3" s="1"/>
  <c r="F249" i="3"/>
  <c r="E249" i="3" s="1"/>
  <c r="D249" i="3" s="1"/>
  <c r="F245" i="3"/>
  <c r="E245" i="3" s="1"/>
  <c r="D245" i="3" s="1"/>
  <c r="F241" i="3"/>
  <c r="E241" i="3" s="1"/>
  <c r="D241" i="3" s="1"/>
  <c r="F237" i="3"/>
  <c r="E237" i="3" s="1"/>
  <c r="D237" i="3" s="1"/>
  <c r="F233" i="3"/>
  <c r="E233" i="3" s="1"/>
  <c r="D233" i="3" s="1"/>
  <c r="F229" i="3"/>
  <c r="E229" i="3" s="1"/>
  <c r="D229" i="3" s="1"/>
  <c r="F216" i="3"/>
  <c r="E216" i="3" s="1"/>
  <c r="D216" i="3" s="1"/>
  <c r="F184" i="3"/>
  <c r="E184" i="3" s="1"/>
  <c r="D184" i="3" s="1"/>
  <c r="F175" i="3"/>
  <c r="E175" i="3" s="1"/>
  <c r="D175" i="3" s="1"/>
  <c r="F171" i="3"/>
  <c r="E171" i="3" s="1"/>
  <c r="D171" i="3" s="1"/>
  <c r="F167" i="3"/>
  <c r="E167" i="3" s="1"/>
  <c r="D167" i="3" s="1"/>
  <c r="F163" i="3"/>
  <c r="E163" i="3" s="1"/>
  <c r="D163" i="3" s="1"/>
  <c r="F159" i="3"/>
  <c r="E159" i="3" s="1"/>
  <c r="D159" i="3" s="1"/>
  <c r="F155" i="3"/>
  <c r="E155" i="3" s="1"/>
  <c r="D155" i="3" s="1"/>
  <c r="F151" i="3"/>
  <c r="E151" i="3" s="1"/>
  <c r="D151" i="3" s="1"/>
  <c r="F147" i="3"/>
  <c r="E147" i="3" s="1"/>
  <c r="D147" i="3" s="1"/>
  <c r="F143" i="3"/>
  <c r="E143" i="3" s="1"/>
  <c r="D143" i="3" s="1"/>
  <c r="F139" i="3"/>
  <c r="E139" i="3" s="1"/>
  <c r="D139" i="3" s="1"/>
  <c r="F130" i="3"/>
  <c r="E130" i="3" s="1"/>
  <c r="D130" i="3" s="1"/>
  <c r="F126" i="3"/>
  <c r="E126" i="3" s="1"/>
  <c r="D126" i="3" s="1"/>
  <c r="F122" i="3"/>
  <c r="E122" i="3" s="1"/>
  <c r="D122" i="3" s="1"/>
  <c r="F118" i="3"/>
  <c r="E118" i="3" s="1"/>
  <c r="D118" i="3" s="1"/>
  <c r="F110" i="3"/>
  <c r="E110" i="3" s="1"/>
  <c r="D110" i="3" s="1"/>
  <c r="F106" i="3"/>
  <c r="E106" i="3" s="1"/>
  <c r="D106" i="3" s="1"/>
  <c r="F102" i="3"/>
  <c r="E102" i="3" s="1"/>
  <c r="D102" i="3" s="1"/>
  <c r="F98" i="3"/>
  <c r="E98" i="3" s="1"/>
  <c r="D98" i="3" s="1"/>
  <c r="F94" i="3"/>
  <c r="E94" i="3" s="1"/>
  <c r="D94" i="3" s="1"/>
  <c r="F90" i="3"/>
  <c r="E90" i="3" s="1"/>
  <c r="D90" i="3" s="1"/>
  <c r="F86" i="3"/>
  <c r="E86" i="3" s="1"/>
  <c r="D86" i="3" s="1"/>
  <c r="F82" i="3"/>
  <c r="E82" i="3" s="1"/>
  <c r="D82" i="3" s="1"/>
  <c r="F78" i="3"/>
  <c r="E78" i="3" s="1"/>
  <c r="D78" i="3" s="1"/>
  <c r="F74" i="3"/>
  <c r="E74" i="3" s="1"/>
  <c r="D74" i="3" s="1"/>
  <c r="F66" i="3"/>
  <c r="E66" i="3" s="1"/>
  <c r="D66" i="3" s="1"/>
  <c r="F62" i="3"/>
  <c r="E62" i="3" s="1"/>
  <c r="D62" i="3" s="1"/>
  <c r="F58" i="3"/>
  <c r="E58" i="3" s="1"/>
  <c r="D58" i="3" s="1"/>
  <c r="F54" i="3"/>
  <c r="E54" i="3" s="1"/>
  <c r="D54" i="3" s="1"/>
  <c r="F50" i="3"/>
  <c r="E50" i="3" s="1"/>
  <c r="D50" i="3" s="1"/>
  <c r="F46" i="3"/>
  <c r="E46" i="3" s="1"/>
  <c r="D46" i="3" s="1"/>
  <c r="F42" i="3"/>
  <c r="E42" i="3" s="1"/>
  <c r="D42" i="3" s="1"/>
  <c r="F38" i="3"/>
  <c r="E38" i="3" s="1"/>
  <c r="D38" i="3" s="1"/>
  <c r="F317" i="3"/>
  <c r="E317" i="3" s="1"/>
  <c r="D317" i="3" s="1"/>
  <c r="F351" i="3"/>
  <c r="E351" i="3" s="1"/>
  <c r="D351" i="3" s="1"/>
  <c r="F347" i="3"/>
  <c r="E347" i="3" s="1"/>
  <c r="D347" i="3" s="1"/>
  <c r="F343" i="3"/>
  <c r="E343" i="3" s="1"/>
  <c r="D343" i="3" s="1"/>
  <c r="F339" i="3"/>
  <c r="E339" i="3" s="1"/>
  <c r="D339" i="3" s="1"/>
  <c r="F335" i="3"/>
  <c r="E335" i="3" s="1"/>
  <c r="D335" i="3" s="1"/>
  <c r="F331" i="3"/>
  <c r="E331" i="3" s="1"/>
  <c r="D331" i="3" s="1"/>
  <c r="F327" i="3"/>
  <c r="E327" i="3" s="1"/>
  <c r="D327" i="3" s="1"/>
  <c r="F323" i="3"/>
  <c r="E323" i="3" s="1"/>
  <c r="D323" i="3" s="1"/>
  <c r="F361" i="3"/>
  <c r="E361" i="3" s="1"/>
  <c r="D361" i="3" s="1"/>
  <c r="F33" i="3"/>
  <c r="E33" i="3" s="1"/>
  <c r="D33" i="3" s="1"/>
  <c r="F29" i="3"/>
  <c r="E29" i="3" s="1"/>
  <c r="D29" i="3" s="1"/>
  <c r="F25" i="3"/>
  <c r="E25" i="3" s="1"/>
  <c r="D25" i="3" s="1"/>
  <c r="F21" i="3"/>
  <c r="E21" i="3" s="1"/>
  <c r="D21" i="3" s="1"/>
  <c r="F17" i="3"/>
  <c r="E17" i="3" s="1"/>
  <c r="D17" i="3" s="1"/>
  <c r="F9" i="3"/>
  <c r="E9" i="3" s="1"/>
  <c r="D9" i="3" s="1"/>
  <c r="F316" i="3"/>
  <c r="E316" i="3" s="1"/>
  <c r="D316" i="3" s="1"/>
  <c r="F260" i="3"/>
  <c r="E260" i="3" s="1"/>
  <c r="D260" i="3" s="1"/>
  <c r="F256" i="3"/>
  <c r="E256" i="3" s="1"/>
  <c r="D256" i="3" s="1"/>
  <c r="F248" i="3"/>
  <c r="E248" i="3" s="1"/>
  <c r="D248" i="3" s="1"/>
  <c r="F244" i="3"/>
  <c r="E244" i="3" s="1"/>
  <c r="D244" i="3" s="1"/>
  <c r="F240" i="3"/>
  <c r="E240" i="3" s="1"/>
  <c r="D240" i="3" s="1"/>
  <c r="F236" i="3"/>
  <c r="E236" i="3" s="1"/>
  <c r="D236" i="3" s="1"/>
  <c r="F232" i="3"/>
  <c r="E232" i="3" s="1"/>
  <c r="D232" i="3" s="1"/>
  <c r="F228" i="3"/>
  <c r="E228" i="3" s="1"/>
  <c r="D228" i="3" s="1"/>
  <c r="F183" i="3"/>
  <c r="E183" i="3" s="1"/>
  <c r="D183" i="3" s="1"/>
  <c r="F170" i="3"/>
  <c r="E170" i="3" s="1"/>
  <c r="D170" i="3" s="1"/>
  <c r="F166" i="3"/>
  <c r="E166" i="3" s="1"/>
  <c r="D166" i="3" s="1"/>
  <c r="F162" i="3"/>
  <c r="E162" i="3" s="1"/>
  <c r="D162" i="3" s="1"/>
  <c r="F158" i="3"/>
  <c r="E158" i="3" s="1"/>
  <c r="D158" i="3" s="1"/>
  <c r="F154" i="3"/>
  <c r="E154" i="3" s="1"/>
  <c r="D154" i="3" s="1"/>
  <c r="F150" i="3"/>
  <c r="E150" i="3" s="1"/>
  <c r="D150" i="3" s="1"/>
  <c r="F146" i="3"/>
  <c r="E146" i="3" s="1"/>
  <c r="D146" i="3" s="1"/>
  <c r="F142" i="3"/>
  <c r="E142" i="3" s="1"/>
  <c r="D142" i="3" s="1"/>
  <c r="F138" i="3"/>
  <c r="E138" i="3" s="1"/>
  <c r="D138" i="3" s="1"/>
  <c r="F129" i="3"/>
  <c r="E129" i="3" s="1"/>
  <c r="D129" i="3" s="1"/>
  <c r="F121" i="3"/>
  <c r="E121" i="3" s="1"/>
  <c r="D121" i="3" s="1"/>
  <c r="F117" i="3"/>
  <c r="E117" i="3" s="1"/>
  <c r="D117" i="3" s="1"/>
  <c r="F113" i="3"/>
  <c r="E113" i="3" s="1"/>
  <c r="D113" i="3" s="1"/>
  <c r="F109" i="3"/>
  <c r="E109" i="3" s="1"/>
  <c r="D109" i="3" s="1"/>
  <c r="F105" i="3"/>
  <c r="E105" i="3" s="1"/>
  <c r="D105" i="3" s="1"/>
  <c r="F101" i="3"/>
  <c r="E101" i="3" s="1"/>
  <c r="D101" i="3" s="1"/>
  <c r="F97" i="3"/>
  <c r="E97" i="3" s="1"/>
  <c r="D97" i="3" s="1"/>
  <c r="F89" i="3"/>
  <c r="E89" i="3" s="1"/>
  <c r="D89" i="3" s="1"/>
  <c r="F85" i="3"/>
  <c r="E85" i="3" s="1"/>
  <c r="D85" i="3" s="1"/>
  <c r="F81" i="3"/>
  <c r="E81" i="3" s="1"/>
  <c r="D81" i="3" s="1"/>
  <c r="F73" i="3"/>
  <c r="E73" i="3" s="1"/>
  <c r="D73" i="3" s="1"/>
  <c r="F69" i="3"/>
  <c r="E69" i="3" s="1"/>
  <c r="D69" i="3" s="1"/>
  <c r="F65" i="3"/>
  <c r="E65" i="3" s="1"/>
  <c r="D65" i="3" s="1"/>
  <c r="F61" i="3"/>
  <c r="E61" i="3" s="1"/>
  <c r="D61" i="3" s="1"/>
  <c r="F53" i="3"/>
  <c r="E53" i="3" s="1"/>
  <c r="D53" i="3" s="1"/>
  <c r="F49" i="3"/>
  <c r="E49" i="3" s="1"/>
  <c r="D49" i="3" s="1"/>
  <c r="F45" i="3"/>
  <c r="E45" i="3" s="1"/>
  <c r="D45" i="3" s="1"/>
  <c r="F37" i="3"/>
  <c r="E37" i="3" s="1"/>
  <c r="D37" i="3" s="1"/>
  <c r="F350" i="3"/>
  <c r="E350" i="3" s="1"/>
  <c r="F338" i="3"/>
  <c r="E338" i="3" s="1"/>
  <c r="D338" i="3" s="1"/>
  <c r="F318" i="3"/>
  <c r="E318" i="3" s="1"/>
  <c r="D318" i="3" s="1"/>
  <c r="F31" i="3"/>
  <c r="E31" i="3" s="1"/>
  <c r="D31" i="3" s="1"/>
  <c r="F27" i="3"/>
  <c r="E27" i="3" s="1"/>
  <c r="D27" i="3" s="1"/>
  <c r="F23" i="3"/>
  <c r="E23" i="3" s="1"/>
  <c r="D23" i="3" s="1"/>
  <c r="F19" i="3"/>
  <c r="E19" i="3" s="1"/>
  <c r="D19" i="3" s="1"/>
  <c r="F15" i="3"/>
  <c r="E15" i="3" s="1"/>
  <c r="D15" i="3" s="1"/>
  <c r="F11" i="3"/>
  <c r="E11" i="3" s="1"/>
  <c r="D11" i="3" s="1"/>
  <c r="F7" i="3"/>
  <c r="E7" i="3" s="1"/>
  <c r="D7" i="3" s="1"/>
  <c r="F258" i="3"/>
  <c r="E258" i="3" s="1"/>
  <c r="D258" i="3" s="1"/>
  <c r="F254" i="3"/>
  <c r="E254" i="3" s="1"/>
  <c r="D254" i="3" s="1"/>
  <c r="F250" i="3"/>
  <c r="E250" i="3" s="1"/>
  <c r="D250" i="3" s="1"/>
  <c r="F246" i="3"/>
  <c r="E246" i="3" s="1"/>
  <c r="D246" i="3" s="1"/>
  <c r="F242" i="3"/>
  <c r="E242" i="3" s="1"/>
  <c r="D242" i="3" s="1"/>
  <c r="F238" i="3"/>
  <c r="E238" i="3" s="1"/>
  <c r="D238" i="3" s="1"/>
  <c r="F234" i="3"/>
  <c r="E234" i="3" s="1"/>
  <c r="D234" i="3" s="1"/>
  <c r="F230" i="3"/>
  <c r="E230" i="3" s="1"/>
  <c r="D230" i="3" s="1"/>
  <c r="F225" i="3"/>
  <c r="E225" i="3" s="1"/>
  <c r="F217" i="3"/>
  <c r="E217" i="3" s="1"/>
  <c r="D217" i="3" s="1"/>
  <c r="F185" i="3"/>
  <c r="E185" i="3" s="1"/>
  <c r="D185" i="3" s="1"/>
  <c r="F176" i="3"/>
  <c r="E176" i="3" s="1"/>
  <c r="D176" i="3" s="1"/>
  <c r="F172" i="3"/>
  <c r="E172" i="3" s="1"/>
  <c r="D172" i="3" s="1"/>
  <c r="F168" i="3"/>
  <c r="E168" i="3" s="1"/>
  <c r="D168" i="3" s="1"/>
  <c r="F164" i="3"/>
  <c r="E164" i="3" s="1"/>
  <c r="D164" i="3" s="1"/>
  <c r="F160" i="3"/>
  <c r="E160" i="3" s="1"/>
  <c r="D160" i="3" s="1"/>
  <c r="F156" i="3"/>
  <c r="E156" i="3" s="1"/>
  <c r="D156" i="3" s="1"/>
  <c r="F152" i="3"/>
  <c r="E152" i="3" s="1"/>
  <c r="D152" i="3" s="1"/>
  <c r="F148" i="3"/>
  <c r="E148" i="3" s="1"/>
  <c r="D148" i="3" s="1"/>
  <c r="F144" i="3"/>
  <c r="E144" i="3" s="1"/>
  <c r="D144" i="3" s="1"/>
  <c r="F140" i="3"/>
  <c r="E140" i="3" s="1"/>
  <c r="D140" i="3" s="1"/>
  <c r="F131" i="3"/>
  <c r="E131" i="3" s="1"/>
  <c r="D131" i="3" s="1"/>
  <c r="F127" i="3"/>
  <c r="E127" i="3" s="1"/>
  <c r="D127" i="3" s="1"/>
  <c r="F123" i="3"/>
  <c r="E123" i="3" s="1"/>
  <c r="D123" i="3" s="1"/>
  <c r="F119" i="3"/>
  <c r="E119" i="3" s="1"/>
  <c r="D119" i="3" s="1"/>
  <c r="F115" i="3"/>
  <c r="E115" i="3" s="1"/>
  <c r="D115" i="3" s="1"/>
  <c r="F111" i="3"/>
  <c r="E111" i="3" s="1"/>
  <c r="D111" i="3" s="1"/>
  <c r="F107" i="3"/>
  <c r="E107" i="3" s="1"/>
  <c r="D107" i="3" s="1"/>
  <c r="F103" i="3"/>
  <c r="E103" i="3" s="1"/>
  <c r="D103" i="3" s="1"/>
  <c r="F99" i="3"/>
  <c r="E99" i="3" s="1"/>
  <c r="D99" i="3" s="1"/>
  <c r="F95" i="3"/>
  <c r="E95" i="3" s="1"/>
  <c r="D95" i="3" s="1"/>
  <c r="F91" i="3"/>
  <c r="E91" i="3" s="1"/>
  <c r="D91" i="3" s="1"/>
  <c r="F87" i="3"/>
  <c r="E87" i="3" s="1"/>
  <c r="D87" i="3" s="1"/>
  <c r="F83" i="3"/>
  <c r="E83" i="3" s="1"/>
  <c r="D83" i="3" s="1"/>
  <c r="F79" i="3"/>
  <c r="E79" i="3" s="1"/>
  <c r="D79" i="3" s="1"/>
  <c r="F75" i="3"/>
  <c r="E75" i="3" s="1"/>
  <c r="D75" i="3" s="1"/>
  <c r="F71" i="3"/>
  <c r="E71" i="3" s="1"/>
  <c r="D71" i="3" s="1"/>
  <c r="F67" i="3"/>
  <c r="E67" i="3" s="1"/>
  <c r="D67" i="3" s="1"/>
  <c r="F63" i="3"/>
  <c r="E63" i="3" s="1"/>
  <c r="D63" i="3" s="1"/>
  <c r="F59" i="3"/>
  <c r="E59" i="3" s="1"/>
  <c r="D59" i="3" s="1"/>
  <c r="F55" i="3"/>
  <c r="E55" i="3" s="1"/>
  <c r="D55" i="3" s="1"/>
  <c r="F51" i="3"/>
  <c r="E51" i="3" s="1"/>
  <c r="D51" i="3" s="1"/>
  <c r="F47" i="3"/>
  <c r="E47" i="3" s="1"/>
  <c r="D47" i="3" s="1"/>
  <c r="F43" i="3"/>
  <c r="E43" i="3" s="1"/>
  <c r="D43" i="3" s="1"/>
  <c r="F39" i="3"/>
  <c r="E39" i="3" s="1"/>
  <c r="D39" i="3" s="1"/>
  <c r="F35" i="3"/>
  <c r="E35" i="3" s="1"/>
  <c r="D35" i="3" s="1"/>
  <c r="F352" i="3"/>
  <c r="E352" i="3" s="1"/>
  <c r="D352" i="3" s="1"/>
  <c r="F348" i="3"/>
  <c r="E348" i="3" s="1"/>
  <c r="D348" i="3" s="1"/>
  <c r="F344" i="3"/>
  <c r="E344" i="3" s="1"/>
  <c r="D344" i="3" s="1"/>
  <c r="F340" i="3"/>
  <c r="E340" i="3" s="1"/>
  <c r="D340" i="3" s="1"/>
  <c r="F336" i="3"/>
  <c r="E336" i="3" s="1"/>
  <c r="D336" i="3" s="1"/>
  <c r="F332" i="3"/>
  <c r="E332" i="3" s="1"/>
  <c r="D332" i="3" s="1"/>
  <c r="F328" i="3"/>
  <c r="E328" i="3" s="1"/>
  <c r="D328" i="3" s="1"/>
  <c r="F324" i="3"/>
  <c r="E324" i="3" s="1"/>
  <c r="D324" i="3" s="1"/>
  <c r="F320" i="3"/>
  <c r="E320" i="3" s="1"/>
  <c r="D320" i="3" s="1"/>
  <c r="F362" i="3"/>
  <c r="E362" i="3" s="1"/>
  <c r="D362" i="3" s="1"/>
  <c r="F358" i="3"/>
  <c r="E358" i="3" s="1"/>
  <c r="D358" i="3" s="1"/>
  <c r="F314" i="3"/>
  <c r="E314" i="3" s="1"/>
  <c r="D314" i="3" s="1"/>
  <c r="F311" i="3"/>
  <c r="E311" i="3" s="1"/>
  <c r="D311" i="3" s="1"/>
  <c r="F301" i="3"/>
  <c r="E301" i="3" s="1"/>
  <c r="D301" i="3" s="1"/>
  <c r="F297" i="3"/>
  <c r="E297" i="3" s="1"/>
  <c r="D297" i="3" s="1"/>
  <c r="F293" i="3"/>
  <c r="E293" i="3" s="1"/>
  <c r="D293" i="3" s="1"/>
  <c r="F289" i="3"/>
  <c r="E289" i="3" s="1"/>
  <c r="D289" i="3" s="1"/>
  <c r="F285" i="3"/>
  <c r="E285" i="3" s="1"/>
  <c r="D285" i="3" s="1"/>
  <c r="F281" i="3"/>
  <c r="E281" i="3" s="1"/>
  <c r="D281" i="3" s="1"/>
  <c r="F277" i="3"/>
  <c r="E277" i="3" s="1"/>
  <c r="D277" i="3" s="1"/>
  <c r="F273" i="3"/>
  <c r="E273" i="3" s="1"/>
  <c r="D273" i="3" s="1"/>
  <c r="F269" i="3"/>
  <c r="E269" i="3" s="1"/>
  <c r="D269" i="3" s="1"/>
  <c r="F265" i="3"/>
  <c r="E265" i="3" s="1"/>
  <c r="D265" i="3" s="1"/>
  <c r="F304" i="3"/>
  <c r="E304" i="3" s="1"/>
  <c r="D304" i="3" s="1"/>
  <c r="F300" i="3"/>
  <c r="E300" i="3" s="1"/>
  <c r="D300" i="3" s="1"/>
  <c r="F296" i="3"/>
  <c r="E296" i="3" s="1"/>
  <c r="D296" i="3" s="1"/>
  <c r="F292" i="3"/>
  <c r="E292" i="3" s="1"/>
  <c r="D292" i="3" s="1"/>
  <c r="F288" i="3"/>
  <c r="E288" i="3" s="1"/>
  <c r="D288" i="3" s="1"/>
  <c r="F284" i="3"/>
  <c r="E284" i="3" s="1"/>
  <c r="D284" i="3" s="1"/>
  <c r="F280" i="3"/>
  <c r="E280" i="3" s="1"/>
  <c r="D280" i="3" s="1"/>
  <c r="F276" i="3"/>
  <c r="E276" i="3" s="1"/>
  <c r="D276" i="3" s="1"/>
  <c r="F272" i="3"/>
  <c r="E272" i="3" s="1"/>
  <c r="D272" i="3" s="1"/>
  <c r="F268" i="3"/>
  <c r="E268" i="3" s="1"/>
  <c r="D268" i="3" s="1"/>
  <c r="F264" i="3"/>
  <c r="E264" i="3" s="1"/>
  <c r="D264" i="3" s="1"/>
  <c r="F308" i="3"/>
  <c r="E308" i="3" s="1"/>
  <c r="D308" i="3" s="1"/>
  <c r="F295" i="3"/>
  <c r="E295" i="3" s="1"/>
  <c r="D295" i="3" s="1"/>
  <c r="F287" i="3"/>
  <c r="E287" i="3" s="1"/>
  <c r="D287" i="3" s="1"/>
  <c r="F275" i="3"/>
  <c r="E275" i="3" s="1"/>
  <c r="D275" i="3" s="1"/>
  <c r="F267" i="3"/>
  <c r="E267" i="3" s="1"/>
  <c r="D267" i="3" s="1"/>
  <c r="F263" i="3"/>
  <c r="E263" i="3" s="1"/>
  <c r="D263" i="3" s="1"/>
  <c r="F303" i="3"/>
  <c r="E303" i="3" s="1"/>
  <c r="D303" i="3" s="1"/>
  <c r="F299" i="3"/>
  <c r="E299" i="3" s="1"/>
  <c r="D299" i="3" s="1"/>
  <c r="F291" i="3"/>
  <c r="E291" i="3" s="1"/>
  <c r="D291" i="3" s="1"/>
  <c r="F283" i="3"/>
  <c r="E283" i="3" s="1"/>
  <c r="D283" i="3" s="1"/>
  <c r="F279" i="3"/>
  <c r="E279" i="3" s="1"/>
  <c r="D279" i="3" s="1"/>
  <c r="F271" i="3"/>
  <c r="E271" i="3" s="1"/>
  <c r="D271" i="3" s="1"/>
  <c r="F307" i="3"/>
  <c r="E307" i="3" s="1"/>
  <c r="D307" i="3" s="1"/>
  <c r="F302" i="3"/>
  <c r="E302" i="3" s="1"/>
  <c r="D302" i="3" s="1"/>
  <c r="F298" i="3"/>
  <c r="E298" i="3" s="1"/>
  <c r="D298" i="3" s="1"/>
  <c r="F294" i="3"/>
  <c r="E294" i="3" s="1"/>
  <c r="D294" i="3" s="1"/>
  <c r="F290" i="3"/>
  <c r="E290" i="3" s="1"/>
  <c r="D290" i="3" s="1"/>
  <c r="F286" i="3"/>
  <c r="E286" i="3" s="1"/>
  <c r="D286" i="3" s="1"/>
  <c r="F282" i="3"/>
  <c r="E282" i="3" s="1"/>
  <c r="D282" i="3" s="1"/>
  <c r="F278" i="3"/>
  <c r="E278" i="3" s="1"/>
  <c r="D278" i="3" s="1"/>
  <c r="F274" i="3"/>
  <c r="E274" i="3" s="1"/>
  <c r="D274" i="3" s="1"/>
  <c r="F270" i="3"/>
  <c r="E270" i="3" s="1"/>
  <c r="D270" i="3" s="1"/>
  <c r="F266" i="3"/>
  <c r="E266" i="3" s="1"/>
  <c r="D266" i="3" s="1"/>
  <c r="F262" i="3"/>
  <c r="E262" i="3" s="1"/>
  <c r="D262" i="3" s="1"/>
  <c r="H50" i="1"/>
  <c r="H42" i="1"/>
  <c r="H43" i="1" l="1"/>
  <c r="E6" i="3"/>
  <c r="D6" i="3" s="1"/>
  <c r="H189" i="1"/>
  <c r="H188" i="1"/>
  <c r="G188" i="1" l="1"/>
  <c r="F188" i="1" s="1"/>
  <c r="E188" i="1" s="1"/>
  <c r="G189" i="1"/>
  <c r="F189" i="1" s="1"/>
  <c r="E189" i="1" s="1"/>
  <c r="H200" i="1"/>
  <c r="H201" i="1"/>
  <c r="H202" i="1"/>
  <c r="H203" i="1"/>
  <c r="H204" i="1"/>
  <c r="H166" i="1"/>
  <c r="H167" i="1"/>
  <c r="H168" i="1"/>
  <c r="H169" i="1"/>
  <c r="H170" i="1"/>
  <c r="H171" i="1"/>
  <c r="H172" i="1"/>
  <c r="H173" i="1"/>
  <c r="H195" i="1"/>
  <c r="H196" i="1"/>
  <c r="H197" i="1"/>
  <c r="H198" i="1"/>
  <c r="H177" i="1"/>
  <c r="H165" i="1"/>
  <c r="H181" i="1"/>
  <c r="H182" i="1"/>
  <c r="H183" i="1"/>
  <c r="H161" i="1"/>
  <c r="H162" i="1"/>
  <c r="H163" i="1"/>
  <c r="H164" i="1"/>
  <c r="H185" i="1"/>
  <c r="H186" i="1"/>
  <c r="H187" i="1"/>
  <c r="H238" i="1"/>
  <c r="G238" i="1" s="1"/>
  <c r="F238" i="1" s="1"/>
  <c r="E238" i="1" s="1"/>
  <c r="H175" i="1"/>
  <c r="H176" i="1"/>
  <c r="H178" i="1"/>
  <c r="H179" i="1"/>
  <c r="H180" i="1"/>
  <c r="H222" i="1"/>
  <c r="G222" i="1" s="1"/>
  <c r="F222" i="1" s="1"/>
  <c r="E222" i="1" s="1"/>
  <c r="H223" i="1"/>
  <c r="G223" i="1" s="1"/>
  <c r="F223" i="1" s="1"/>
  <c r="E223" i="1" s="1"/>
  <c r="H224" i="1"/>
  <c r="G224" i="1" s="1"/>
  <c r="F224" i="1" s="1"/>
  <c r="E224" i="1" s="1"/>
  <c r="H59" i="1"/>
  <c r="H60" i="1"/>
  <c r="H199" i="1"/>
  <c r="H153" i="1"/>
  <c r="G153" i="1" s="1"/>
  <c r="F153" i="1" s="1"/>
  <c r="E153" i="1" s="1"/>
  <c r="H154" i="1"/>
  <c r="G154" i="1" s="1"/>
  <c r="F154" i="1" s="1"/>
  <c r="H149" i="1"/>
  <c r="G149" i="1" s="1"/>
  <c r="F149" i="1" s="1"/>
  <c r="H147" i="1"/>
  <c r="G147" i="1" s="1"/>
  <c r="F147" i="1" s="1"/>
  <c r="H232" i="1"/>
  <c r="G232" i="1" s="1"/>
  <c r="F232" i="1" s="1"/>
  <c r="E232" i="1" s="1"/>
  <c r="H233" i="1"/>
  <c r="G233" i="1" s="1"/>
  <c r="F233" i="1" s="1"/>
  <c r="E233" i="1" s="1"/>
  <c r="H234" i="1"/>
  <c r="G234" i="1" s="1"/>
  <c r="F234" i="1" s="1"/>
  <c r="E234" i="1" s="1"/>
  <c r="H58" i="1"/>
  <c r="H84" i="1"/>
  <c r="G84" i="1" s="1"/>
  <c r="F84" i="1" s="1"/>
  <c r="E84" i="1" s="1"/>
  <c r="H85" i="1"/>
  <c r="G85" i="1" s="1"/>
  <c r="F85" i="1" s="1"/>
  <c r="H148" i="1"/>
  <c r="G148" i="1" s="1"/>
  <c r="F148" i="1" s="1"/>
  <c r="H150" i="1"/>
  <c r="G150" i="1" s="1"/>
  <c r="F150" i="1" s="1"/>
  <c r="H146" i="1"/>
  <c r="G146" i="1" s="1"/>
  <c r="F146" i="1" s="1"/>
  <c r="E146" i="1" s="1"/>
  <c r="H122" i="1"/>
  <c r="H123" i="1"/>
  <c r="H124" i="1"/>
  <c r="H125" i="1"/>
  <c r="H54" i="1"/>
  <c r="H56" i="1"/>
  <c r="H53" i="1"/>
  <c r="H126" i="1"/>
  <c r="H221" i="1"/>
  <c r="H52" i="1"/>
  <c r="H55" i="1"/>
  <c r="G221" i="1" l="1"/>
  <c r="F221" i="1" s="1"/>
  <c r="E221" i="1" s="1"/>
  <c r="G124" i="1"/>
  <c r="F124" i="1" s="1"/>
  <c r="E124" i="1" s="1"/>
  <c r="G164" i="1"/>
  <c r="F164" i="1" s="1"/>
  <c r="E164" i="1" s="1"/>
  <c r="G183" i="1"/>
  <c r="F183" i="1" s="1"/>
  <c r="E183" i="1" s="1"/>
  <c r="G177" i="1"/>
  <c r="F177" i="1" s="1"/>
  <c r="G195" i="1"/>
  <c r="F195" i="1" s="1"/>
  <c r="E195" i="1" s="1"/>
  <c r="G171" i="1"/>
  <c r="F171" i="1" s="1"/>
  <c r="E171" i="1" s="1"/>
  <c r="G167" i="1"/>
  <c r="F167" i="1" s="1"/>
  <c r="E167" i="1" s="1"/>
  <c r="G202" i="1"/>
  <c r="F202" i="1" s="1"/>
  <c r="G55" i="1"/>
  <c r="F55" i="1" s="1"/>
  <c r="E55" i="1" s="1"/>
  <c r="G52" i="1"/>
  <c r="F52" i="1" s="1"/>
  <c r="G56" i="1"/>
  <c r="F56" i="1" s="1"/>
  <c r="E56" i="1" s="1"/>
  <c r="G123" i="1"/>
  <c r="F123" i="1" s="1"/>
  <c r="E123" i="1" s="1"/>
  <c r="G60" i="1"/>
  <c r="F60" i="1" s="1"/>
  <c r="E60" i="1" s="1"/>
  <c r="G178" i="1"/>
  <c r="F178" i="1" s="1"/>
  <c r="E178" i="1" s="1"/>
  <c r="G187" i="1"/>
  <c r="F187" i="1" s="1"/>
  <c r="E187" i="1" s="1"/>
  <c r="G163" i="1"/>
  <c r="F163" i="1" s="1"/>
  <c r="E163" i="1" s="1"/>
  <c r="G182" i="1"/>
  <c r="F182" i="1" s="1"/>
  <c r="E182" i="1" s="1"/>
  <c r="G198" i="1"/>
  <c r="F198" i="1" s="1"/>
  <c r="E198" i="1" s="1"/>
  <c r="G170" i="1"/>
  <c r="F170" i="1" s="1"/>
  <c r="E170" i="1" s="1"/>
  <c r="G166" i="1"/>
  <c r="F166" i="1" s="1"/>
  <c r="E166" i="1" s="1"/>
  <c r="G201" i="1"/>
  <c r="F201" i="1" s="1"/>
  <c r="G53" i="1"/>
  <c r="F53" i="1" s="1"/>
  <c r="E53" i="1" s="1"/>
  <c r="G58" i="1"/>
  <c r="F58" i="1" s="1"/>
  <c r="E58" i="1" s="1"/>
  <c r="G179" i="1"/>
  <c r="F179" i="1" s="1"/>
  <c r="E179" i="1" s="1"/>
  <c r="G54" i="1"/>
  <c r="F54" i="1" s="1"/>
  <c r="E54" i="1" s="1"/>
  <c r="G122" i="1"/>
  <c r="F122" i="1" s="1"/>
  <c r="E122" i="1" s="1"/>
  <c r="G59" i="1"/>
  <c r="F59" i="1" s="1"/>
  <c r="E59" i="1" s="1"/>
  <c r="G176" i="1"/>
  <c r="F176" i="1" s="1"/>
  <c r="E176" i="1" s="1"/>
  <c r="G186" i="1"/>
  <c r="F186" i="1" s="1"/>
  <c r="E186" i="1" s="1"/>
  <c r="G162" i="1"/>
  <c r="F162" i="1" s="1"/>
  <c r="E162" i="1" s="1"/>
  <c r="G181" i="1"/>
  <c r="F181" i="1" s="1"/>
  <c r="E181" i="1" s="1"/>
  <c r="G197" i="1"/>
  <c r="F197" i="1" s="1"/>
  <c r="E197" i="1" s="1"/>
  <c r="G173" i="1"/>
  <c r="F173" i="1" s="1"/>
  <c r="E173" i="1" s="1"/>
  <c r="G169" i="1"/>
  <c r="F169" i="1" s="1"/>
  <c r="E169" i="1" s="1"/>
  <c r="G204" i="1"/>
  <c r="F204" i="1" s="1"/>
  <c r="G200" i="1"/>
  <c r="F200" i="1" s="1"/>
  <c r="E200" i="1" s="1"/>
  <c r="G199" i="1"/>
  <c r="F199" i="1" s="1"/>
  <c r="G126" i="1"/>
  <c r="G125" i="1"/>
  <c r="F125" i="1" s="1"/>
  <c r="E125" i="1" s="1"/>
  <c r="G180" i="1"/>
  <c r="F180" i="1" s="1"/>
  <c r="E180" i="1" s="1"/>
  <c r="G175" i="1"/>
  <c r="F175" i="1" s="1"/>
  <c r="E175" i="1" s="1"/>
  <c r="G185" i="1"/>
  <c r="F185" i="1" s="1"/>
  <c r="E185" i="1" s="1"/>
  <c r="G161" i="1"/>
  <c r="F161" i="1" s="1"/>
  <c r="E161" i="1" s="1"/>
  <c r="G165" i="1"/>
  <c r="F165" i="1" s="1"/>
  <c r="E165" i="1" s="1"/>
  <c r="G196" i="1"/>
  <c r="F196" i="1" s="1"/>
  <c r="E196" i="1" s="1"/>
  <c r="G172" i="1"/>
  <c r="F172" i="1" s="1"/>
  <c r="E172" i="1" s="1"/>
  <c r="G168" i="1"/>
  <c r="F168" i="1" s="1"/>
  <c r="E168" i="1" s="1"/>
  <c r="G203" i="1"/>
  <c r="F203" i="1" s="1"/>
</calcChain>
</file>

<file path=xl/sharedStrings.xml><?xml version="1.0" encoding="utf-8"?>
<sst xmlns="http://schemas.openxmlformats.org/spreadsheetml/2006/main" count="14806" uniqueCount="1264">
  <si>
    <t>m</t>
  </si>
  <si>
    <t>pza</t>
  </si>
  <si>
    <t>profitherm termostato analógico via radio              Termostato analógico frio/calor vía radio para la regulación de estancias.  Se puede conecta directamente al actuador o a la caja de conexiones, según las necesidades de la instalación.</t>
  </si>
  <si>
    <t>profitherm cronotermostato digital vía radio              Cronotermostato programable frío/calor vía radio para la regulación de estancias.  Se puede conecta directamente al actuador o a la caja de conexiones, según las necesidades de la instalación.</t>
  </si>
  <si>
    <t>profitherm termostato analógico frio/calor cableado               Termostato analógico frío/calor cableado para la regulación de estancias.  Se puede conecta directamente al actuador o a la caja de conexiones, según las necesidades de la instalación.</t>
  </si>
  <si>
    <t>Servomotor 230V 3 puntos M30x1,5 para válvula mezcladora</t>
  </si>
  <si>
    <t>Actuador electrotérmico 2 hilos</t>
  </si>
  <si>
    <t>actuador termostático  40º-70ºC                                  Actuador termostático para la regulación de temperatura a punto fijo mediante sensor capilar, en sistemas de baja temperatura.  Conexión M28x1,5</t>
  </si>
  <si>
    <t>Servomotor ECMX 230V 3P  120 seg. 5Nm
 Actuador electrico rotatorio compacto para actuar sobre la mayoría de válvulas de mezcla comerciales. Se puede operar mediante cualquier controlador de tres hilos.  Se monta sobre la válvula de tres vías mediante un tornillo.</t>
  </si>
  <si>
    <t>Servomotor ECMX 230V 3 P 120seg. 5Nm c/aux.
 Actuador electrico rotatorio compacto para actuar sobre la mayoría de válvulas de mezcla comerciales. Se puede operar mediante cualquier controlador de tres hilos.  Se monta sobre la válvula de tres vías mediante un tornillo.</t>
  </si>
  <si>
    <t>Servomotor ECMX 24V 0-10/2-10V 120 seg. 5Nm.
Actuador electrico rotatorio compacto para actuar sobre la mayoría de válvulas de mezcla comerciales. Se puede operar mediante cualquier controlador de tres hilos.  Se monta sobre la válvula de tres vías mediante un tornillo.</t>
  </si>
  <si>
    <t>kit soporte pared colector de módulos   
Kit de soportación a pared, compuesto de dos soportes en L, 6 tornillos, 4 tacos, 2 juntas de neopreno antivibración y 8 arandelas.</t>
  </si>
  <si>
    <t>soporte pared  módulo  DN20  
Soporte pared para módulo de mezcla DN20 que consiste en 2 soportes, 4 tornillos y 4 arandelas.</t>
  </si>
  <si>
    <t>soporte pared grupo impulsión DN25 y DN32
Soporte pared para grupos de impulsión DN25 y DN32, incluye tacos, tornillos, arandelas y tuercas.</t>
  </si>
  <si>
    <t>grupo de seguridad UNIX 3 bar
Modúlo de seguridad que consiste en colector de bronce con conexión de rosca 1", válvula de seguridad (1/2"x3/4") DIN TÜV, purgador y manómetro de 0-4 bar con válvula de cierre automático y aislamiento negro EPP.</t>
  </si>
  <si>
    <t>MOD. MEZCLA 3 VIAS DN25-WILO YONOS PARA 25/1-7,5 RKA  S/SERVO</t>
  </si>
  <si>
    <t>MOD.MEZCLA 3 VIAS DN20 WILO YONOS PARA RS15/1-6S/SERVO</t>
  </si>
  <si>
    <t>módulo de mezcla 3 vías DN25 Wilo PARA SC 25/1-6  Grupo de mezcla a punto fijo, flujo max. 1050L/h potencia máxima ΔT=20ºC) 24,4KW.  Incluye válvula de 3 vías, válvula antiretorno y aislamiento térmico en EPP</t>
  </si>
  <si>
    <t>MOD. MEZCLA 3VIAS P.FIJO DN25 WILO YONAS PARA 25/1-7,5 RKA</t>
  </si>
  <si>
    <t>MODULO ALTA TEM. DN20 WILO YONOS PARA RS 15/1-6</t>
  </si>
  <si>
    <t>MODULO ALTA TEM. DN 25 WILO YONOS PARA 25/1-6</t>
  </si>
  <si>
    <t>MODULO ALTA TEMP.DN32 WILO YONOS PARA 30/1-6</t>
  </si>
  <si>
    <t>Bomba wilo DN20</t>
  </si>
  <si>
    <t xml:space="preserve">Bomba wilo Para SC 25/1-6 180mm DN25 </t>
  </si>
  <si>
    <t xml:space="preserve">Bomba wilo Para SC 25/1-8 180mm DN25 </t>
  </si>
  <si>
    <t>Bomba grundfos Hybrid 25-70/180 DN25</t>
  </si>
  <si>
    <t>Cable alimentación bomba wilo</t>
  </si>
  <si>
    <t>Cable alimentación bomba grundfos</t>
  </si>
  <si>
    <t xml:space="preserve">colector suelo radiante 11 salidas con detentores            Colector de circuitos fabricado en acero inoxidable con detentores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</si>
  <si>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12 salidas con detentores            Colector de circuitos fabricado en acero inoxidable con detentores en la impulsión y vávulas adapatables al actuador profitherm en el retorno. Incluye llaves de llenado y vaciado de circuitos.  Incluye soportes isofónicos..  Conexión de circuitos rosca gas 3/4" eurocono, con 50mm de separación entre circuitos.  </t>
  </si>
  <si>
    <t>profitherm Carrito limpieza</t>
  </si>
  <si>
    <t>profitherm acumulador inercial a/carbono 30l 6 bar</t>
  </si>
  <si>
    <t>profitherm acumulador inercial a/carbono 50l 6 bar</t>
  </si>
  <si>
    <t>profitherm acumulador inercial a/inoxidable 100l 6 bar</t>
  </si>
  <si>
    <t xml:space="preserve">repuesto válvula 3 vías  DN20 punto variable sin juntas                </t>
  </si>
  <si>
    <t>repuesto válvula 3 vías  DN20 punto fijo sin juntas</t>
  </si>
  <si>
    <t xml:space="preserve">repuesto válvula 3 vías  DN25 punto variable sin juntas     </t>
  </si>
  <si>
    <t>repuesto válvula 3 vías  DN25 punto fijo sin juntas</t>
  </si>
  <si>
    <t>módulo de mezcla 3 vías a punto fijo DN20 sin bomba
 Grupo de mezcla a punto fijo, flujo max. 710L/h potencia máxima ΔT=20ºC) 16,5kW.  Incluye válvula de 3 vías, válvula antiretorno y aislamiento térmico en EPP 40g/l</t>
  </si>
  <si>
    <t>módulo de mezcla 3 vías a punto fijo DN25 sin bomba
Grupo de mezcla a punto fijo, flujo max. 1050L/h potencia máxima ΔT=20ºC) 24,4KW.  Incluye válvula de 3 vías, válvula antiretorno y aislamiento térmico en EPP</t>
  </si>
  <si>
    <t>módulo de circulación a alta temperatura DN20 sin bomba
 Grupo de mezcla a punto fijo, flujo max. 1570l/h potencia máxima ΔT=20ºC) 36,5kW.  Incluye válvula antiretorno y aislamiento térmico en EPP 40g/l</t>
  </si>
  <si>
    <t>módulo de circulación a alta temperatura DN25 sin bomba
 Grupo de mezcla a punto fijo, flujo max. 2260l/h potencia máxima ΔT=20ºC) 52,5kW.  Incluye válvula antiretorno y aislamiento térmico en EPP 40g/l</t>
  </si>
  <si>
    <t>módulo de circulación a alta temperatura DN32 sin bomba
 Grupo de mezcla a punto fijo, flujo max. 3000l/h potencia máxima ΔT=20ºC) 69,7kW.  Incluye válvula antiretorno y aislamiento térmico en EPP 40g/l</t>
  </si>
  <si>
    <t>Colector premontado de mezcla a punto fijo 2 salidas
Colector de acero inoxidable de 2 salidas con caudalímetros, montado sobre armario pintado 875mm.  Incluye kit de mezcla con bomba y regulación a temperatura fija y válvula by-pass diferencial.</t>
  </si>
  <si>
    <t>Colector premontado de mezcla a punto fijo 3 salidas
Colector de acero inoxidable de 3 salidas con caudalímetros, montado sobre armario pintado 875mm.  Incluye kit de mezcla con bomba y regulación a temperatura fija y válvula by-pass diferencial.</t>
  </si>
  <si>
    <t>Colector premontado de mezcla a punto fijo 4 salidas
Colector de acero inoxidable de 4 salidas con caudalímetros, montado sobre armario pintado 1025mm.  Incluye kit de mezcla con bomba y regulación a temperatura fija y válvula by-pass diferencial.</t>
  </si>
  <si>
    <t>Colector premontado de mezcla a punto fijo 5 salidas
Colector de acero inoxidable de 5 salidas con caudalímetros, montado sobre armario pintado 1025mm.  Incluye kit de mezcla con bomba y regulación a temperatura fija y válvula by-pass diferencial.</t>
  </si>
  <si>
    <t>Colector premontado de mezcla a punto fijo 6 salidas
Colector de acero inoxidable de 6 salidas con caudalímetros, montado sobre armario pintado 1025mm.  Incluye kit de mezcla con bomba y regulación a temperatura fija y válvula by-pass diferencial.</t>
  </si>
  <si>
    <t>Colector premontado de mezcla a punto fijo 7 salidas
Colector de acero inoxidable de 7 salidas con caudalímetros, montado sobre armario pintado 1175mm.  Incluye kit de mezcla con bomba y regulación a temperatura fija y válvula by-pass diferencial.</t>
  </si>
  <si>
    <t>Colector premontado de mezcla a punto fijo 8 salidas
Colector de acero inoxidable de 8 salidas con caudalímetros, montado sobre armario pintado 1175mm.  Incluye kit de mezcla con bomba y regulación a temperatura fija y válvula by-pass diferencial.</t>
  </si>
  <si>
    <t>Colector premontado de mezcla a punto fijo 9 salidas
Colector de acero inoxidable de 9 salidas con caudalímetros, montado sobre armario pintado 1475mm.  Incluye kit de mezcla con bomba y regulación a temperatura fija y válvula by-pass diferencial.</t>
  </si>
  <si>
    <t>Colector premontado de mezcla a punto fijo 10 salidas
Colector de acero inoxidable de 10 salidas con caudalímetros, montado sobre armario pintado 1475mm.  Incluye kit de mezcla con bomba y regulación a temperatura fija y válvula by-pass diferencial.</t>
  </si>
  <si>
    <t>Colector premontado de mezcla a punto fijo 11 salidas
Colector de acero inoxidable de11 salidas con caudalímetros, montado sobre armario pintado 1475mm.  Incluye kit de mezcla con bomba y regulación a temperatura fija y válvula by-pass diferencial.</t>
  </si>
  <si>
    <t>Colector premontado de mezcla a punto fijo 12 salidas
Colector de acero inoxidable de 12 salidas con caudalímetros, montado sobre armario pintado 1475mm.  Incluye kit de mezcla con bomba y regulación a temperatura fija y válvula by-pass diferencial.</t>
  </si>
  <si>
    <t>Ud</t>
  </si>
  <si>
    <t>kit bypass para unidad de mezcla a punto fijo Incluye llaves y juntas para colector</t>
  </si>
  <si>
    <t>septiembre 21</t>
  </si>
  <si>
    <t>profi-air tunnel conducto 132x52mm en barras de 3 m
Tubo corrugado en forma de tunel, resistente al impacto, de doble capa con revestimiento interior antiestático y antibacteriano. Capa interna lisa de fácil limpieza y grandes caudales, adecuado para admisión y extracción de aire. Temperatura de trabajo -25 a 60ºC. Temperatura de procesamiento hasta un máxmo de -5ªC. Caudal de aire según DIN 1946/6: máx. 45 m3/h.  Radio de curvatura; horizontal min. 30 cm , vertical mín. 15 cm.</t>
  </si>
  <si>
    <t>profi-air tunnel elemento de conexión 132x52mm
Elemento de conexión y sellado de PC/PBT con superficie de estanqueidad integrada para conexión profi-air tunnel conducto / conducto, conducto / accesorio, accesorio / accesorio. ( Bolsa de 10 ud )</t>
  </si>
  <si>
    <t>profi-air tunnel pinza de fijación 132x52 mm
Pinza de fijación de acero para fijar conexiones profi-air tunnel conducto / conducto, conducto / accesorio, accesorio / accesorio. Con la brida de fijación integrada se puede fijar el conducto profi-air tunnel a la pared, el suelo o el techo.. ( Bolsa 10 ud )</t>
  </si>
  <si>
    <t>profi-air tunnel codo 90º vertical 132x52mm
Codo 90° de PEAD para desvío de los caudales de aire en vertical y con caudal optimizado.</t>
  </si>
  <si>
    <t>profi-air tunnel codo 90° horizontal 132x52mm
Codo 90° de PEAD para desvío de los caudales de aire en horizontal y con caudal optimizado.</t>
  </si>
  <si>
    <t>profi-air tunnel tapa 132x52mm
Tapa de PP para un cierre higiénico de los conductos profi-air tunnel. ( Bolsa 5 ud )</t>
  </si>
  <si>
    <t>profi-air tunnel difusor de aire 90º DN 125 132x52mm
Difusor de aire 90° de PEAD para conector de válvula, aplicabilidad universal para admisión / extracción de aire. Instalación en pared, suelo o techo. Se puede fijar con escuadras de fijación.</t>
  </si>
  <si>
    <t>profi-air tunnel difusor de aire 90º DN 125 2 x 132x52mm
Difusor de aire 90° de PEAD para conector de válvula, aplicabilidad universal para admisión / extracción de aire. Instalación en pared, suelo o techo. Se puede fijar con soportes de montaje.</t>
  </si>
  <si>
    <t>profi-air tunnel difusor de aire recto DN 125 132x52mm
Difusor de aire recto de PEAD para conector de válvula, aplicabilidad universal para admisión / extracción de aire. Instalación en pared o techo.</t>
  </si>
  <si>
    <t>profi-air tunnel difusor de aire 90º 305x84mm 132x52mm
Difusor de aire 90° de PEAD para rejillas de protección, aplicabilidad universal para admisión / extracción de aire. Instalación en pared o suelo. Se puede fijar con soportes de montaje.</t>
  </si>
  <si>
    <t>profi-air classic conducto en rollo DN63 - 50m
Tubo corrugado muy flexible, de doble capa con revestimiento interior antiestático y antibacteriano de PE-MD para ser montado en techos de hormigón, falsos techos, instalaciones murales,conductos ascendentes o componentes de soporte. La capa interna lisa del conducto profi-air classic permite una fácil limpieza. El conducto classic es adecuado para admisión y extracción de aire.
■ Temperatura de funcionamiento permitida: -25 a 60 °C
■ Temperatura de procesamiento hasta un máx. de -5 °C
■ Radio de curvatura: min. 15 cm
Rigidez del rollo:
■ DN 63 &gt; 8 kN / m2 EN ISO 9969
■ DN 75 &gt; 8 kN / m2 EN ISO 9969
■ DN 90 &gt; 7 kN / m2 EN ISO 9969
Caudal de aire conforme a DIN 1946/6:
■ DN 63 = máx. 23 m³/h
■ DN 75 = máx. 30 m³/h
■ DN 90 = máx. 45 m³/h</t>
  </si>
  <si>
    <t>profi-air classic conducto en rollo DN75 - 20m
Tubo corrugado muy flexible, de doble capa con revestimiento interior antiestático y antibacteriano de PE-MD para ser montado en techos de hormigón, falsos techos, instalaciones murales,conductos ascendentes o componentes de soporte. La capa interna lisa del conducto profi-air classic permite una fácil limpieza. El conducto classic es adecuado para admisión y extracción de aire.
■ Temperatura de funcionamiento permitida: -25 a 60 °C
■ Temperatura de procesamiento hasta un máx. de -5 °C
■ Radio de curvatura: min. 15 cm
Rigidez del rollo:
■ DN 63 &gt; 8 kN / m2 EN ISO 9969
■ DN 75 &gt; 8 kN / m2 EN ISO 9969
■ DN 90 &gt; 7 kN / m2 EN ISO 9969
Caudal de aire conforme a DIN 1946/6:
■ DN 63 = máx. 23 m³/h
■ DN 75 = máx. 30 m³/h
■ DN 90 = máx. 45 m³/h</t>
  </si>
  <si>
    <t>profi-air classic conducto en rollo DN75 - 50m
Tubo corrugado muy flexible, de doble capa con revestimiento interior antiestático y antibacteriano de PE-MD para ser montado en techos de hormigón, falsos techos, instalaciones murales,conductos ascendentes o componentes de soporte. La capa interna lisa del conducto profi-air classic permite una fácil limpieza. El conducto classic es adecuado para admisión y extracción de aire.
■ Temperatura de funcionamiento permitida: -25 a 60 °C
■ Temperatura de procesamiento hasta un máx. de -5 °C
■ Radio de curvatura: min. 15 cm
Rigidez del rollo:
■ DN 63 &gt; 8 kN / m2 EN ISO 9969
■ DN 75 &gt; 8 kN / m2 EN ISO 9969
■ DN 90 &gt; 7 kN / m2 EN ISO 9969
Caudal de aire conforme a DIN 1946/6:
■ DN 63 = máx. 23 m³/h
■ DN 75 = máx. 30 m³/h
■ DN 90 = máx. 45 m³/h</t>
  </si>
  <si>
    <t>profi-air classic conducto en rollo DN90 - 20m
Tubo corrugado muy flexible, de doble capa con revestimiento interior antiestático y antibacteriano de PE-MD para ser montado en techos de hormigón, falsos techos, instalaciones murales,conductos ascendentes o componentes de soporte. La capa interna lisa del conducto profi-air classic permite una fácil limpieza. El conducto classic es adecuado para admisión y extracción de aire.
■ Temperatura de funcionamiento permitida: -25 a 60 °C
■ Temperatura de procesamiento hasta un máx. de -5 °C
■ Radio de curvatura: min. 15 cm
Rigidez del rollo:
■ DN 63 &gt; 8 kN / m2 EN ISO 9969
■ DN 75 &gt; 8 kN / m2 EN ISO 9969
■ DN 90 &gt; 7 kN / m2 EN ISO 9969
Caudal de aire conforme a DIN 1946/6:
■ DN 63 = máx. 23 m³/h
■ DN 75 = máx. 30 m³/h
■ DN 90 = máx. 45 m³/h</t>
  </si>
  <si>
    <t>profi-air classic conducto en rollo DN90 - 50m
Tubo corrugado muy flexible, de doble capa con revestimiento interior antiestático y antibacteriano de PE-MD para ser montado en techos de hormigón, falsos techos, instalaciones murales,conductos ascendentes o componentes de soporte. La capa interna lisa del conducto profi-air classic permite una fácil limpieza. El conducto classic es adecuado para admisión y extracción de aire.
■ Temperatura de funcionamiento permitida: -25 a 60 °C
■ Temperatura de procesamiento hasta un máx. de -5 °C
■ Radio de curvatura: min. 15 cm
Rigidez del rollo:
■ DN 63 &gt; 8 kN / m2 EN ISO 9969
■ DN 75 &gt; 8 kN / m2 EN ISO 9969
■ DN 90 &gt; 7 kN / m2 EN ISO 9969
Caudal de aire conforme a DIN 1946/6:
■ DN 63 = máx. 23 m³/h
■ DN 75 = máx. 30 m³/h
■ DN 90 = máx. 45 m³/h</t>
  </si>
  <si>
    <t>profi-air classic junta de estanqueidad DN63
Junta de estanqueidad de EPDM para sellar las conexiones profi-air classic. Gracias a las cualidades de este material, no se necesita ningún lubricante adicional. ( Bolsa 10 ud )</t>
  </si>
  <si>
    <t>profi-air classic junta de estanqueidad DN75
Junta de estanqueidad de EPDM para sellar las conexiones profi-air classic. Gracias a las cualidades de este material, no se necesita ningún lubricante adicional. ( Bolsa 10 ud )</t>
  </si>
  <si>
    <t>profi-air classic junta de estanqueidad DN90
Junta de estanqueidad de EPDM para sellar las conexiones profi-air classic. Gracias a las cualidades de este material, no se necesita ningún lubricante adicional.  ( Bolsa 10 ud )</t>
  </si>
  <si>
    <t>profi-air classic tapa DN63
Tapa de plástico para un cierre higiénico de los conductos profi-air classic. ( Bolsa 5 ud )</t>
  </si>
  <si>
    <t>profi-air classic tapa DN75
Tapa de plástico para un cierre higiénico de los conductos profi-air classic. ( Bolsa 5 ud )</t>
  </si>
  <si>
    <t>profi-air classic tapa DN90
Tapa de plástico para un cierre higiénico de los conductos profi-air classic. ( Bolsa 5 ud )</t>
  </si>
  <si>
    <t>profi-air classic manguito recto DN63
Manguito recto de PE para conectar los conductos profi-air classic. También posee un sistema integrado que impide que el conducto se introduzca demasiado. Las pequeñas ranuras aseguran la conexión entre el conducto y el manguito recto.</t>
  </si>
  <si>
    <t>profi-air classic manguito recto DN75
Manguito recto de PE para conectar los conductos profi-air classic. También posee un sistema integrado que impide que el conducto se introduzca demasiado. Las pequeñas ranuras aseguran la conexión entre el conducto y el manguito recto.</t>
  </si>
  <si>
    <t>profi-air classic manguito recto DN90
Manguito recto de PE para conectar los conductos profi-air classic. También posee un sistema integrado que impide que el conducto se introduzca demasiado. Las pequeñas ranuras aseguran la conexión entre el conducto y el manguito recto.</t>
  </si>
  <si>
    <t xml:space="preserve">profi-air classic difusor de aire 90º 3xDN63 - DN125 </t>
  </si>
  <si>
    <t>*</t>
  </si>
  <si>
    <t>profi-air classic difusor de aire 90º DN125 - 3xDN63
Difusor de aire 90° de PP para conector de válvula, aplicabilidad universal para admisión / extracción de aire. Instalación en pared, suelo o techo. Se puede fijar con escuadras de fijación. Equipado por ambos lados con tapones de cierre con caudal optimizado. Conector de válvula cerrado con capuchón deslizante de difusor de aire DN 125. Disponibles versión corta y larga.</t>
  </si>
  <si>
    <t>profi-air classic difusor de aire 90º DN125 3xDN63 corto
Difusor de aire 90° de PP para conector de válvula, aplicabilidad universal para admisión / extracción de aire. Instalación en pared, suelo o techo. Se puede fijar con escuadras de fijación. Equipado por ambos lados con tapones de cierre con caudal optimizado. Conector de válvula cerrado con capuchón deslizante de difusor de aire DN 125. Disponibles versión corta y larga.</t>
  </si>
  <si>
    <t>profi-air classic difusor de aire 90º plus DN125 2xDN75
Difusor de aire 90° de PP para conector de válvula, aplicabilidad niversal para admisión / extracción de aire. Instalación en pared, suelo o techo. Se puede fijar con escuadras de fijación. Equipado por un lado con tapones de cierre con caudal optimizado. Conector de válvula cerrado con capuchón deslizante de difusor de aire DN 125. Disponibles versión corta y larga.</t>
  </si>
  <si>
    <t>profi-air classic difusor de aire 90º plus DN125 2xDN90
Difusor de aire 90° de PP para conector de válvula, aplicabilidad niversal para admisión / extracción de aire. Instalación en pared, suelo o techo. Se puede fijar con escuadras de fijación. Equipado por un lado con tapones de cierre con caudal optimizado. Conector de válvula cerrado con capuchón deslizante de difusor de aire DN 125. Disponibles versión corta y larga.</t>
  </si>
  <si>
    <t>profi-air classic difusor de aire 90º plus corta DN125 2xDN75 corto
Difusor de aire 90° de PP para conector de válvula, aplicabilidad niversal para admisión / extracción de aire. Instalación en pared, suelo o techo. Se puede fijar con escuadras de fijación. Equipado por un lado con tapones de cierre con caudal optimizado. Conector de válvula cerrado con capuchón deslizante de difusor de aire DN 125. Disponibles versión corta y larga.</t>
  </si>
  <si>
    <t>profi-air classic difusor de aire 90º plus corta DN125 2xDN90 corto
Difusor de aire 90° de PP para conector de válvula, aplicabilidad niversal para admisión / extracción de aire. Instalación en pared, suelo o techo. Se puede fijar con escuadras de fijación. Equipado por un lado con tapones de cierre con caudal optimizado. Conector de válvula cerrado con capuchón deslizante de difusor de aire DN 125. Disponibles versión corta y larga.</t>
  </si>
  <si>
    <t>profi-air classic tapa para encofrado plus DN125
Tapa de encofrado de hormigón de PS para fijación del difusor de aire 90° plus profi-air en techos de encofrado de hormigón en obra. Fijación con 2 clavos de acero suministrados.</t>
  </si>
  <si>
    <t>profi-air classic adaptador DN 90 - 2x DN 63
Adaptador recto de PEAD para reducción de profi-air classic DN 90 a 2x DN 63.</t>
  </si>
  <si>
    <t>profi-air tunnel / classic adaptador 132x52mm - Conducto DN75
Adaptador recto de PEAD para adaptar un conducto o un accesorio profi-air tunnel a un conducto o accesorio profi-air classic.</t>
  </si>
  <si>
    <t>profi-air tunnel / classic adaptador 132x52mm - Conducto DN90
Adaptador recto de PEAD para adaptar un conducto o un accesorio profi-air tunnel a un conducto o accesorio profi-air classic.</t>
  </si>
  <si>
    <t>profi-air tunnel / classic adaptador 132x52mm - Accesorio DN90
Adaptador recto de PEAD para adaptar un conducto o un accesorio profi-air tunnel a un conducto o accesorio profi-air classic.</t>
  </si>
  <si>
    <t>profi-air codo adaptador 90º 132x52mm - conducto DN75
Codo 90° de PEAD para adaptar un conducto o un accesorio profi-air tunnel a un conducto profi-air classic.</t>
  </si>
  <si>
    <t>profi-air codo adaptador 90º 132x52mm - conducto DN90
Codo 90° de PEAD para adaptar un conducto o un accesorio profi-air tunnel a un conducto profi-air classic.</t>
  </si>
  <si>
    <t>profi-air conducto de canal oval blanco en barras de 1,15m 163x68mm
Conducto con forma ovalada de ABS para conectar el colector y el quipo de ventilación para montaje en pared o techo. El conducto de canal oval no es muy resistente al impacto; instalar en la pared o el techo. El conducto de canal oval es adecuado para admisión y extracción de aire.
■ Temperatura de funcionamiento permitida: -25 a 60 °C
■ Temperatura de procesamiento hasta un máx. de - 5 °C
( Bolsa 5 ud )</t>
  </si>
  <si>
    <t>profi-air elemento de conexion de canal oval 163x68mm
Elemento de conexión de PP con junta para conectar el conducto canal oval, las piezas complementarias del canal oval, el colector plano de canal oval profi-air tunnel, así como el colector plano classic de 6 conexiones. Las juntas de estanqueidad bilaterales permiten una conexión hermética. El sistema de conductos ovalados de profi-air puede fijarse a la pared o al techo con los soportes de sujeción integrados. ( Bolsa 5 ud )</t>
  </si>
  <si>
    <t>profi-air canal oval codo 90º vertical 163x68mm
Codo 90° de PEAD para desvío vertical del sistema de canal oval. El codo de canal oval es adecuado para admisión y extracción de aire.</t>
  </si>
  <si>
    <t>profi-air canal oval codo 90º horizontal 163x68mm
Codo 90° de PEAD para desvío horizontal del sistema de canal oval. El codo de canal oval es adecuado para admisión y extracción de aire.</t>
  </si>
  <si>
    <t>profi-air canal oval adaptador DN125 163x68mm
Adaptador de PEAD para conectar el canal oval y el isopipe profi-air. El retén integrado proporciona una conexión hermética entre el isopipe profi-air y el adaptador. El adaptador de canal oval es adecuado para admisión y extracción de aire.</t>
  </si>
  <si>
    <t>profi-air Te DN160 163x68mm
TE de PP para conectar el canal oval y el isopipe. La TE es adecuada para admisión y extracción de aire y puede usarse tanto para conectar el colector plano profi-air como para la distribución de plantas. El retén unilateral asegura una conexión hermética. También posee un sistema integrado que impide que se introduzca demasiado la tapa de revisión profi-air DN 160.</t>
  </si>
  <si>
    <t>profi-air isopipe DN125
Conducto completamente aislado y hermético de material de EPP, clase de conductividad térmica (WLG) 037 incluido el manguito profi-air ISO. El isopipe profi-air es adecuado para aire exterior, aire expulsado, admisión y extracción de aire.
■ Temperatura de funcionamiento permitida: -25 a 80 °C
( Bolsa 6 ud )</t>
  </si>
  <si>
    <t>profi-air isopipe DN160
Conducto completamente aislado y hermético de material de EPP, clase de conductividad térmica (WLG) 037 incluido el manguito profi-air ISO. El isopipe profi-air es adecuado para aire exterior, aire expulsado, admisión y extracción de aire.
■ Temperatura de funcionamiento permitida: -25 a 80 °C
( Bolsa 4 ud )</t>
  </si>
  <si>
    <t>profi-air isopipe DN180
Conducto completamente aislado y hermético de material de EPP, clase de conductividad térmica (WLG) 037 incluido el manguito profi-air ISO. El isopipe profi-air es adecuado para aire exterior, aire expulsado, admisión y extracción de aire.
■ Temperatura de funcionamiento permitida: -25 a 80 °C
( Bolsa 3 ud )</t>
  </si>
  <si>
    <t>profi-air iso codo 90º DN125
Codo 90° completamente aislado y hermético de material de EPP, clase de conductividad térmica (WLG) 037 incluido el manguito profi-air ISO. Gracias a la ranura central, el codo se puede dividir en dos codos de 45° cada uno. El codo profi-air ISO es adecuado para aire exterior, aire expulsado, admisión y extracción de aire.
■ Temperatura de funcionamiento permitida: -25 a 80 °C
( Bolsa 4 ud )</t>
  </si>
  <si>
    <t>profi-air iso codo 90º DN160
Codo 90° completamente aislado y hermético de material de EPP, clase de conductividad térmica (WLG) 037 incluido el manguito profi-air ISO. Gracias a la ranura central, el codo se puede dividir en dos codos de 45° cada uno. El codo profi-air ISO es adecuado para aire exterior, aire expulsado, admisión y extracción de aire.
■ Temperatura de funcionamiento permitida: -25 a 80 °C
( Bolsa 3 ud )</t>
  </si>
  <si>
    <t>profi-air iso codo 90º DN180
Codo 90° completamente aislado y hermético de material de EPP, clase de conductividad térmica (WLG) 037 incluido el manguito profi-air ISO. Gracias a la ranura central, el codo se puede dividir en dos codos de 45° cada uno. El codo profi-air ISO es adecuado para aire exterior, aire expulsado, admisión y extracción de aire.
■ Temperatura de funcionamiento permitida: -25 a 80 °C
( Bolsa 3 ud )</t>
  </si>
  <si>
    <t>profi-air ISO manguito DN125
Manguito completamente aislado y hermético de material de EPP, clase de conductividad térmica (WLG) 037. El manguito profi-air ISO es adecuado para aire exterior, aire expulsado, admisión y extracción de aire.
■ Temperatura de funcionamiento permitida: -25 a 80 °C
( Bolsa 6 ud )</t>
  </si>
  <si>
    <t>profi-air ISO manguito DN160
Manguito completamente aislado y hermético de material de EPP, clase de conductividad térmica (WLG) 037. El manguito profi-air ISO es adecuado para aire exterior, aire expulsado, admisión y extracción de aire.
■ Temperatura de funcionamiento permitida: -25 a 80 °C
( Bolsa 6 ud )</t>
  </si>
  <si>
    <t>profi-air ISO manguito DN180
Manguito completamente aislado y hermético de material de EPP, clase de conductividad térmica (WLG) 037. El manguito profi-air ISO es adecuado para aire exterior, aire expulsado, admisión y extracción de aire.
■ Temperatura de funcionamiento permitida: -25 a 80 °C
( Bolsa 6 ud )</t>
  </si>
  <si>
    <t>profi-air reducción ISO DN160 - DN125
Reducción completamente aislada y hermética de material de EPP, clase de conductividad térmica (WLG) 037, para conectar el isopipe profi-air y accesorios. La reducción profi-air ISO es adecuada para aire exterior, aire expulsado, admisión y extracción de aire.
■ Temperatura de funcionamiento permitida: -25 a 80 °C
( Bolsa 2 ud )</t>
  </si>
  <si>
    <t>profi-air reducción ISO DN180 - DN160
Reducción completamente aislada y hermética de material de EPP, clase de conductividad térmica (WLG) 037, para conectar el isopipe profi-air y accesorios. La reducción profi-air ISO es adecuada para aire exterior, aire expulsado, admisión y extracción de aire.
■ Temperatura de funcionamiento permitida: -25 a 80 °C
( Bolsa 2 ud )</t>
  </si>
  <si>
    <t>profi-air colector plano 6 conexiones 6 x DN 63 - 90
Caja de distribución de PS/ABS para admisión o extracción de aire para ser montada en techos de hormigón, en losas de hormigón prefabricadas en el pavimento del piso, en la pared y en el techo. Seis posibilidades de conexión variables para profi-air classic DN 63, DN 75 y DN 90. Combinando dos colectores planos de 6 conexiones con dos elementos de sellado de canal oval se pueden conseguir 12 conexiones. Se puede inspeccionar y limpiar gracias a tres aberturas para revisiones. Con cuatro tapas de conexión classic, así como tres escuadras de fijación previamente montadas incluidas. Conexión principal variable con canal oval o isopipe DN 160 (accesorios necesarios).
La conexión con el canal oval profi-air se realiza con un elemento de sellado de canal oval. La conexión con el conducto profi-air classic o tunnel se realiza con un manguito recto de conexión profi-air. También es posible usar un regulador de caudal constante o un regulador classic en las salidas del colector.
■ Caudal de aire permitido: máx. 270 m³/h
■ Salidas: 6 de bayoneta a DN 63/75/90</t>
  </si>
  <si>
    <t>profi-air set encofrado de hormigón DN 160
El set está compuesto de:
2 tapas de encofrado de hormigón profi-air DN 160
2 manguitos rectos de conexión profi-air DN 160
2 tapas para revisiones profi-air DN 160
Este conjunto, combinado con el colector profesional de placas planas de aire con 6 conexiones,
puede ser montado en techos de hormigón in situ.
Las tapas de encofrado de hormigón DN 160 se fijan con los clavos de acero suministrados.
Una ayuda de montaje de cartón sirve para mantener la separación correcta entre ellas.</t>
  </si>
  <si>
    <t>profi-air Te 163x68mm DN160
TE de PP para conectar el canal oval y el isopipe. La TE es adecuada para admisión y extracción de aire y puede usarse tanto para conectar el colector plano profi-air como para la distribución de plantas. El retén unilateral asegura una conexión hermética. También posee un sistema integrado que impide que se introduzca demasiado la tapa de revisión profi-air DN 160.Nuevo</t>
  </si>
  <si>
    <t>profi-air manguito recto de conexion DN160
Manguito recto de conexión de PP para conectar el colector plano profi-air con la tapa de encofrado de hormigón profi-air (accesorio del set de encofrado de hormigón). El manguito recto tiene en un lado una conexión de bayoneta con junta de estanqueidad de goma, así como, en la otra parte, una salida DN 160 con un sistema integrado que impide que se introduzca demasiado la tapa de revisión profi-air DN 160. El manguito recto de conexión se puede utilizar tanto para la admisión como para la extracción de aire.</t>
  </si>
  <si>
    <t>profi-air tapa para revisiones DN160
Tapa para revisiones de PP para cerrar la TE profi-air DN 160 así como el manguito recto de conexión profi-air DN 160. El retén unilateral integrado asegura una conexión hermética. La tapa para revisiones se puede utilizar tanto para la admisión como para la extracción de aire.</t>
  </si>
  <si>
    <t>profi-air colector plano tunnel gris 5x132x52mm - 2x163x68
Caja de distribución de PS para distribuir la admisión o la extracción de aire a los difusores de aire profi-air, incluidos cuatro soportes de montaje. Abertura para revisiones de inspección y limpieza.
■ Temperatura de funcionamiento permitida: -25 a 60 °C
■ Temperatura de procesamiento hasta un máx. de -5 °C
Caudales máximos permitidos para conexión con:
■ 78316425 = 165 m³/h
■ 78316424 = 225 m³/h
■ 78316424 = 330 m³/h (2 colectores paralelos)</t>
  </si>
  <si>
    <t>profi-air tunnel elemento regulador 132x52mm
Elemento regulador de PS para compensar la pérdida de presión en el sistema de distribución de aire. Este elemento regulador se puede introducir en el accesorio de conexión profi-air tunnel, incluida la junta.</t>
  </si>
  <si>
    <t xml:space="preserve">profi-air classic colector plus DN160 - 5 x DN 63 - 90
Caja de distribución de chapa de acero para admisión o extracción de aire con revestimiento interior insonorizante; incluida escuadra de fijación. El colector se puede utilizar tanto como colector de paso como de colector de 90º. Se puede inspeccionar y limpiar gracias a sus dos aberturas laterales para revisiones.  También es posible usar reguladores de caudal constante o regulador classic en las salidas del colector. Se puede utiliza con un conducto profi-air classic DN63 / DN75 / DN90
Caudales permitidos para conexión con:
■ 78316006 = máx. 225 m3/h
■ 78316011 = máx. 360 m3/h
■ 78316016 = máx. 450 m3/h
Incluye enchufes de conexión:
■ 78316006 = 7 clavijas de conexión
■ 78316011 = 14 clavijas de conexión
■ 78316016 = 18 clavijas de conexión
</t>
  </si>
  <si>
    <t xml:space="preserve">profi-air classic colector plus DN160 - 10 x DN 63 - 90
Caja de distribución de chapa de acero para admisión o extracción de aire con revestimiento interior insonorizante; incluida escuadra de fijación. El colector se puede utilizar tanto como colector de paso como de colector de 90º. Se puede inspeccionar y limpiar gracias a sus dos aberturas laterales para revisiones.  También es posible usar reguladores de caudal constante o regulador classic en las salidas del colector. Se puede utiliza con un conducto profi-air classic DN63 / DN75 / DN90
Caudales permitidos para conexión con:
■ 78316006 = máx. 225 m3/h
■ 78316011 = máx. 360 m3/h
■ 78316016 = máx. 450 m3/h
Incluye enchufes de conexión:
■ 78316006 = 7 clavijas de conexión
■ 78316011 = 14 clavijas de conexión
■ 78316016 = 18 clavijas de conexión
</t>
  </si>
  <si>
    <t xml:space="preserve">profi-air classic colector plus DN180 - 15 x DN 63 - 90
Caja de distribución de chapa de acero para admisión o extracción de aire con revestimiento interior insonorizante; incluida escuadra de fijación. El colector se puede utilizar tanto como colector de paso como de colector de 90º. Se puede inspeccionar y limpiar gracias a sus dos aberturas laterales para revisiones.  También es posible usar reguladores de caudal constante o regulador classic en las salidas del colector. Se puede utiliza con un conducto profi-air classic DN63 / DN75 / DN90
Caudales permitidos para conexión con:
■ 78316006 = máx. 225 m3/h
■ 78316011 = máx. 360 m3/h
■ 78316016 = máx. 450 m3/h
Incluye enchufes de conexión:
■ 78316006 = 7 clavijas de conexión
■ 78316011 = 14 clavijas de conexión
■ 78316016 = 18 clavijas de conexión
</t>
  </si>
  <si>
    <t>profi-air classic manguito recto de conexión DN63
Manguito recto de conexión a colector de PP para conectar directamente conductos plus profi-air classic con el colector plus profi-air classic o el colector plano profi-air classic de 6 conexiones. El manguito recto posee, por una parte, una toma para el conducto profi-air classic y, por otra, un acoplamiento de bayoneta con junta para la conexión con el colector. También posee un sistema integrado que impide que el conducto se introduzca demasiado. El conducto se mantiene sujeto al manguito recto gracias a las pequeñas ranuras integradas.</t>
  </si>
  <si>
    <t>profi-air classic manguito recto de conexión DN75
Manguito recto de conexión a colector de PP para conectar directamente conductos plus profi-air classic con el colector plus profi-air classic o el colector plano profi-air classic de 6 conexiones. El manguito recto posee, por una parte, una toma para el conducto profi-air classic y, por otra, un acoplamiento de bayoneta con junta para la conexión con el colector. También posee un sistema integrado que impide que el conducto se introduzca demasiado. El conducto se mantiene sujeto al manguito recto gracias a las pequeñas ranuras integradas.</t>
  </si>
  <si>
    <t>profi-air classic manguito recto de conexión DN90
Manguito recto de conexión a colector de PP para conectar directamente conductos plus profi-air classic con el colector plus profi-air classic o el colector plano profi-air classic de 6 conexiones. El manguito recto posee, por una parte, una toma para el conducto profi-air classic y, por otra, un acoplamiento de bayoneta con junta para la conexión con el colector. También posee un sistema integrado que impide que el conducto se introduzca demasiado. El conducto se mantiene sujeto al manguito recto gracias a las pequeñas ranuras integradas.</t>
  </si>
  <si>
    <t>profi-air tapa de conexion de bayoneta
Tapa de conexión de PP con acoplamiento de bayoneta para cerrar de forma sencilla y segura el colector profi-air. El colector se sella con una junta integrada. ( Bolsa 4 ud )</t>
  </si>
  <si>
    <t>profi-air regulador DN 63 - 90
Elemento regulador de la cantidad de aire de PP para regular manualmente el caudal de aire en combinación con el colector plano profi-air classic de 6 conexiones, así como con el colector profi-air classic plus. Para montar directamente en el manguito recto de conexión profi-air classic.</t>
  </si>
  <si>
    <t>profi-air regulador de caudal de aire constante 15 m3/h
Regulador de caudal constante (RCC) autorregulado para regulación de caudal sin energía auxiliar, automática, sin necesidad de mantenimiento y que puede colocarse en cualquier lugar, con elemento regulador exento de desgaste en la carcasa de plástico en combinación con el colector
plano profi-air classic de 6 conexiones, así como con el colector profi-air classic plus. Para montar directamente en el manguito recto de conexión profi-air classic.
■ Valor de tolerancia: +/- 5 m³/h</t>
  </si>
  <si>
    <t>profi-air regulador de caudal de aire constante 20 - 50 m3/h ajustable.
Regulador de caudal constante (RCC) autorregulado para regulación de caudal sin energía auxiliar, automática, sin necesidad de mantenimiento y que puede colocarse en cualquier lugar, con elemento regulador exento de desgaste en la carcasa de plástico en combinación con el colector
plano profi-air classic de 6 conexiones, así como con el colector profi-air classic plus. Para montar directamente en el manguito recto de conexión profi-air classic.
■ Valor de tolerancia: +/- 5 m³/h</t>
  </si>
  <si>
    <t>Profi-air amplificador de caudal
Amplificador de caudal para el colector plano profi-air classic de 6 conexiones, así como para el colector profi-air classic plus en casos de ventilación intensiva. Este sistema amplificador permite un mayor caudal de aire en habitaciones predeterminadas. Para montar directamente en el manguito recto de conexión profi-air classic. Debe usarse siempre en la admisión y en la extracción de aire.
Recomendado para salón y cocina.</t>
  </si>
  <si>
    <t>profi-air rejilla diseño SHAPE STYLE, cristal white pure 350x130x6mm
Rejillas diseño SHAPE de vidrio para admisión o extracción de aire con fijación magnética. Solo pueden utilizarse con el marco de montaje profi-air o con el marco de montaje compact profi-air. Las rejillas diseño son adecuadas para ser usadas en el difusor de aire de 90 grados profi-air tunnel y en todos los difusores de aire profi-air con un diámetro de 125 mm.
Adecuadas para instalación en pared y techo.
SHAPE COMPACT / SHAPE CIRCLE solo adecuadas como rejilla de extracción de aire.</t>
  </si>
  <si>
    <t>profi-air rejilla diseño SHAPE CIRCLE, cristal white pure Ø160mmx6mm
Rejillas diseño SHAPE de vidrio para admisión o extracción de aire con fijación magnética. Solo pueden utilizarse con el marco de montaje profi-air o con el marco de montaje compact profi-air. Las rejillas diseño son adecuadas para ser usadas en el difusor de aire de 90 grados profi-air tunnel y en todos los difusores de aire profi-air con un diámetro de 125 mm.
Adecuadas para instalación en pared y techo.
SHAPE COMPACT / SHAPE CIRCLE solo adecuadas como rejilla de extracción de aire.</t>
  </si>
  <si>
    <t>profi-air rejilla diseño SHAPE BUSINESS, cristal white pure 350x130x6mm
Rejillas diseño SHAPE de vidrio para admisión o extracción de aire con fijación magnética. Solo pueden utilizarse con el marco de montaje profi-air o con el marco de montaje compact profi-air. Las rejillas diseño son adecuadas para ser usadas en el difusor de aire de 90 grados profi-air tunnel y en todos los difusores de aire profi-air con un diámetro de 125 mm.
Adecuadas para instalación en pared y techo.
SHAPE COMPACT / SHAPE CIRCLE solo adecuadas como rejilla de extracción de aire.</t>
  </si>
  <si>
    <t>profi-air rejilla diseño SHAPE COMPACT, cristal white pure Ø160mmx6mm
Rejillas diseño SHAPE de vidrio para admisión o extracción de aire con fijación magnética. Solo pueden utilizarse con el marco de montaje profi-air o con el marco de montaje compact profi-air. Las rejillas diseño son adecuadas para ser usadas en el difusor de aire de 90 grados profi-air tunnel y en todos los difusores de aire profi-air con un diámetro de 125 mm.
Adecuadas para instalación en pared y techo.
SHAPE COMPACT / SHAPE CIRCLE solo adecuadas como rejilla de extracción de aire.</t>
  </si>
  <si>
    <t>profi-air rejilla diseño LINE, blanco (RAL 9016) 350x130x1'5mm
Rejillas diseño LINE / PYRAMID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t>
  </si>
  <si>
    <t>profi-air rejilla diseño LINE COMPACT, blanco (RAL 9016) 160x160x1'5mm
Rejillas diseño LINE / PYRAMID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t>
  </si>
  <si>
    <t>profi-air rejilla diseño LINE, acero inox. pulido 350x130x1'5mm
Rejillas diseño LINE / PYRAMID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t>
  </si>
  <si>
    <t>profi-air rejilla diseño LINE COMPACT, acero inox. pulido 160x160x1'5mm
Rejillas diseño LINE / PYRAMID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t>
  </si>
  <si>
    <t>profi-air rejilla diseño PYRAMID, blanco (RAL 9016) 350x130x1'5mm
Rejillas diseño LINE / PYRAMID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t>
  </si>
  <si>
    <t>profi-air rejilla diseño PYRAMID COMPACT, blanco (RAL 9016) 160x160x1'5mm
Rejillas diseño LINE / PYRAMID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t>
  </si>
  <si>
    <t>profi-air rejilla diseño PYRAMID, bronce oxidado oscuro 350x130x1'5mm
Rejillas diseño LINE / PYRAMID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t>
  </si>
  <si>
    <t>profi-air rejilla diseño AVANTGARDE, blanco (RAL 9016) 350x130x1'5mm
Rejillas diseño AVANTGARDE / FLORA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t>
  </si>
  <si>
    <t>profi-air rejilla diseño AVANTGARDE COMPACT, blanco (RAL 9016) 160x160x1'5mm
Rejillas diseño AVANTGARDE / FLORA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t>
  </si>
  <si>
    <t>profi-air rejilla diseño AVANTGARDE, acero inox. pulido 350x130x1'5mm
Rejillas diseño AVANTGARDE / FLORA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t>
  </si>
  <si>
    <t>profi-air rejilla diseño AVANTGARDE COMPACT, acero inox. pulido 160x160x1'5mm
Rejillas diseño AVANTGARDE / FLORA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t>
  </si>
  <si>
    <t>profi-air rejilla diseño FLORA, blanco (RAL 9016) 350x130x1'5mm
Rejillas diseño AVANTGARDE / FLORA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t>
  </si>
  <si>
    <t>profi-air rejilla diseño FLORA COMPACT, blanco 160x160x1'5mm
Rejillas diseño AVANTGARDE / FLORA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techo.anco (RAL 9016) 160x160x6 mm</t>
  </si>
  <si>
    <t>profi-air rejilla diseño FLORA, gris antracita 350x130x1'5mm
Rejillas diseño AVANTGARDE / FLORA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t>
  </si>
  <si>
    <t>profi-air rejilla diseño FLORA COMPACT, gris antracita 160x160x1'5mm
Rejillas diseño AVANTGARDE / FLORA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t>
  </si>
  <si>
    <t>profi-air marco de montaje starline negro 298x80x30mm
Marco de montaje rectangular de chapa de acero protegido contra la corrosión gracias a su revestimiento por inmersión catódico con garras de sujeción, para ser usado en el difusor de aire 90° profi-air tunnel para rejillas de protección. Se puede usar para admisión y extracción de aire. Adecuado para instalación en pared y techo. El marco de montaje starline sirve de base para las rejillas diseño starline.</t>
  </si>
  <si>
    <t>profi-air marco de montaje starline COMPACT negro Ø122x36mm
Marco de montaje redondo de chapa de acero protegido contra la corrosión gracias a su revestimiento por inmersión catódico con garras de sujeción, para ser usado con el difusor de aire DN 125 profi-air, así como con todos los escapes de plástico DN 125 habituales. Se p de
usar para admisión y extracción de aire. Adecuado para ser instalado en pared y techo. El marco de montaje COMPACT sirve de base para las rejillas diseño starline COMPACT y CIRCLE.</t>
  </si>
  <si>
    <t>profi-air regulador starline COMPACT negro DN125
Elemento regulador de cantidad de aire DN 125 de plástico para regular manualmente el caudal de aire, para ser usado en el marco de montaje starline COMPACT. Siete rangos de ajuste abriendo o cerrando las aberturas preperforadas. Adecuado para admisión y extracción de aire.</t>
  </si>
  <si>
    <t>profi-air filtro STARLINE negro
Filtro de extracción rectangular de filtro de espuma PE compatible con el marco de montaje starline negro para rejillas diseño. ( Bolsa 5 ud )</t>
  </si>
  <si>
    <t>profi-air filtro de grasas STARLINE plateado
Filtro de grasas de extracción de aire rectangular de metal expandido de aluminio, especial para ser usado en la cocina. Las partículas de aceite y grasa en el aire provocadas al cocinar se separan en el elemento filtrante de metal expandido. El filtro de grasas es reutilizable.Se puede lavar en el lavavajillas. Utilizar solo en combinación con el filtro starline negro para
rejillas diseño y con el marco de montaje starline negro para rejillas diseño.</t>
  </si>
  <si>
    <t>profi-air filtro de grasas STARLINE COMPACT plateado
Filtro de grasas de extracción de aire redondo de metal expandido de aluminio especial para ser usado en la cocina. Las partículas de aceite y grasa en el aire provocadas al cocinar se separan en el elemento filtrante de metal expandido. El filtro de grasas es reutilizable. Se puede lavar en el lavavajillas. Utilizar solo en combinación con el filtro starline negro para rejillas diseño COMPACT y con el marco de montaje starline negro para rejillas diseño COMPACT.</t>
  </si>
  <si>
    <t>profi-air válvula de disco de extracción de aire DN125 blanca
Válvula de disco para extracción de aire de metal en blanco con marco de montaje, para montar en todos los difusores de aire DN 125 profi-air. Adecuada para instalación en pared y techo. Posible ajuste continuo del caudal de aire.</t>
  </si>
  <si>
    <t>profi-air válvula de disco de admisión de aire DN125 blanca
Válvula de disco para admisión de aire de metal en blanco con marco de montaje, para montar en todos los difusores de aire DN 125 profi-air. Adecuada para instalación en pared y techo. Posible ajuste continuo del caudal de aire.</t>
  </si>
  <si>
    <t>profi-air válvula de disco de admisión / extracción de aire blanca DN125
Válvula de disco para admisión y extracción de aire de PP en blanco con marco de montaje, para montar en todos los difusores de aire DN 125 profi-air. Adecuada para instalación en pared y techo. Posible ajuste continuo del caudal de aire.</t>
  </si>
  <si>
    <t>profi-air filtro DN125
Filtro de bolsa cónico compatible con válvula de extracción de aire profi-air (78312620) y válvula de disco de admisión / extracción de aire profi-air (78312630). ( Bolsa 5 ud )</t>
  </si>
  <si>
    <t>profi-air rejilla de ventilación para pared blanco DN125
Difusor de aire de pared de chapa de acero en blanco para extracción de aire en cocinas, para ser usado en todos los difusores de aire DN 125 profi-air. Incluido filtro de metal expandido lavable y material de fijación. Adecuado para instalación en pared.</t>
  </si>
  <si>
    <t>profi-air rejilla de ventilación 350x130mm acero inox
Rejilla de ventilación de metal resistente al impacto para admisión / extracción de aire de acero inoxidable con garras de sujeción, para ser utilizada en el difusor de aire 90° profi-air tunnel para rejillas de protección. Adecuada para instalación en suelo y pared.</t>
  </si>
  <si>
    <t>profi-air rejilla de ventilación 350x130mm chapa de acero blanca
Rejilla de ventilación de metal resistente al impacto para admisión / extracción de aire de acero inoxidable con garras de sujeción, para ser utilizada en el difusor de aire 90° profi-air tunnel para rejillas de protección. Adecuada para instalación en suelo y pared.</t>
  </si>
  <si>
    <t>profi-air filtro para rejilla de ventilación de 350 x 130 mm
Filtro rectangular compatible con las rejillas de ventilación profi-air rectangulares (78300640) rejilla de ventilación de admisión / extracción de aire y acero inoxidable 78300645 rejilla de ventilación de admisión / extracción de aire de acero blanco).</t>
  </si>
  <si>
    <t>profi-air rejilla combinada horizontal DN125
Rejilla combinada de acero inoxidable (resistente al aire marino gracias a su revestimiento de polvo transparente) con conexión de conductos. Puede usarse para aire exterior y aire expulsado.</t>
  </si>
  <si>
    <t>profi-air rejilla combinada horizontal DN160
Rejilla combinada de acero inoxidable (resistente al aire marino gracias a su revestimiento de polvo transparente) con conexión de conductos. Puede usarse para aire exterior y aire expulsado.</t>
  </si>
  <si>
    <t>profi-air rejilla combinada vertical DN125
Rejilla combinada de acero inoxidable (resistente al aire marino gracias a su revestimiento de polvo transparente) con conexión de conductos. Puede usarse para aire exterior y aire expulsado.</t>
  </si>
  <si>
    <t>profi-air rejilla combinada vertical DN160
Rejilla combinada de acero inoxidable (resistente al aire marino gracias a su revestimiento de polvo transparente) con conexión de conductos. Puede usarse para aire exterior y aire expulsado.</t>
  </si>
  <si>
    <t>profi-air rejilla de pared exterior, acero inox. DN125</t>
  </si>
  <si>
    <t>profi-air rejilla de pared exterior, acero inox. DN160</t>
  </si>
  <si>
    <t>profi-air rejilla de pared exterior, acero inox. DN180</t>
  </si>
  <si>
    <t>profi-air sombrero para tejado negro DN160 / 180
Sombrero para tejado profi-air completamente aislado de acero para conductos de aire exterior y aire expulsado. Conexión con isopipe profi-air DN 160 o DN 180. Según los casos se debe utilizar el manguito de EPP (DN 160) incluido en la entrega o el manguito de goma (DN 180) como adaptador al isopipe profi-air. El collarín integrado del sombrero para tejado en combinación con la salida para tejado profi-air o la salida para tejado inclinado profi-air, impide que entre el agua de la lluvia o de nieve derretida.</t>
  </si>
  <si>
    <t>profi-air salida para tejado plano DN160 / 180
Salida para tejado de aluminio, para una instalación correcta del sombrero para tejado profi-air.Adecuada para tejados planos.</t>
  </si>
  <si>
    <t>profi-air cuchillo de montaje con hoja de gancho
Cuchillo para cortar fácilmente conductos profi-air tunnel y profi-air classic.</t>
  </si>
  <si>
    <t>profi-air classic bayetas para el set de limpieza profi-air classic Sawi DN 63
10 bayetas para el set de limpieza profi-air classic SaWi.</t>
  </si>
  <si>
    <t>profi-air classic bayetas para el set de limpieza profi-air classic Sawi DN 75
10 bayetas para el set de limpieza profi-air classic SaWi.</t>
  </si>
  <si>
    <t>profi-air cable de tracción y de seguridad 30 m para el set de limpieza profi-air classic SaWi
Cable de tracción y de seguridad (Ø 10 mm) con enrollador, incluidos mosquetón y bola guía, longitud 30 m.30 m para el set de limpieza profi-air classic SaWi</t>
  </si>
  <si>
    <t>profi-air set de filtros de repuesto G4 / G4 para 180 flat
Filtro rectangular para el equipo de ventilación profi-air 180 flat con medio de filtrado plegado en forma de V en el marco de cartón.
El set de filtros de repuesto profi-air se compone de:
■ 1 filtro de admisión ISO Coarse 75 % (G4)
■ 1 filtro de extracción ISO Coarse 75 % (G4)</t>
  </si>
  <si>
    <t>profi-air set de filtros de repuesto G4 / F7 para 180 flat
Filtro rectangular para el equipo de ventilación profi-air 180 flat con medio de filtrado plegado en forma de V en el marco de cartón.
El set de filtros de repuesto profi-air se compone de:
■ 1 filtro de admisión ePM1 70 % (F7)
■ 1 filtro de extracción ISO Coarse 75 % (G4)</t>
  </si>
  <si>
    <t>profi-air set de conexión para isopipe / conducto en espiral 4 x DN125
Set de conexión compuesto de cuatro machones de acero galvanizado con junta de goma en todo el perímetro en ambos lados.</t>
  </si>
  <si>
    <t>profi-air control remoto inalámbrico para 180 flat / 250/360 flex
Control remoto como unidad de control opcional con pantalla LCD a control remoto para manejo del equipo de ventilación profi-air 180 flat / 250/360 flex.</t>
  </si>
  <si>
    <t>profi-air cable de conexion para 180 flat / 250/360 flex
Cable de conexión para conectar el equipo de ventilación profi-air 180 flat / 250/360 flex con un ordenador para configurar el equipo con ayuda del software de puesta en marcha profi-air cockpit
pro. Tipo de conector: USB tipo A / USB tipo B</t>
  </si>
  <si>
    <t>profi-air sensor COV para 180 flat / 250/360 flex
Sensor de COV para un control automático del equipo de ventilación profi-air 180 flat / 250/360 flex en función de la concentración de contaminantes en el aire ambiente con cable incluido. Para montar en el conducto de extracción del equipo de ventilación.</t>
  </si>
  <si>
    <t>profi-air sensor de humedad para 180 flat / 250/360 flex
Sensor de humedad para un control automático del equipo de ventilación profi-air 180 flat / 250/360 flex en función de la concentración de humedad en el aire ambiente con cable incluido.Para montar en el conducto de extracción del equipo de ventilación.</t>
  </si>
  <si>
    <t>profi-air higrostato para 180 flat / 250/360 flex
Higrostato para un control automático del equipo de ventilación profi-air 180 flat / 250/360 flex en función de la concentración de humedad en el aire ambiente. Para montar en la habitación.</t>
  </si>
  <si>
    <t>profi-air caja de conexión electrónica para 180 flat / 250/360 flex
Caja de conexión electrónica para ampliar las funciones del equipo de ventilación profi-air 180 flat y 250/360 flex para:
■ Detector de incendios ■ Interruptor Standby ■ Higrostato
■ Control externo de ventilador ■ Alarma del filtro ■ Alarma de avería</t>
  </si>
  <si>
    <t>profi-air bomba de condensados para 180 flat
Bomba de condensados para eliminar la condensación de forma segura cuando no existe un conducto de condensación con una pendiente del 2 %. Está equipada con un interruptor flotante que hace que solo se ponga en funcionamiento cuando realmente se acumule condensación en el intercambiador térmico.
Datos técnicos
■ Conexión eléctrica: 230V 50/60 Hz ■ Capacidad máx.de bombeo: 12 l/h (con una altura de bombeo de 0 m)
■ Potencia eléctrica: 0,17A / 16 W ■ Altura máx. de bombeo: 10 m
■ Altura máx. de aspiración: 1 m ■ Nivel de ruido: 25 dB(A) (a 1 m de distancia)</t>
  </si>
  <si>
    <t>profi-air repuesto set de filtros G4/G4
Filtro rectangular para el equipo de ventilación profi-air 250 flex con medio de filtrado plegado en forma de V en el marco de cartón.
El set de filtros de repuesto profi-air se compone de:
■ 1 filtro de admisión ISO Coarse 75 % (G4)
■ 1 filtro de extracción ISO Coarse 75 % (G4)</t>
  </si>
  <si>
    <t>profi-air repuesto set de filtros G4/F7
Filtro rectangular para el equipo de ventilación profi-air 250 flex con medio de filtrado plegado en forma de V en el marco de cartón.
El set de filtros de repuesto profi-air se compone de:
■ 1 filtro de admisión ePM1 55 % (F7)
■ 1 filtro de extracción ISO Coarse 75 % (G4)</t>
  </si>
  <si>
    <t>profi-air set de montaje suelo 250/360 flex
Set de montaje en suelo de chapa de acero lacado con amortiguadores de goma regulables en altura. Para instalar el equipo de ventilación profi-air 250 flex en el suelo.</t>
  </si>
  <si>
    <t>profi-air set de conexión para isopipe o conducto en espiral 4 x DN160
Set de conexión compuesto de cuatro machones de acero galvanizado con junta de goma en todo el perímetro en ambos lados.</t>
  </si>
  <si>
    <t>profi-air set de conexión para conducto en espiral 4 x DN180
Set de conexión compuesto de cuatro machones de acero galvanizado con junta de goma en todo el perímetro en ambos lados.</t>
  </si>
  <si>
    <t>profi-air Silenciador DN 160
Silenciador compuesto de dos tubos de aluminio flexibles con un envase absorbente del ruido de 25 mm de lana mineral ligada con resina sintética. Flexible (radio de curvatura mínimo:
3 veces el diámetro exterior). Retenes en las conexiones del silenciador.</t>
  </si>
  <si>
    <t>profi-air Silenciador DN 180
Silenciador compuesto de dos tubos de aluminio flexibles con un envase absorbente del ruido de 25 mm de lana mineral ligada con resina sintética. Flexible (radio de curvatura mínimo:
3 veces el diámetro exterior). Retenes en las conexiones del silenciador.</t>
  </si>
  <si>
    <t>profi-air cable de conexion cpckpit pro para 180 flat / 250/360 flex
Cable de conexión para conectar el equipo de ventilación profi-air 180 flat / 250/360 flex con un ordenador para configurar el equipo con ayuda del software de puesta en marcha profi-air cockpit pro. Tipo de conector: USB tipo A / USB tipo B</t>
  </si>
  <si>
    <t>profi-air calentador antihielo 1,4KW para 250 flex
Calentador antihielo profi-air Calentador antihielo para el equipo de ventilación profi-air 250 flex. Compuesto de un calentador de dos ángulos con cable de conexión. El calentador antihielo precalienta el aire exterior y se instala directamente en el equipo de ventilación. La estrategia contra la congelación configurada en el equipo de ventilación se encarga de apagar y encender el calentador antihielo.
Datos técnicos
■ Conexión eléctrica: 1~230 V / 50 Hz
■ Caudal de aire:
- 78301830 (250 flex): 80 hasta 250 m³/h
- 78302830 (360 flex): 100 hasta 360 m³/h
■ Potencia de calentamiento:
- 78301830 (250 flex): 1,4 kW
- 78302830 (360 flex): 1,85 kW</t>
  </si>
  <si>
    <t>profi-air calentador antihielo 1,85KW para 360 flex
Calentador antihielo profi-air Calentador antihielo para el equipo de ventilación profi-air 250 flex. Compuesto de un calentador de dos ángulos con cable de conexión. El calentador antihielo precalienta el aire exterior y se instala directamente en el equipo de ventilación. La estrategia contra la congelación configurada en el equipo de ventilación se encarga de apagar y encender el calentador antihielo.
Datos técnicos
■ Conexión eléctrica: 1~230 V / 50 Hz
■ Caudal de aire:
- 78301830 (250 flex): 80 hasta 250 m³/h
- 78302830 (360 flex): 100 hasta 360 m³/h
■ Potencia de calentamiento:
- 78301830 (250 flex): 1,4 kW
- 78302830 (360 flex): 1,85 kW</t>
  </si>
  <si>
    <t>profi-air intercambiador térmico entalpico 250/360 flex
Intercambiador térmico entálpico para montaje posterior en el equipo de ventilación profi-air 250 flex.Este intercambiador térmico es extremadamente eficaz y transfiere calor y humedad, gracias a lo cual se impide que las habitaciones de la vivienda se resequen en los meses de invierno. Para transportar la humedad se utiliza el principio físico de la ósmosis del vapor de agua a través de la estructura de poros de una membrana de polímero especial. Solo se transfieren calor y humedad a través de la membrana. Esta es impermeable para otras sustancias como gases, impurezas y olores.
Larga vida útil manteniendo siempre la misma eficacia, fugas mínimas, pequeña pérdida de presión, tolerancia al frío y al calor, fácil limpieza con agua así como un revestimiento antimicrobiano.</t>
  </si>
  <si>
    <t>profi-air sensor de humedad para 180 flat / 250/360 flex
Sensor de humedad para un control automático del equipo de ventilación profi-air 180 flat /250/360 flex en función de la concentración de humedad en el aire ambiente con cable incluido.Para montar en el conducto de extracción del equipo de ventilación.</t>
  </si>
  <si>
    <t>profi-air higrostato para 180 flat / 250/360 flex
Higrostato para un control automático del equipo de ventilación profi-air 180 flat / 250/360 flex
en función de la concentración de humedad en el aire ambiente. Para montar en la habitación.</t>
  </si>
  <si>
    <t>profi-air caja de conexión para 180 flat / 250/360 flex
Caja de conexión electrónica para ampliar las funciones de los equipo de ventilación profi-air 180 flat y 250/360 flex para:
■ Detector de incendios ■ Interruptor Standby ■ Higrostato
■ Control externo de ventilador ■ Alarma del filtro ■ Alarma de avería</t>
  </si>
  <si>
    <t>profi-air aparato de ventilación 400 touch, 400 m3/h, max 280 Pa, DN180</t>
  </si>
  <si>
    <t>profi-air filtro de repuesto F5 entrada de aire para 400 touch</t>
  </si>
  <si>
    <t>profi-air filtro de repuesto F7 entrada de aire para 400 touch</t>
  </si>
  <si>
    <t>profi-air filtro de repuesto G4 salida de aire para 400 touch</t>
  </si>
  <si>
    <t>profi-air set de montaje en pared para 400 touch</t>
  </si>
  <si>
    <t>profi-air set de montaje en suelo para 400 touch</t>
  </si>
  <si>
    <t>profi-air set de conexión para conducto en espiral 4 x DN180</t>
  </si>
  <si>
    <t>DL2500</t>
  </si>
  <si>
    <t>profi-air puesta en marcha básica
La puesta en marcha oficial es obligatoria para garantizar el perfecto funcionamiento del sistema de ventilación, la máxima durabilidad de todos los componentes y, por lo tanto, la plena satisfacción del usuario.
Adicionalmente, esta puesta en marcha concede la garantía de 10 años del sistema profi-air de Fränkische.</t>
  </si>
  <si>
    <t>DL2530</t>
  </si>
  <si>
    <t>profi-air puesta en marcha completa
La puesta en marcha oficial es obligatoria para garantizar el perfecto funcionamiento del sistema de ventilación, la máxima durabilidad de todos los componentes y, por lo tanto, la plena satisfacción del usuario.
Adicionalmente, esta puesta en marcha concede la garantía de 10 años del sistema profi-air de Fränkische.</t>
  </si>
  <si>
    <t>DL2510</t>
  </si>
  <si>
    <t>profi-air puesta en marcha básica RCC
La puesta en marcha oficial es obligatoria para garantizar el perfecto funcionamiento del sistema de ventilación, la máxima durabilidad de todos los componentes y, por lo tanto, la plena satisfacción del usuario.
Adicionalmente, esta puesta en marcha concede la garantía de 10 años del sistema profi-air de Fränkische.</t>
  </si>
  <si>
    <t>DL2540</t>
  </si>
  <si>
    <t>profi-air puesta en marcha completa RCC
La puesta en marcha oficial es obligatoria para garantizar el perfecto funcionamiento del sistema de ventilación, la máxima durabilidad de todos los componentes y, por lo tanto, la plena satisfacción del usuario.
Adicionalmente, esta puesta en marcha concede la garantía de 10 años del sistema profi-air de Fränkische.</t>
  </si>
  <si>
    <t>DL2520</t>
  </si>
  <si>
    <t>DL2550</t>
  </si>
  <si>
    <t>profi-air isoflex DN127, 25mm aislante, longitud: 10m
Conducto flexible aislado y hermético. El conducto isoflex es adecuado para aire exterior, aire expulsado, admisión y extracción de aire.</t>
  </si>
  <si>
    <t>profi-air isoflex DN160, 25mm aislante, longitud: 10m
Conducto flexible aislado y hermético. El conducto isoflex es adecuado para aire exterior, aire expulsado, admisión y extracción de aire.</t>
  </si>
  <si>
    <t>profi-air isoflex DN180, 25mm aislante, longitud: 10m
Conducto flexible aislado y hermético. El conducto isoflex es adecuado para aire exterior, aire expulsado, admisión y extracción de aire.</t>
  </si>
  <si>
    <t>profi-air equipo de ventilación 160 lite, 160 m3/h max 120 Pa, DN125
Instalación en techo.
Mirando a la máquina en la cara que va al exterior, toma de entrada de aire fresco a la izquierda, toma de salida de aire viciado a la derecha.</t>
  </si>
  <si>
    <t>profi-air equipo de ventilación 160 lite, 160 m3/h max 120 Pa, DN125
Instalación en techo.
Mirando a la máquina en la cara que va al exterior, toma de entrada de aire fresco a la derecha, toma de salida de aire viciado a la izquierda.</t>
  </si>
  <si>
    <t>profi-air equipo de ventilación 160 lite, 160 m3/h max 120 Pa, DN125
Instalación en pared, tipo 1..</t>
  </si>
  <si>
    <t>profi-air equipo de ventilación 160 lite, 160 m3/h max 120 Pa, DN125
Instalación en pared, tipo 2..</t>
  </si>
  <si>
    <t>profi-air control remoto con módulo WiFi para 140 lite
Control remoto analógico como unidad de control con pantalla para manejo del equipo de ventilación profi-air 140 lite. Un módulo WiFi integrado permite controlar el equipo de ventilación profi-air 140 lite por aplicación desde un smartpone o tablet.</t>
  </si>
  <si>
    <t>profi-air set de filtros F7/F7 para 140 lite
Filtro rectangular para el equipo de ventilación profi-air 140 lite con medio de filtrado plegado en
forma de V.
El set de filtros de repuesto profi-air se compone de:
■ 2 filtros de admisión/extracción de aire ePM1 80 % (F7)</t>
  </si>
  <si>
    <t>profi-air filtro de carbono activo para 140 lite
Filtro rectangular para el equipo de ventilación profi-air 140 lite con medio de filtrado plegado en
forma de V.
Esta referencia de filtros profi-air se compone de:
■ 1 filtro de admisión de aire ePM1 70 %</t>
  </si>
  <si>
    <t>profi-air sensor de COV para 140 lite
Sensor de COV para control automático del equipo de ventilación profi-air 140 lite en función de
la concentración de contaminantes en el aire ambiente. Para montaje en pared.</t>
  </si>
  <si>
    <t>profi-air sensor de humedad para 140 lite
Sensor de higrostato regulable para control automático del equipo de ventilación profi-air 140 lite
en función de la concentración de humedad en el aire ambiente. Para montaje en pared.</t>
  </si>
  <si>
    <t>profi-air intercambiador térmico entálpico para 140 lite
Intercambiador térmico entálpico para montaje posterior en el equipo de ventilación profi-air 140 lite
Este intercambiador térmico es extremadamente eficaz y transfiere calor y humedad, gracias a
lo cual se impide que las habitaciones de la vivienda se resequen en los meses de invierno.
Para transportar la humedad se utiliza el principio físico de la ósmosis del vapor de agua a
través de la estructura de poros de una membrana de polímero especial. Solo se transfieren
calor y vapor de agua a través de la membrana. Esta es impermeable para otras sustancias
como gases, impurezas y olores.
Larga vida útil manteniendo siempre la misma eficacia, fugas mínimas, mínima pérdida de presión,
tolerancia al frío y al calor, fácil limpieza con agua, así como un revestimiento antimicrobiano</t>
  </si>
  <si>
    <t>profi-air rejilla de caja de pared profi-air para 140 lite
Rejilla combinada con caudal de aire separado. Puede usarse para aire exterior y aire expulsado.
Tapa frontal de acero galvanizado.</t>
  </si>
  <si>
    <t>tubo ff-therm ML5 PROFI 16x2 200m</t>
  </si>
  <si>
    <t>tubo ff-therm ML5 PROFI 16x2 600m</t>
  </si>
  <si>
    <t>tubo ff-therm ML5 PROFI 20x2 100m</t>
  </si>
  <si>
    <t>duo XS codo 90 º PPSU 16-16</t>
  </si>
  <si>
    <t>pza.</t>
  </si>
  <si>
    <t>duo XS codo 90 º PPSU 20-20</t>
  </si>
  <si>
    <t>duo XS codo 90 º PPSU 26-26</t>
  </si>
  <si>
    <t>duo XS codo 90 º PPSU 32-32</t>
  </si>
  <si>
    <t>duo XS codo latón 90 º 16-16</t>
  </si>
  <si>
    <t>duo XS codo latón 90 º 20-20</t>
  </si>
  <si>
    <t>duo XS codo latón 90 º 26-26</t>
  </si>
  <si>
    <t>duo XS codo latón 90 º 32-32</t>
  </si>
  <si>
    <t>duo XS codo 45 º PPSU 26-26</t>
  </si>
  <si>
    <t>duo XS codo 45 º PPSU 32-32</t>
  </si>
  <si>
    <t>alpex F50 PROFI puente de tubo 16X2</t>
  </si>
  <si>
    <t>alpex F50 PROFI puente de tubo 20X2</t>
  </si>
  <si>
    <t>alpex F50 PROFI puente de tubo 26X2</t>
  </si>
  <si>
    <t>duo XS codo  salida r/hembra 16-Rp1/2</t>
  </si>
  <si>
    <t>duo XS codo  salida r/hembra 20-Rp1/2</t>
  </si>
  <si>
    <t>duo XS codo  salida r/hembra 20-Rp3/4</t>
  </si>
  <si>
    <t>duo XS codo  salida r/hembra 26-Rp3/4</t>
  </si>
  <si>
    <t>duo XS codo  salida r/hembra 32-Rp1</t>
  </si>
  <si>
    <t>duo XS te PPSU 16-16-16</t>
  </si>
  <si>
    <t>duo XS te PPSU 20-20-20</t>
  </si>
  <si>
    <t>duo XS te PPSU 26-26-26</t>
  </si>
  <si>
    <t>duo XS te PPSU 32-32-32</t>
  </si>
  <si>
    <t>alpex L te PPSU  40x40x40</t>
  </si>
  <si>
    <t>alpex L te PPSU  50x50x50</t>
  </si>
  <si>
    <t>duo XS te red. PPSU 16-20-16</t>
  </si>
  <si>
    <t>duo XS te red. PPSU 20-16-16</t>
  </si>
  <si>
    <t>duo XS te red. PPSU 20-16-20</t>
  </si>
  <si>
    <t>duo XS te red. PPSU 20-20-16</t>
  </si>
  <si>
    <t>duo XS te red. PPSU 20-26-20</t>
  </si>
  <si>
    <t>duo XS te red. PPSU 26-16-20</t>
  </si>
  <si>
    <t>duo XS te red. PPSU 26-16-26</t>
  </si>
  <si>
    <t>duo XS te red. PPSU 26-20-16</t>
  </si>
  <si>
    <t>duo XS te red. PPSU 26-20-20</t>
  </si>
  <si>
    <t>duo XS te red. PPSU 26-20-26</t>
  </si>
  <si>
    <t>duo XS te red. PPSU 26-26-16</t>
  </si>
  <si>
    <t>duo XS te red. PPSU 26-26-20</t>
  </si>
  <si>
    <t>duo XS te red. PPSU 32-16-32</t>
  </si>
  <si>
    <t>duo XS te red. PPSU 32-20-26</t>
  </si>
  <si>
    <t>duo XS te red. PPSU 32-20-32</t>
  </si>
  <si>
    <t>duo XS te red. PPSU 32-26-26</t>
  </si>
  <si>
    <t>alpex L te red. 40-20-40</t>
  </si>
  <si>
    <t>alpex L te red. 40-26-40</t>
  </si>
  <si>
    <t>alpex L te red. 40-32-40</t>
  </si>
  <si>
    <t>alpex L te red. 50-20-50</t>
  </si>
  <si>
    <t>alpex L te red. 50-26-50</t>
  </si>
  <si>
    <t>alpex L te red. 50-32-50</t>
  </si>
  <si>
    <t>alpex L te red. 50x40x50</t>
  </si>
  <si>
    <t>alpex L te red. 63-32-63</t>
  </si>
  <si>
    <t>alpex L te red. 63x40x63</t>
  </si>
  <si>
    <t>alpex L te red. 63x50x63</t>
  </si>
  <si>
    <t>duo XS te salida r/hembra 16-Rp1/2-16</t>
  </si>
  <si>
    <t>duo XS te  salida r/hembra 20-Rp1/2-20</t>
  </si>
  <si>
    <t>duo XS te salida r/hembra 20-Rp3/4-20</t>
  </si>
  <si>
    <t>duo XS te salida r/hembra 26-Rp1/2-26</t>
  </si>
  <si>
    <t>duo XS te salida r/hembra 26-Rp3/4-26</t>
  </si>
  <si>
    <t>duo XS te salida r/hembra 32-Rp1/2-32</t>
  </si>
  <si>
    <t>duo XS te salida r/hembra 32-Rp3/4-32</t>
  </si>
  <si>
    <t>duo XS te salida r/hembra 32-Rp1-32</t>
  </si>
  <si>
    <t xml:space="preserve">alpex L salida r/hembra 40x1/2"x40  </t>
  </si>
  <si>
    <t>alpex L salida r/hembra 50x3/4"x50</t>
  </si>
  <si>
    <t xml:space="preserve">alpex L salida r/hembra 63x1"x63 </t>
  </si>
  <si>
    <t xml:space="preserve">alpex L salida r/hembra 75x1"x75  </t>
  </si>
  <si>
    <t>duo XS racor salida r/macho16-R1/2</t>
  </si>
  <si>
    <t>duo XS racor salida r/macho16-R3/4</t>
  </si>
  <si>
    <t>duo XS racor salida r/macho20-R1/2</t>
  </si>
  <si>
    <t>duo XS racor salida r/macho20-R3/4</t>
  </si>
  <si>
    <t>duo XS racor salida r/macho20-R1</t>
  </si>
  <si>
    <t>duo XS racor salida r/macho26-R3/4</t>
  </si>
  <si>
    <t>duo XS racor salida r/macho26-R1</t>
  </si>
  <si>
    <t>duo XS racor salida r/macho32-R1</t>
  </si>
  <si>
    <t>duo XS racor salida r/macho32-R1 1/4</t>
  </si>
  <si>
    <t>racor alpex L salida r/macho fijo 40x1"</t>
  </si>
  <si>
    <t>racor alpex L salida r/macho fijo 40x1.1/4"</t>
  </si>
  <si>
    <t>racor alpex L salida r/macho fijo 40 x 1 1/2"</t>
  </si>
  <si>
    <t>racor alpex L salida r/macho fijo 50x1.1/2"</t>
  </si>
  <si>
    <t>racor alpex L salida r/macho fijo 50x2"</t>
  </si>
  <si>
    <t>racor alpex L salida r/macho fijo 63x2"</t>
  </si>
  <si>
    <t>racor alpex L salida r/macho fijo 75x21/2"</t>
  </si>
  <si>
    <t>duo XS racor salida r/hembra 16-Rp1/2</t>
  </si>
  <si>
    <t>duo XS racor salida r/hembra 20-Rp1/2</t>
  </si>
  <si>
    <t>duo XS racor salida r/hembra 20-Rp3/4</t>
  </si>
  <si>
    <t>duo XS racor salida r/hembra 26-Rp3/4</t>
  </si>
  <si>
    <t>duo XS racor salida r/hembra 26-Rp1</t>
  </si>
  <si>
    <t>duo XS racor salida r/hembra 32-Rp1</t>
  </si>
  <si>
    <t>duo XS racor salida r/hembra 32-Rp1 1/4</t>
  </si>
  <si>
    <t>duo XS manguito PPSU 16-16</t>
  </si>
  <si>
    <t>duo XS manguito PPSU 20-20</t>
  </si>
  <si>
    <t>duo XS manguito PPSU 26-26</t>
  </si>
  <si>
    <t>duo XS manguito PPSU 32-32</t>
  </si>
  <si>
    <t>alpex L manguito PPSU 40x40</t>
  </si>
  <si>
    <t>alpex L manguito PPSU 50x50</t>
  </si>
  <si>
    <t>alpex L manguito PPSU 63x63</t>
  </si>
  <si>
    <t>alpex L manguito latón 75x75</t>
  </si>
  <si>
    <t>duo XS manguito red. PPSU 20-16</t>
  </si>
  <si>
    <t>duo XS manguito red. PPSU 26-16</t>
  </si>
  <si>
    <t>duo XS manguito red. PPSU 26-20</t>
  </si>
  <si>
    <t>duo XS manguito red. PPSU 32-20</t>
  </si>
  <si>
    <t>duo XS manguito red. PPSU 32-26</t>
  </si>
  <si>
    <t>alpex L manguito red. 40-26</t>
  </si>
  <si>
    <t>alpex L manguito red. 40-32</t>
  </si>
  <si>
    <t>alpex L manguito red. 50-32</t>
  </si>
  <si>
    <t>alpex L manguito reduc. PPSU 50-40</t>
  </si>
  <si>
    <t>alpex L manguito reduc. PPSU 63-40</t>
  </si>
  <si>
    <t>alpex L manguito reduc. PPSU 63-50</t>
  </si>
  <si>
    <t>alpex L manguito reduc. latón 75-40</t>
  </si>
  <si>
    <t>alpex L manguito reduc. latón 75-63</t>
  </si>
  <si>
    <t>duo XS tapón PPSU 16</t>
  </si>
  <si>
    <t>duo XS tapón PPSU 20</t>
  </si>
  <si>
    <t>duo XS tapón PPSU 26</t>
  </si>
  <si>
    <t>duo XS tapón PPSU 32</t>
  </si>
  <si>
    <t>duo XS racord tuerca junta planta 16-G1/2</t>
  </si>
  <si>
    <t>duo XS racord tuerca junta planta 16-G3/4</t>
  </si>
  <si>
    <t>duo XS racord tuerca junta planta 20-G3/4</t>
  </si>
  <si>
    <t>duo XS racord tuerca junta planta 20-G1</t>
  </si>
  <si>
    <t>duo XS racord tuerca junta planta 26-G3/4</t>
  </si>
  <si>
    <t>duo XS racord tuerca junta planta 26-G1</t>
  </si>
  <si>
    <t>duo XS racord tuerca junta planta 26-G1 ¼</t>
  </si>
  <si>
    <t>duo XS racord tuerca junta planta 26-G1 ½</t>
  </si>
  <si>
    <t>duo XS racord tuerca junta planta 32-G1</t>
  </si>
  <si>
    <t>duo XS racord tuerca junta planta 32-G1 ¼</t>
  </si>
  <si>
    <t>duo XS racord tuerca junta planta 32-G1 ½</t>
  </si>
  <si>
    <t>alpex L racor tuerca unión j/plana 40-1 1/4" G</t>
  </si>
  <si>
    <t>alpex L racor tuerca unión j/plana 40-1 1/2" G</t>
  </si>
  <si>
    <t>alpex L racor tuerca unión j/plana 50-1 3/4" G</t>
  </si>
  <si>
    <t>alpex L racor tuerca unión j/plana 50-2" G</t>
  </si>
  <si>
    <t>alpex L racor tuerca unión j/plana 63-2" G</t>
  </si>
  <si>
    <t>alpex L racor tuerca unión j/plana 63-2 3/8" G</t>
  </si>
  <si>
    <t>alpex machon doble 1/2"M - 3/4"M</t>
  </si>
  <si>
    <t>alpex machon doble1" M- 1 1/4"M</t>
  </si>
  <si>
    <t>alpex machon doble2" M -2 M</t>
  </si>
  <si>
    <t>alpex machon doble3/4"M- 1" M</t>
  </si>
  <si>
    <t>Placa plana de montaje 1200mm</t>
  </si>
  <si>
    <t>Colector eurocono Rp1-2xG3/4 R1 MS</t>
  </si>
  <si>
    <t>Colector eurocono Rp1-3xG3/4 R1 MS</t>
  </si>
  <si>
    <t>Tapón rosca macho alpex Rp1 MS</t>
  </si>
  <si>
    <t>Adaptador eurocono 16 alpex L 16 G3/4 MS</t>
  </si>
  <si>
    <t>Adaptador eurocono 20 alpex L 16 G3/4 MS</t>
  </si>
  <si>
    <t>duo XS manguito conexíon  prensado eurocono 16-G3/4</t>
  </si>
  <si>
    <t>duo XS manguito conexíon  prensado eurocono 20-G3/4</t>
  </si>
  <si>
    <t>Conexion alpex para unión a rosca R1/2-G3/4 MS</t>
  </si>
  <si>
    <t>Machón doble alpex G3/4-G3/4</t>
  </si>
  <si>
    <t>duo XS repuesto casquillo acero 16</t>
  </si>
  <si>
    <t>duo XS repuesto casquillo acero 20</t>
  </si>
  <si>
    <t>duo XS repuesto casquillo acero 26</t>
  </si>
  <si>
    <t>duo XS repuesto casquillo acero 32</t>
  </si>
  <si>
    <t>alpex L repuesto casquillo acero  40</t>
  </si>
  <si>
    <t>alpex L repuesto casquillo acero  50</t>
  </si>
  <si>
    <t>alpex L repuesto casquillo acero  63</t>
  </si>
  <si>
    <t>alpex L repuesto casquillo acero  75</t>
  </si>
  <si>
    <t>alpex-plus codo 90º PPSU 16-16</t>
  </si>
  <si>
    <t>alpex-plus codo 90º PPSU 20-20</t>
  </si>
  <si>
    <t>alpex-plus codo 90º PPSU 26-26</t>
  </si>
  <si>
    <t>alpex-plus codo salida rosca macho 16 - R 1/2"</t>
  </si>
  <si>
    <t>alpex-plus codo salida rosca macho 20 - R 1/2"</t>
  </si>
  <si>
    <t>alpex-plus codo salida rosca macho 20 - R 3/4"</t>
  </si>
  <si>
    <t>alpex-plus codo salida rosca macho 26 - R 3/4"</t>
  </si>
  <si>
    <t>alpex-plus codo salida rosca hembra 16 - Rp 1/2"</t>
  </si>
  <si>
    <t>alpex-plus codo salida rosca hembra 20 - Rp 1/2"</t>
  </si>
  <si>
    <t>alpex-plus codo salida rosca hembra 20 - Rp 3/4"</t>
  </si>
  <si>
    <t>alpex-plus codo salida rosca hembra26 - 3/4" FT</t>
  </si>
  <si>
    <t>alpex-plus TE rosca hembra 16 - 1/2" Rp - 16</t>
  </si>
  <si>
    <t>alpex-plus TE rosca hembra 20- 1/2" Rp - 20</t>
  </si>
  <si>
    <t>alpex-plus TE rosca hembra 20- 3/4" Rp - 20</t>
  </si>
  <si>
    <t>alpex-plus TE rosca hembra26 - 3/4" Rp - 26</t>
  </si>
  <si>
    <t>alpex-plus racor PPSU macho fijo 20 - 1/2" MT</t>
  </si>
  <si>
    <t>alpex-plus racor PPSU macho fijo 20 - 3/4" MT</t>
  </si>
  <si>
    <t>alpex-plus manguito PPSU 16-16</t>
  </si>
  <si>
    <t>alpex-plus   manguito PPSU 20-20</t>
  </si>
  <si>
    <t>alpex-plus manguito PPSU 26 - 26</t>
  </si>
  <si>
    <t>alpex-plus manguito reductor PPSU 20-16</t>
  </si>
  <si>
    <t>alpex-plus manguito reductor PPSU 26-16</t>
  </si>
  <si>
    <t>alpex-plus manguito reductor PPSU  26 - 20</t>
  </si>
  <si>
    <t>alpex-plus tapon PPSU 16</t>
  </si>
  <si>
    <t>alpex-plus racor tuerca union junta plana 16-G1/2"</t>
  </si>
  <si>
    <t>alpex-plus racor tuerca union junta plana 16 - 3/4" FT</t>
  </si>
  <si>
    <t>alpex-plus racor tuerca union junta plana 20 - 1/2" FT</t>
  </si>
  <si>
    <t>alpex-plus racor tuerca union junta plana 20-G3/4"</t>
  </si>
  <si>
    <t>alpex-plus racor tuerca union junta plana 26 - 1" FT</t>
  </si>
  <si>
    <t>alpex-plus accesorio con eurocono 16-3/4" FT</t>
  </si>
  <si>
    <t>alpex-plus adaptor a tubo metalico 16 x 15</t>
  </si>
  <si>
    <t>alpex-plus adaptor a tubo metalico 20 x 22</t>
  </si>
  <si>
    <t>alpex-plus adaptor a tubo metalico 26 x 22</t>
  </si>
  <si>
    <t>alpex-plus codo con brida 35mm 16 - Rp 1/2"</t>
  </si>
  <si>
    <t>alpex-plus codo con brida 35mm 20 - Rp 1/2"</t>
  </si>
  <si>
    <t>alpex-plus codo con brida 35mm 20 - Rp 3/4"</t>
  </si>
  <si>
    <t>alpex-plus codo para cisternas empotradas 16 1/2"</t>
  </si>
  <si>
    <t>alpex-plus codo doble con brida 35mm 16-Rp1/2-16</t>
  </si>
  <si>
    <t>alpex-plus codo doble con brida 35mm 20-Rp1/2-20</t>
  </si>
  <si>
    <t>alpex-plus codo para cisternas Geberit emp. 16 1/2</t>
  </si>
  <si>
    <t>herramienta para separar piezas 16mm</t>
  </si>
  <si>
    <t>herramienta para separar piezas 20mm</t>
  </si>
  <si>
    <t xml:space="preserve">CORTATUBO MANUAL TUBO  14-40  </t>
  </si>
  <si>
    <t xml:space="preserve">CORTATUBO 14-75MM </t>
  </si>
  <si>
    <t xml:space="preserve">CUCHILLA PARA CORTATUBO </t>
  </si>
  <si>
    <t xml:space="preserve">CUCHILLA REPUESTO PARA CORTATUBO 75MM </t>
  </si>
  <si>
    <t>CORTATUBO MANUAL TUBO  12-20</t>
  </si>
  <si>
    <t>CUCHILLA PARA CORTATUBO</t>
  </si>
  <si>
    <t>DESENROLLADOR COMPACTO</t>
  </si>
  <si>
    <t>CARRETILLA DESENRROLLADORA TUBO 14-32</t>
  </si>
  <si>
    <t xml:space="preserve">Válvula mezcladora 3 vías 1"M DN20 </t>
  </si>
  <si>
    <t>Tubo multicapa turatec turatec D.16x2 (En barra 5mts)</t>
  </si>
  <si>
    <t>Tubo multicapa turatec turatec D.20x2 (En barra 5mts)</t>
  </si>
  <si>
    <t>Tubo multicapa turatec turatec D.26x3 (En barra 5mts)</t>
  </si>
  <si>
    <t>Tubo multicapa turatec turatec D.32x3 (En barra 5mts)</t>
  </si>
  <si>
    <t>Tubo multicapa turatec alpex L D.40x3,5 (En barra 5mts)</t>
  </si>
  <si>
    <t>Tubo multicapa turatec alpex L D.50x4 (En barra 5mts)</t>
  </si>
  <si>
    <t>Tubo multicapa turatec alpex L D.63x4,5 (En barra 5mts)</t>
  </si>
  <si>
    <t>Tubo multicapa turatec alpex L D.75x5,0 (En barra 5mts)</t>
  </si>
  <si>
    <t>Tubo multicapa turatec turatec D.16x2 (rollo 100mts)</t>
  </si>
  <si>
    <t>Tubo multicapa turatec turatec D.16x2 (rollo 200mtrs.)</t>
  </si>
  <si>
    <t>Tubo multicapa turatec turatec D.20x2 (rollo 100mts)</t>
  </si>
  <si>
    <t>Tubo multicapa turatec turatec D.26x3 (rollo 50mts)</t>
  </si>
  <si>
    <t>Tubo multicapa turatec turatec D.32x3 (rollo 50mts)</t>
  </si>
  <si>
    <t>Tubo multicapa turatec alpex-duo XS D.16x2 (rollo 100mts) PE-Xb Al PE-HD</t>
  </si>
  <si>
    <t>Tubo multicapa turatec alpex-duo XS D.16x2 (rollo 200mtrs.)  PE-Xb Al PE-HD</t>
  </si>
  <si>
    <t>Tubo multicapa turatec alpex-duo XS D.20x2 (rollo 100mts)  PE-Xb Al PE-HD</t>
  </si>
  <si>
    <t>Tubo multicapa turatec alpex-duo XS D.26x3 (rollo 50mts)  PE-Xb Al PE-HD</t>
  </si>
  <si>
    <t>Tubo multicapa turatec alpex-duo XS D.32x3 (rollo 50mts)  PE-Xb Al PE-HD</t>
  </si>
  <si>
    <t>Tubo multicapa turatec turatec 16x2 (50mtrs.)c/ protector rojo</t>
  </si>
  <si>
    <t>Tubo multicapa turatec turatec 20x2 (50mtrs.)c/ protector rojo</t>
  </si>
  <si>
    <t xml:space="preserve">Tubo multicapa turatec turatec 16x2 (50Mtrs.) c/ protector azúl  </t>
  </si>
  <si>
    <t xml:space="preserve">Tubo multicapa turatec turatec 20x2 (50Mtrs.) c/protector azúl   </t>
  </si>
  <si>
    <t>Tubo multicapa turatec 16x2 aislado 6mm(rollo 50 mtrs.)</t>
  </si>
  <si>
    <t>Tubo multicapa turatec 20x2 aislado 6mm(rollo 50 mtrs.)</t>
  </si>
  <si>
    <t>Tubo multicapa turatec 16x2 aislado 9mm(rollo 50 mtrs.)</t>
  </si>
  <si>
    <t>Tubo multicapa turatec 20x2 aislado 9mm(rollo 50 mtrs.)</t>
  </si>
  <si>
    <t>Tubo multicapa turatec 26x2 aislado 9mm(rollo 50 mtrs.)</t>
  </si>
  <si>
    <t>Tubo multicapa turatec 32x2 aislado 9mm(rollo 25 mtrs.)</t>
  </si>
  <si>
    <t>Grapa sujección alpex 60MM 12-20MM SIMPLE</t>
  </si>
  <si>
    <t>Grapa sujección alpex 90MM 12-20MM SIMPLE</t>
  </si>
  <si>
    <t>Grapa sujección alpex 60MM 12-20MM DOBLE</t>
  </si>
  <si>
    <t>Grapa sujección alpex 90MM 12-20MM DOBLE</t>
  </si>
  <si>
    <t>Codo alpex L 90º PPSU  40x3,5-40X3,5</t>
  </si>
  <si>
    <t>Codo alpex L 90º PPSU  50x4,0-50x4,0</t>
  </si>
  <si>
    <t>Codo alpex L 90º PPSU  63x4,5-63x4,5</t>
  </si>
  <si>
    <t>Codo alpex L 45º PPSU 40x3,5-40x3,5</t>
  </si>
  <si>
    <t>Codo alpex L 45º PPSU 50x4,0-50x4,0</t>
  </si>
  <si>
    <t>Codo alpex L 45º PPSU 63x4,5-63x4,5</t>
  </si>
  <si>
    <t>Codo alpex L 45º PPSU 75x4,5-75x4,5</t>
  </si>
  <si>
    <t>duo XS codo  r/macho 16-R1/2</t>
  </si>
  <si>
    <t>duo XS codo  r/macho 20-R1/2</t>
  </si>
  <si>
    <t>duo XS codo  r/macho 20-R3/4</t>
  </si>
  <si>
    <t>duo XS codo  r/macho 26-R3/4</t>
  </si>
  <si>
    <t>duo XS codo  r/macho 32-R1</t>
  </si>
  <si>
    <t>duo XS montaje pared codo 35 mm 16-Rp1/2</t>
  </si>
  <si>
    <t>duo XS montaje pared codo 35 mm 20-Rp1/2</t>
  </si>
  <si>
    <t>duo XS montaje pared codo 35 mm 20-Rp3/4</t>
  </si>
  <si>
    <t>duo XS montaje pared codo 35 mm 26-Rp3/4</t>
  </si>
  <si>
    <t>duo XS montaje pared codo 52 mm 16-Rp1/2</t>
  </si>
  <si>
    <t>duo XS montaje pared codo 78 mm 16-Rp1/2</t>
  </si>
  <si>
    <t>duo XS montaje pared codo 78 mm 20-Rp1/2</t>
  </si>
  <si>
    <t xml:space="preserve">Codo alpex L 90º latón 75x5,0-75x5,0  </t>
  </si>
  <si>
    <t>alpex L te latón  63x63x63</t>
  </si>
  <si>
    <t>alpex L te latón  75x75x75</t>
  </si>
  <si>
    <t>alpex L racor latón s/hembra fijo 40x1"</t>
  </si>
  <si>
    <t>alpex L racor latón s/hembra fijo 40x1.1/4"</t>
  </si>
  <si>
    <t>alpex L racor latón s/hembra fijo 50x1.1/2"</t>
  </si>
  <si>
    <t>alpex L racor latón s/hembra fijo 63x2"</t>
  </si>
  <si>
    <t>alpex-plus racor latón macho fijo 16  - R 1/2"</t>
  </si>
  <si>
    <t>alpex-plus racor latón macho fijo 20  - R 1/2"</t>
  </si>
  <si>
    <t>alpex-plus racor latón macho fijo 20  - R 3/4"</t>
  </si>
  <si>
    <t>alpex-plus racor latón macho fijo 26 - 3/4" MT</t>
  </si>
  <si>
    <t>alpex-plus racor latón macho fijo 26 - 1" MT</t>
  </si>
  <si>
    <t>alpex-plus racor latón PPSU fijo 16 - 1/2" MT</t>
  </si>
  <si>
    <t>alpex-plus racor latón hembra fijo 16 - Rp 1/2"</t>
  </si>
  <si>
    <t>alpex-plus racor latón hembra fijo 20 - Rp 1/2"</t>
  </si>
  <si>
    <t>alpex-plus racor latón hembra fijo 20 - Rp 3/4"</t>
  </si>
  <si>
    <t>alpex-plus racor latón hembra fijo 26 - 3/4" FT</t>
  </si>
  <si>
    <t>alpex-plus racor latón hembra fijo 26 - 1" FT</t>
  </si>
  <si>
    <t>alpex-plus codo 90º PPSU 16x16 inserción piezas</t>
  </si>
  <si>
    <t>alpex-plus codo 90º PPSU 20x20 inserción piezas</t>
  </si>
  <si>
    <t>alpex-plus Te PPSU 16-16-16</t>
  </si>
  <si>
    <t>alpex-plus Te PPSU 20-20-20</t>
  </si>
  <si>
    <t>alpex-plus Te PPSU 26-26-26</t>
  </si>
  <si>
    <t>alpex-plus Te PPSU 20-16-16</t>
  </si>
  <si>
    <t>alpex-plus Te PPSU 20-16-20</t>
  </si>
  <si>
    <t>alpex-plus Te PPSU 20-20-16</t>
  </si>
  <si>
    <t>alpex-plus Te PPSU 26 - 16 - 20</t>
  </si>
  <si>
    <t xml:space="preserve">alpex-plus Te PPSU 26 - 16 - 26 </t>
  </si>
  <si>
    <t>alpex-plus Te PPSU 26 - 20 - 20</t>
  </si>
  <si>
    <t>alpex-plus Te PPSU 26 - 20 - 26</t>
  </si>
  <si>
    <t>profi-air canal oval adaptador DN160 2x163x68mm
Adaptador de PEAD para conectar el canal oval y el isopipe profi-air. El retén integrado proporciona una conexión hermética entre el isopipe profi-air y el adaptador. El adaptador de canal oval es adecuado para admisión y extracción de aire.</t>
  </si>
  <si>
    <t>profi-air rejilla diseño PYRAMID CMPCT, bronce oxidado oscuro 160x160x1'5mm
Rejillas diseño LINE / PYRAMID para admisión o extracción de aire con fijación magnética. Solo pueden utilizarse con el marco de montaje profi-air o con el marco de montaje compact profi-air. Las rejillas diseño son adecuadas para ser usadas en el difusor de aire de 90° profi-air tunnel y en todos los difusores de aire profi-air con un diámetro de 125 mm. Adecuadas para instalación en pared y techo.</t>
  </si>
  <si>
    <t>profi-air filtro STARLINE COMPACT negro
Filtro de extracción redondo de filtro de espuma PE compatible con el marco de montaje starline negro para rejillas diseño COMPACT. ( Bolsa 5 ud )</t>
  </si>
  <si>
    <t>profi-air salida para tejado inclinado 20 - 30º DN160 / 180
Salida para tejado de chapa de acero galvanizado / plomo, para una instalación correcta del sombrero para tejado profi-air. Adecuada para tejados inclinados (inclinación de la salida para tejado inclinado seleccionable).</t>
  </si>
  <si>
    <t>profi-air salida para tejado inclinado 30 - 40º  DN160 / 180
Salida para tejado de chapa de acero galvanizado / plomo, para una instalación correcta del sombrero para tejado profi-air. Adecuada para tejados inclinados (inclinación de la salida para tejado inclinado seleccionable).</t>
  </si>
  <si>
    <t>profi-air calefacción anticongelante c/aislamiento  180 flat 900 W
Calentador antihielo para el equipo de ventilación profi-air 180 flat. El calentador antihielo precalienta el aire exterior y se inserta, en el ámbito de la ventilación mecánica controlada, en el conducto de aire exterior. Está compuesto de un serpentín en una carcasa de chapa DN 125 con cable de conexión y aislamiento. La estrategia contra la congelación configurada en el equipo de ventilación se encarga de apagar y encender el calentador antihielo. Para la puesta en marcha del calentador antihielo se necesita el control remoto inalámbrico profi-air del equipo
de ventilación profi-air 180 flat.
Datos técnicos
■ Conexión eléctrica: 1~230 V / 50 Hz; ■ Conexión conductos de aire:
Cable de 1 m con conector 2x DN 125, racor
■ Potencia de calentamiento: 900 vatios ■ Toma de corriente: 4,1 A
■ Caudal de aire: 70 a 220 m³/h ■ Peso: 2,8 kg
Componentes de seguridad:
1 controlador de temperatura
1 limitador de temperatura (integrado en el circuito eléctrico de la espiral de calentamiento)</t>
  </si>
  <si>
    <t>profi-air caja de pared profi-air con colector debajo 140 lite
Caja de pared compuesta de chapa de acero galvanizado para montaje en pared con colector
para admisión y extracción de aire, cada uno con 6 conexiones. El colector se encuentra en la
parte inferior de la caja de pared. Utilizable con tubo profi-air DN63/DN75/DN90 en combinación
con el manguito recto profi-air classic. Apta para su instalación en el exterior.</t>
  </si>
  <si>
    <t>profi-air caja de pared profi-air con colector encima 140 lite
Caja de pared compuesta de chapa de acero galvanizado para montaje en pared con colector
para admisión y extracción de aire, cada uno con 6 conexiones. El colector se encuentra en la
parte superior de la caja de pared. Utilizable con tubo profi-air DN63/DN75/DN90 en combinación
con el manguito recto profi-air classic. Apta para su instalación en el exterior.</t>
  </si>
  <si>
    <t>Descripción 2</t>
  </si>
  <si>
    <t>Descripcion 1</t>
  </si>
  <si>
    <t>grapa fijación punta flecha tubo 16-20               
Grapa con punta de fecha para sujetar rieles portatubo al aislante. No válida para uso con grapadora.</t>
  </si>
  <si>
    <t xml:space="preserve">rodapié con lámina antihumedad  8x150mm rollo 25m 
Banda perimetral fabricada en espuma de PE de 8mm de espesor con film plástico antihumedad y adhesivo para colocar en la pared.   </t>
  </si>
  <si>
    <t>protección del  tubo en la junta de dilatación         
Tubo corrugado de 400mm fabricado en PE-HE para proteger el tubo ff-therm y profitherm Al en la junta de dilatación.</t>
  </si>
  <si>
    <t>junta de dilatación de espuma 10x50x1200mm                  
Junta de dilatación fabricada en espuma de PE con film rígido para amortirguar las dilataciones del hormigón en pasos de puerta.</t>
  </si>
  <si>
    <t>racor doble  3/4"                                                   
Racor para reparaciónes o uniones de tubo. Se debe utilizar junto a dos adaptadores eurocono correspondientes al diametro del tubo.</t>
  </si>
  <si>
    <t>alpex adaptador eurocono 12 x 3/4" latón             
Adaptador roscado hembra según DIN EN ISO 228 y eurocono fabricado en latón con tuerca de unión niquelada, para conectar el tubo profitherm Al y ff-therm al colector u otras piezas compatibles con eurocono.</t>
  </si>
  <si>
    <t>alpex adaptador eurocono 16 x 3/4" latón             
Adaptador roscado hembra según DIN EN ISO 228 y eurocono fabricado en latón con tuerca de unión niquelada, para conectar el tubo profitherm Al y ff-therm al colector u otras piezas compatibles con eurocono.</t>
  </si>
  <si>
    <t>alpex adaptador eurocono 17 x 3/4" latón             
Adaptador roscado hembra según DIN EN ISO 228 y eurocono fabricado en latón con tuerca de unión niquelada, para conectar el tubo profitherm Al y ff-therm al colector u otras piezas compatibles con eurocono.</t>
  </si>
  <si>
    <t>alpex adaptador eurocono 20 x 3/4" latón             
Adaptador roscado hembra según DIN EN ISO 228 y eurocono fabricado en latón con tuerca de unión niquelada, para conectar el tubo profitherm Al y ff-therm al colector u otras piezas compatibles con eurocono.</t>
  </si>
  <si>
    <t>tubo multicapa profitherm - AL  16x2 en rollo 240m   
Tubo multicapa color gris, en rollos, fabricado en poliethileno (PE-RT) en su capa interna,  con aluminio soldado a testa longitudinalmente en la capa intermedia y polietileno (PE-RT) en su capa expeterna para sistemas de calefacción y refigeración.  Presión máxima de trabajo constante 6 bars.  Temperatura máxima de trabajo constante 70ºC.</t>
  </si>
  <si>
    <t>tubo multicapa profitherm - AL  16x2 en rollo 600m   
Tubo multicapa color gris, en rollos, fabricado en poliethileno (PE-RT) en su capa interna,  con aluminio soldado a testa longitudinalmente en la capa intermedia y polietileno (PE-RT) en su capa expeterna para sistemas de calefacción y refigeración.  Presión máxima de trabajo constante 6 bars.  Temperatura máxima de trabajo constante 70ºC.</t>
  </si>
  <si>
    <t>tubo ff-therm multi Difustop PE-RT 16x2 rollo 200 m  
Tubería plástica transparente sólida en rollos, fabricado en polietileno (PE-RT) según DIN 16833, con barrera de difusión, impermeable al oxigeno según DIN 4726 para instalaciones radiantes refrescantes.  Presión de trabajo máxima: 6 bar.  Temperatura máxima de trabajo: 70ºC.</t>
  </si>
  <si>
    <t>tubo ff-therm multi Difustop PE-RT 16x2 rollo 600 m  
Tubería plástica transparente sólida en rollos, fabricado en polietileno (PE-RT) según DIN 16833, con barrera de difusión, impermeable al oxigeno según DIN 4726 para instalaciones radiantes refrescantes.  Presión de trabajo máxima: 6 bar.  Temperatura máxima de trabajo: 70ºC.</t>
  </si>
  <si>
    <t>tubo ff-therm multi Difustop PE-RT 20x2 rollo 200 m  
Tubería plástica transparente sólida en rollos, fabricado en polietileno (PE-RT) según DIN 16833, con barrera de difusión, impermeable al oxigeno según DIN 4726 para instalaciones radiantes refrescantes.  Presión de trabajo máxima: 6 bar.  Temperatura máxima de trabajo: 70ºC.</t>
  </si>
  <si>
    <t>tubo ff-therm multi Difustop PE-RT 20x2 rollo 500 m  
Tubería plástica transparente sólida en rollos, fabricado en polietileno (PE-RT) según DIN 16833, con barrera de difusión, impermeable al oxigeno según DIN 4726 para instalaciones radiantes refrescantes.  Presión de trabajo máxima: 6 bar.  Temperatura máxima de trabajo: 70ºC.</t>
  </si>
  <si>
    <t xml:space="preserve">set de llaves de esfera rojo/azúl 1"H x 1"M              
Set de llaves de esfera de 1" para colocar a la salida del colector de impulsión (roja) y retorno (azúl).   </t>
  </si>
  <si>
    <t>set de llaves de esfera rojo/azúl 3/4"H x 1"M              
Set de llaves de esfera de 3/4" para colocar a la salida del colector de impulsión (roja) y retorno (azúl).  Uso en colectores de 2 a 5 salidas.</t>
  </si>
  <si>
    <t>profitherm termostato analógico cableado calor               
Termostato analógico sólo calor cableado para la regulación de estancias.  Se puede conecta directamente al actuador o a la caja de conexiones, según las necesidades de la instalación.</t>
  </si>
  <si>
    <t>profiherm fluidificante en bidón de 25Kgs   
Superplastificante de efecto prolongado para la producción de hormigón y mortero. Dosificación: entre el 1 y el 1,5% del peso del cemento.</t>
  </si>
  <si>
    <t>profitherm fibras plásticas retrofit mini               
Fibra de poliproñileno multfilamento para el refuerzo de hormigón y mortero en bolsas de 150 grs.  Dosificación: 1 bolsa de 150 grs por cada saco de cemento de 50 kgs.</t>
  </si>
  <si>
    <t>profitherm limpiador desincrustante de circuitos botella 1L     
Limpiador desincrustante químico de alta concentración para la eliminación de restos calcáreos y oxidación.  Diluir el producto en agua 1:1 ó 1:4 según cada caso y después ejuagar con abundante agua.</t>
  </si>
  <si>
    <t>profitherm antiincrustante biocida para circuitos botella 2l   
Protección eficaz para circuitos de suelo radiante durante largos periodos de tiempo (mínimo dos años en circuitos cerrados).  Dosificación: entre 1 y 1,5% del volumen del circuito para instalaciones nuevas.  Incrementar al 2,5 y 3,5% para instalaciones antiguas con problemas de corrosión.</t>
  </si>
  <si>
    <t xml:space="preserve">profitherm antifreeze aerotermia 25l   
Protección frente a congelación, lodos, corrosión e incrustaciones en circuitos de aerotermia.  Protege latón, cobre, acero negro y aceros inoxidables sin incorporar componenetes contaminantes.  Es compatible con el medio ambiente y no esta sujeto a resticciones de vertido.  </t>
  </si>
  <si>
    <t xml:space="preserve">profitherm caja de conexiones 4 zonas vía radio 230V  
Caja de conexiones vía radio con parada de  bomba para la regulación de temperatura por estancias mediante actuadores y termostatos, para sistemas de suelo radiante refrescante.   Número máximo de termostatos 4, máximo número de actuadores 2x2 + 2x1. </t>
  </si>
  <si>
    <t xml:space="preserve">profitherm caja de conexiones 8 zonas vía radio 230V  
Caja de conexiones vía radio con parada de  bomba para la regulación de temperatura por estancias mediante actuadores y termostatos, para sistemas de suelo radiante refrescante.   Número máximo de termostatos 8, máximo número de actuadores 4x2 + 4x1. </t>
  </si>
  <si>
    <t xml:space="preserve">profitherm caja de conexiones 12 zonas vía radio 230V  
Caja de conexiones vía radio con parada de  bomba para la regulación de temperatura por estancias mediante actuadores y termostatos, para sistemas de suelo radiante refrescante.   Número máximo de termostatos 12, máximo número de actuadores 6x2 + 6x1. </t>
  </si>
  <si>
    <t>separador hidraúlico para caldera DN20 c/deflector     
Cámara de compensación de acero Fe 37,1 RAL 9004 con aislamiento EPP negro, para conectar circuitos hidraulicos independientes, para garantizar el correcto funcionamiento de circuitos secundaríos. Pmaxima de trabajo 6 bar.  T máxma 110ºC Caudal máxmo 1,7m3/h</t>
  </si>
  <si>
    <t>separador hidraúlico para caldera DN25 c/deflector     
Cámara de compensación de acero Fe 37,1 RAL 9004 con aislamiento EPP negro, para conectar circuitos hidraulicos independientes, para garantizar el correcto funcionamiento de circuitos secundaríos. Pmaxima de trabajo 6 bar.  T máxma 110ºC Caudal máxmo 4m3/h</t>
  </si>
  <si>
    <t>separador hidraúlico para caldera DN32 c/deflector     
Cámara de compensación de acero Fe 37,1 RAL 9004 con aislamiento EPP negro, para conectar circuitos hidraulicos independientes, para garantizar el correcto funcionamiento de circuitos secundaríos. P maxima de trabajo 6 bar.  T máxma 110ºC Caudal máxmo 6,5m3/h</t>
  </si>
  <si>
    <t>separador hidraúlico para caldera DN50 c/deflector     
Cámara de compensación de acero Fe 37,1 RAL 9004 con aislamiento EPP negro, para conectar circuitos hidraulicos independientes, para garantizar el correcto funcionamiento de circuitos secundaríos. P maxima de trabajo 6 bar.  T máxma 110ºC Caudal máxmo 95m3/h.*Bajo pedido</t>
  </si>
  <si>
    <t>separador hidraúlico para caldera DN40 c/deflector     
Cámara de compensación de acero Fe 37,1 RAL 9004 con aislamiento EPP negro, para conectar circuitos hidraulicos independientes, para garantizar el correcto funcionamiento de circuitos secundaríos. P maxima de trabajo 6 bar.  T máxma 110ºC Caudal máxmo 18m3/h *Bajo pedido</t>
  </si>
  <si>
    <t>separador hidraúlico para caldera DN65 c/deflector     
Cámara de compensación de acero Fe 37,1 RAL 9004 con aislamiento EPP negro, para conectar circuitos hidraulicos independientes, para garantizar el correcto funcionamiento de circuitos secundaríos. P maxima de trabajo 6 bar.  T máxma 110ºC Caudal máxmo 18m3/h *Bajo pedido</t>
  </si>
  <si>
    <t>actuador termostático  20º-50ºC                                  
Actuador termostático para la regulación de temperatura a punto fijo mediante sensor capilar, en sistemas de baja temperatura.  Conexión M28x1,5</t>
  </si>
  <si>
    <t>profitherm film de P.E. barrera antivapor 1X100m            
Lámina de P.E. en rollos de 100m2 aplicable como barrera antivapor para colocar junto a la plancha profitherm economic.  Precio por m2 8,75€</t>
  </si>
  <si>
    <t xml:space="preserve">colector suelo radiante 2 salidas con detentores            
Colector de circuitos fabricado en acero inoxidable con detentores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</si>
  <si>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3 salidas con detentores            
Colector de circuitos fabricado en acero inoxidable con detentores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</si>
  <si>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4 salidas con detentores           
 Colector de circuitos fabricado en acero inoxidable con detentores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</si>
  <si>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5 salidas con detentores            
Colector de circuitos fabricado en acero inoxidable con detentores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</si>
  <si>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6 salidas con detentores            
Colector de circuitos fabricado en acero inoxidable con detentores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</si>
  <si>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7 salidas con detentores            
Colector de circuitos fabricado en acero inoxidable con detentores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</si>
  <si>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8 salidas con detentores            
Colector de circuitos fabricado en acero inoxidable con detentores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</si>
  <si>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9 salidas con detentores            
Colector de circuitos fabricado en acero inoxidable con detentores en la impulsión y vávulas adapatables al actuador profitherm en el retorno. Incluye llaves de llenado y vaciado de circuitos.  Incluye soportes isofónicos..  Conexión de circuitos rosca gas 3/4" eurocono, con 50mm de separación entre circuitos.  </t>
  </si>
  <si>
    <t>colector suelo radiante 10 salidas con detentores       
Colector de circuitos fabricado en acero inoxidable con detentores en la impulsión y vávulas adapatables al actuador profitherm en el retorno. Incluye llaves de llenado y vaciado de circuitos, soportes isofónicos. Conexión de circuitos rosca gas 3/4" eurocono, con 50mm de separación entre circuitos.</t>
  </si>
  <si>
    <t xml:space="preserve">colector suelo radiante 2 salidas con caudalímetros            
Colector de circuitos fabricado en acero inoxidable con caudalímetros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</si>
  <si>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3 salidas con caudalímetros            
Colector de circuitos fabricado en acero inoxidable con caudalímetros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</si>
  <si>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4 salidas con caudalímetros            
Colector de circuitos fabricado en acero inoxidable con caudalímetros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</si>
  <si>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5 salidas con caudalímetros            
Colector de circuitos fabricado en acero inoxidable con caudalímetros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</si>
  <si>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6 salidas con caudalímetros            
Colector de circuitos fabricado en acero inoxidable con caudalímetros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</si>
  <si>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7 salidas con caudalímetros            
Colector de circuitos fabricado en acero inoxidable con caudalímetros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</si>
  <si>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8 salidas con caudalímetros            
Colector de circuitos fabricado en acero inoxidable con caudalímetros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</si>
  <si>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9 salidas con caudalímetros            
Colector de circuitos fabricado en acero inoxidable con caudalímetros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</si>
  <si>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10 salidas con caudalímetros            
Colector de circuitos fabricado en acero inoxidable con caudalímetros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</si>
  <si>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11 salidas con caudalímetros           
Colector de circuitos fabricado en acero inoxidable con caudalímetros en la impulsión y vávulas adapatables al actuador profitherm en el retorno. Incluye llaves de llenado y vaciado de circuitos.  Incluye soportes isofónicos..  Conexión de circuitos rosca gas 3/4" eurocono, con 50mm de separación entre circuitos.  </t>
  </si>
  <si>
    <t xml:space="preserve">colector suelo radiante 12 salidas con caudalímetros            
Colector de circuitos fabricado en acero inoxidable con caudalímetros en la impulsión y vávulas adapatables al actuador profitherm en el retorno. Incluye llaves de llenado y vaciado de circuitos.  Incluye soportes isofónicos..  Conexión de circuitos rosca gas 3/4" eurocono, con 50mm de separación entre circuitos.  </t>
  </si>
  <si>
    <t>kit unidad de mezcla con bomba para colector    
Estación de control compacta para una regulación de la temperatura fija (regulación a punto fijo).  El kit de regulación está diseñado para ser integrado en el armario de colectores y conectado directamente al colector profitherm.</t>
  </si>
  <si>
    <t>colector de ampliación de 2 circuitos                 
Colector para ampliación de 2 circuitos con caudalímetros, fabricado en acero inoxidable.</t>
  </si>
  <si>
    <t>profitherm juego 2 termométos  0-80ºC para colector  
Juego de termométros rojo para impulsión y azúl para retorno con vaina para controlar la temperatura en el colector.</t>
  </si>
  <si>
    <t>profitherm purgador automático para colector      
Purgador automático de aire fabricado en latón niquelado con conexión roscada 1/2"M</t>
  </si>
  <si>
    <t>profitherm actuador termostático a 24V  M30          
Actuador termostático NC a 100N con carrera de 4,0mm con función de primera apertura.  Tiempo de apertura aproximado: 3,5 min.  Incluye 1m de cable de conexión.</t>
  </si>
  <si>
    <t>profitherm actuador termostático a 230V M30 con micro          
Actuador termostático con interruptor fin de carrera NC a 100N con carrera de 4,0mm con función de primera apertura.  Tiempo de apertura aproximado: 3,5 min.  Incluye 1m de cable de conexión.</t>
  </si>
  <si>
    <t>profitherm armario fondo 110 mm galvanizado 2 circ.  
Armario para colector fabricado en acero galvanizado de 110mm de fondo y 385mm de ancho.</t>
  </si>
  <si>
    <t>profitherm armario fondo 110 mm galvanizado 3 circ.  
Armario para colector fabricado en acero galvanizado de 110mm de fondo y 435mm de ancho.</t>
  </si>
  <si>
    <t>profitherm armario fondo 110 mm galvanizado 4 circ.  
Armario para colector fabricado en acero galvanizado de 110mm de fondo y 490mm de ancho.</t>
  </si>
  <si>
    <t>profitherm armario fondo 110 mm galvanizado 5 circ.  
Armario para colector fabricado en acero galvanizado de 110mm de fondo y 575mm de ancho.</t>
  </si>
  <si>
    <t>profitherm armario fondo 110 mm galvanizado 6-8 circ.  
Armario para colector fabricado en acero galvanizado de 110mm de fondo y 728mm de ancho.</t>
  </si>
  <si>
    <t>profitherm armario fondo 110 mm galvanizado 9-10 circ.  
Armario para colector fabricado en acero galvanizado de 110mm de fondo y 875mm de ancho.</t>
  </si>
  <si>
    <t>profitherm armario fondo 110 mm galvanizado 11-12 circ.  
Armario para colector fabricado en acero galvanizado de 110mm de fondo y 1025mm de ancho</t>
  </si>
  <si>
    <t>profitherm armario fondo 110 mm galvanizado &gt;12 circ.  
Armario para colector fabricado en acero galvanizado de 110mm de fondo y 1175mm de ancho</t>
  </si>
  <si>
    <t>profitherm armario fondo 80 mm galvanizado 2 circ.  
Armario para colector fabricado en acero galvanizado de 80mm de fondo y 385mm de ancho.</t>
  </si>
  <si>
    <t>profitherm armario fondo 80 mm galvanizado 3 circ.  
Armario para colector fabricado en acero galvanizado de 80mm de fondo y 435mm de ancho.</t>
  </si>
  <si>
    <t>profitherm armario fondo 80 mm galvanizado 4 circ.  
Armario para colector fabricado en acero galvanizado de 80mm de fondo y 490mm de ancho.</t>
  </si>
  <si>
    <t>profitherm armario fondo 80 mm galvanizado 5 circ.  
Armario para colector fabricado en acero galvanizado de 80mm de fondo y 575mm de ancho.</t>
  </si>
  <si>
    <t>profitherm armario fondo 80 mm galvanizado 6-8 circ.  
Armario para colector fabricado en acero galvanizado de 80mm de fondo y 728mm de ancho.</t>
  </si>
  <si>
    <t>profitherm armario fondo 80 mm galvanizado 9-10 circ.  
Armario para colector fabricado en acero galvanizado de 80mm de fondo y 875mm de ancho.</t>
  </si>
  <si>
    <t>profitherm armario fondo 80 mm galvanizado 11-12 circ.  
Armario para colector fabricado en acero galvanizado de 80mm de fondo y 1025mm de ancho.</t>
  </si>
  <si>
    <t>profitherm armario fondo 80 mm galvanizado &gt;12 circ.  
Armario para colector fabricado en acero galvanizado de 80mm de fondo y 1175mm de ancho.</t>
  </si>
  <si>
    <t>profitherm armario fondo 110 mm pintado 2 circ.  
Armario para colector fabricado en acero pintado de 110mm de fondo y 385mm de ancho.</t>
  </si>
  <si>
    <t>profitherm armario fondo 110 mm pintado 3 circ.  
Armario para colector fabricado en acero pintado de 110mm de fondo y 435mm de ancho.</t>
  </si>
  <si>
    <t>profitherm armario fondo 110 mm pintado 4 circ.  
Armario para colector fabricado en acero pintado de 110mm de fondo y 490mm de ancho.</t>
  </si>
  <si>
    <t>profitherm armario fondo 110 mm pintado 5 circ.  
Armario para colector fabricado en acero pintado de 110mm de fondo y 575mm de ancho.</t>
  </si>
  <si>
    <t>profitherm armario fondo 110 mm pintado 6-8 circ.  
Armario para colector fabricado en acero pintado de 110mm de fondo y 728mm de ancho.</t>
  </si>
  <si>
    <t>profitherm armario fondo 110 mm pintado 9-10 circ.  
Armario para colector fabricado en acero pintado de 110mm de fondo y 875mm de ancho.</t>
  </si>
  <si>
    <t>profitherm armario fondo 110 mm pintado 11-12 circ.  
Armario para colector fabricado en acero pintado de 110mm de fondo y 1025mm de ancho.</t>
  </si>
  <si>
    <t>profitherm armario fondo 110 mm pintado &gt;12 circ.  
Armario para colector fabricado en acero pintado de 110mm de fondo y 1175mm de ancho.</t>
  </si>
  <si>
    <t>profitherm armario fondo 80 mm pintado 2 circ.  
Armario para colector fabricado en acero pintado de 80mm de fondo y 385mm de ancho.</t>
  </si>
  <si>
    <t>profitherm armario fondo 80 mm pintado 3 circ.  
Armario para colector fabricado en acero pintado de 80mm de fondo y 435mm de ancho.</t>
  </si>
  <si>
    <t>profitherm armario fondo 80 mm pintado 4 circ.  
Armario para colector fabricado en acero pintado de 80mm de fondo y 490mm de ancho.</t>
  </si>
  <si>
    <t>profitherm armario fondo 80 mm pintado 5 circ.  
Armario para colector fabricado en acero pintado de 80mm de fondo y 575mm de ancho.</t>
  </si>
  <si>
    <t>profitherm armario fondo 80 mm pintado 6-8 circ.  
Armario para colector fabricado en acero pintado de 80mm de fondo y 728mm de ancho.</t>
  </si>
  <si>
    <t>profitherm armario fondo 80 mm pintado 9-10 circ.  
Armario para colector fabricado en acero pintado de 80mm de fondo y 875mm de ancho.</t>
  </si>
  <si>
    <t>profitherm armario fondo 80 mm pintado 11-12 circ.  
Armario para colector fabricado en acero pintado de 80mm de fondo y 1025mm de ancho.</t>
  </si>
  <si>
    <t>profitherm armario fondo 80 mm pintado &gt;12 circ.  
Armario para colector fabricado en acero pintado de 80mm de fondo y 1175mm de ancho.</t>
  </si>
  <si>
    <t>profitherm aislamiento térmico para colector     
Aislamiento fabricado en espuma de poliolefina reticulada, compuesto por dos capas; frontal y posterior.  Optimizado para colector de 6 salidas (pedir 2 unidades) adaptable a otras medidas, ya que se corta por n. de circuitos facilmente.</t>
  </si>
  <si>
    <t>profitherm suelo radiante refrescante</t>
  </si>
  <si>
    <t>alpex, sistemas para calefacción y A.C.S.</t>
  </si>
  <si>
    <t>profi-air embellecedor frontal para 140 lite
Embellecedor frontal de diseño en aluminio dibond blanco para una presentación atractiva del profi-air 140 lite. Incluido material de fijación.</t>
  </si>
  <si>
    <t>profi-air ventilación mecánica controlada con recuperador de calor.</t>
  </si>
  <si>
    <t>Mordaza fija perfíl "F" DIAM. 20 mm</t>
  </si>
  <si>
    <t>Mordaza fija perfíl "F" DIAM. 26 mm</t>
  </si>
  <si>
    <t>Mordaza fija perfíl "F" DIAM. 32 mm</t>
  </si>
  <si>
    <t>Mordaza fija perfíl "F" DIAM. 40</t>
  </si>
  <si>
    <t>Mordaza fija perfíl "F" DIAM. 50</t>
  </si>
  <si>
    <t>Mordaza fija perfíl "F" DIAM. 63</t>
  </si>
  <si>
    <t>Mordaza fija perfíl "F" DIAM. 75</t>
  </si>
  <si>
    <t>Mordaza fija perfíl "F" DIAM. 16 mm</t>
  </si>
  <si>
    <t>Mordaza fija mini perfíl  "F" DIAM 16 mm</t>
  </si>
  <si>
    <t>Mordaza fija mini perfíl  "F" DIAM. 20 mm</t>
  </si>
  <si>
    <t>Mordaza fija mini perfíl  "F" DIAM. 26 mm</t>
  </si>
  <si>
    <t>alpex calibrador escariador multiple 16/20/26/32 i/e</t>
  </si>
  <si>
    <t>Calibrador escariador DIAM.  40</t>
  </si>
  <si>
    <t>Calibrador escariador DIAM.  50</t>
  </si>
  <si>
    <t>Calibrador escariador DIAM.  63</t>
  </si>
  <si>
    <t>Calibrador escariador DIAM.  75</t>
  </si>
  <si>
    <t>alpex maleta Calibrador escariador DIAM.16-32 mm</t>
  </si>
  <si>
    <t>alpex cuerpo Calibrador escariador DIAM 32 mm</t>
  </si>
  <si>
    <t>alpex cuerpo Calibrador escariador DIAM.16 mm</t>
  </si>
  <si>
    <t>alpex cuerpo Calibrador escariador DIAM 20 mm</t>
  </si>
  <si>
    <t>alpex cuerpo Calibrador escariador DIAM 26 mm</t>
  </si>
  <si>
    <t>alpex empuñadura calibrador escariador multiple</t>
  </si>
  <si>
    <t>alpex tapón prueba tubo 16x2 recuperable</t>
  </si>
  <si>
    <t>alpex tapón prueba tubo 20x2 recuperable</t>
  </si>
  <si>
    <t>alpex tapón prueba tubo 16x2 c/purgador</t>
  </si>
  <si>
    <t>alpex tapón prueba tubo 20x2 c/purgador</t>
  </si>
  <si>
    <t>alpex tapón prueba tubo 26x3 c/purgador</t>
  </si>
  <si>
    <t>alpex tapón prueba tubo 32x3 c/purgador</t>
  </si>
  <si>
    <t>alpex muelle externo DIAM. 16</t>
  </si>
  <si>
    <t>alpex muelle externo DIAM. 20</t>
  </si>
  <si>
    <t>alpex muelle interno DIAM. 16</t>
  </si>
  <si>
    <t>alpex muelle interno DIAM. 20</t>
  </si>
  <si>
    <t>profitherm acumulador inercial a/carbono 100l 6 bar</t>
  </si>
  <si>
    <t xml:space="preserve">plancha nopas economic E22/44  Rt: 0,75 m2k/W </t>
  </si>
  <si>
    <t xml:space="preserve">plancha nopas economic E22/44  Rt: 1,25 m2k/W </t>
  </si>
  <si>
    <t xml:space="preserve">duo XS codo 90º latón r/macho 40x3,5-1 1/4" </t>
  </si>
  <si>
    <t xml:space="preserve">duo XS codo 90º latón r/macho 50x4- 1 1/2"  </t>
  </si>
  <si>
    <t>alpex L te red. latón 75x40x75</t>
  </si>
  <si>
    <t>alpex L te red. latón 75x50x75</t>
  </si>
  <si>
    <t>duo XS racor PPSU salida r/macho16-R3/8</t>
  </si>
  <si>
    <t>duo XS racor PPSU salida r/macho16-R1/2</t>
  </si>
  <si>
    <t>duo XS racor PPSU salida r/macho 16-R3/4</t>
  </si>
  <si>
    <t>duo XS racor PPSU salida r/macho 20-R1/2</t>
  </si>
  <si>
    <t>duo XS racor  PPSU salida r/macho 20-R3/4</t>
  </si>
  <si>
    <t>Placa plana 80/100120/153 montaje codos salida</t>
  </si>
  <si>
    <t>alpex ayuda instalacion escariador 14-75</t>
  </si>
  <si>
    <t>alpex calibrador escariador multiple diam. 16-20</t>
  </si>
  <si>
    <t>set de curvatubos 16-20mm</t>
  </si>
  <si>
    <t>Servomotor ECMX 230V 3P  120 seg. 5Nm sensor
 Actuador electrico rotatorio compacto para actuar sobre la mayoría de válvulas de mezcla comerciales. Se puede operar mediante cualquier controlador de tres hilos.  Se monta sobre la válvula de tres vías mediante un tornillo.  Incluye sensor de temperatura.</t>
  </si>
  <si>
    <t>tubo ff-therm multi Difustop PE-Xa 20 x 2 mm rollo 200m</t>
  </si>
  <si>
    <t>tubo multicapa profitherm - AL  16x2 en rollo 120m   
Tubo multicapa color gris, en rollos, fabricado en poliethileno (PE-RT) en su capa interna,  con aluminio soldado a testa longitudinalmente en la capa intermedia y polietileno (PE-RT) en su capa expeterna para sistemas de calefacción y refigeración.  Presión máxima de trabajo constante 6 bars.  Temperatura máxima de trabajo constante 70ºC.</t>
  </si>
  <si>
    <t>tubo ff-therm multi Difustop PE-RT 17x2 rollo 200 m  
Tubería plástica transparente sólida en rollos, fabricado en polietileno (PE-RT) según DIN 16833, con barrera de difusión, impermeable al oxigeno según DIN 4726 para instalaciones radiantes refrescantes.  Presión de trabajo máxima: 6 bar.  Temperatura máxima de trabajo: 70ºC. *Bajo pedido a fábrica, consultar.</t>
  </si>
  <si>
    <t>tubo ff-therm multi Difustop PE-RT 17x2 rollo 600 m  
Tubería plástica transparente sólida en rollos, fabricado en polietileno (PE-RT) según DIN 16833, con barrera de difusión, impermeable al oxigeno según DIN 4726 para instalaciones radiantes refrescantes.  Presión de trabajo máxima: 6 bar.  Temperatura máxima de trabajo: 70ºC. *Bajo pedido a fábrica, consultar.</t>
  </si>
  <si>
    <t>tubo ff­therm  ML5 Difustop PE­Xb 16x2 rollo 200 m
Tubería plástica transparente sólida en rollos, fabricado en polietileno reticulado (PE­Xb) con una capa central de EVOH, con barrera de difusión, impermeable al oxigeno según DIN 4726 para instalaciones radiantes refrescantes. Presión de trabajo máxima: 6 bar. Temperatura máxima de trabajo: 95 °C. Sólo disponible bajo pedido a fábrica, consultar.</t>
  </si>
  <si>
    <t>tubo ff­therm  ML5 Difustop PE­Xb 16x2 rollo 240 m
Tubería plástica transparente sólida en rollos, fabricado en polietileno reticulado (PE­Xb) con una capa central de EVOH, con barrera de difusión, impermeable al oxigeno según DIN 4726 para instalaciones radiantes refrescantes. Presión de trabajo máxima: 6 bar. Temperatura máxima de trabajo: 95 °C. Sólo disponible bajo pedido a fábrica, consultar.</t>
  </si>
  <si>
    <t>tubo ff­therm  ML5 Difustop PE­Xb 16x2 rollo 600 m
Tubería plástica transparente sólida en rollos, fabricado en polietileno reticulado (PE­Xb) con una capa central de EVOH, con barrera de difusión, impermeable al oxigeno según DIN 4726 para instalaciones radiantes refrescantes. Presión de trabajo máxima: 6 bar. Temperatura máxima de trabajo: 95 °C. Sólo disponible bajo pedido a fábrica, consultar.</t>
  </si>
  <si>
    <t>tubo ff­therm  ML5 Difustop PE­Xb 17x2 rollo 200 m
Tubería plástica transparente sólida en rollos, fabricado en polietileno reticulado (PE­Xb) con una capa central de EVOH, con barrera de difusión, impermeable al oxigeno según DIN 4726 para instalaciones radiantes refrescantes. Presión de trabajo máxima: 6 bar. Temperatura máxima de trabajo: 95 °C. Sólo disponible bajo pedido a fábrica, consultar.</t>
  </si>
  <si>
    <t>tubo ff­therm  ML5 Difustop PE­Xb 17x2 rollo 500 m
Tubería plástica transparente sólida en rollos, fabricado en polietileno reticulado (PE­Xb) con una capa central de EVOH, con barrera de difusión, impermeable al oxigeno según DIN 4726 para instalaciones radiantes refrescantes. Presión de trabajo máxima: 6 bar. Temperatura máxima de trabajo: 95 °C. Sólo disponible bajo pedido a fábrica, consultar.</t>
  </si>
  <si>
    <t>profitherm caudalímetro
Repuesto caudalimetro con ajuste de flujo.</t>
  </si>
  <si>
    <t>alpex adaptador eurocono 16 x 3/4" latón             
Adaptador roscado hembra según DIN EN ISO 228 y eurocono fabricado en latón con tuerca de unión niquelada, para conectar el tubo turatec al colector u otras piezas compatibles con eurocono.</t>
  </si>
  <si>
    <t>alpex conexión doble  R1/2-G3/4                                              
Racor doble según DIN EN 10226-1 y DIN EN ISO 228 en latón niquelado, para conectar adaptadores eurocono con accesorios roscados alpex.</t>
  </si>
  <si>
    <t>profitherm conexión roscada
Accesorio de transición con rosca hembra según DIN EN ISO 228, fabricado en latón para instalaciones de calefación y refrescamiento en tubo PE-Xa 25x2,3-G3/4</t>
  </si>
  <si>
    <t>profitherm termostato noche/dia digital frío/calor cableado              Termostato frío/calor cableado para la regulación de estancias, con temperatura día/noche.  Se puede conecta directamente al actuador o a la caja de conexiones, según las necesidades de la instalación.</t>
  </si>
  <si>
    <t>profitherm termostato noche/dia digital cableado solo calor               
Termostato programable con temperatura noche y dia,  sólo calor, cableado para la regulación de estancias.  Se puede conecta directamente al actuador o a la caja de conexiones, según las necesidades de la instalación.</t>
  </si>
  <si>
    <t>profitherm termostato programable digital cableado frío/calor              
Cronotermostato programable frío/calor cableado para la regulación de estancias. Programable con temperatura noche y dia o programas personalizados.  Se puede conecta directamente al actuador o a la caja de conexiones, según las necesidades de la instalación.</t>
  </si>
  <si>
    <t>alpex junta para codo m/pared 1/2"</t>
  </si>
  <si>
    <t>alpex junta para codo m/pared 3/4"</t>
  </si>
  <si>
    <t xml:space="preserve">alpex base aislante para codo m/pared </t>
  </si>
  <si>
    <t>placa acodada PA montaje salidas</t>
  </si>
  <si>
    <t>placa acodada  PA montaje alpex gemini 150mm</t>
  </si>
  <si>
    <t>alpex juego montaje tipo obra seca</t>
  </si>
  <si>
    <t>alpex juego montaje tipo empotrado</t>
  </si>
  <si>
    <t>Pg.</t>
  </si>
  <si>
    <t>alpex junta codo m/pared doble 35mm 1/2"</t>
  </si>
  <si>
    <t>Caja de difusor de aire 90º profi-air tunnel
Caja de difusor de aires de PS para conexión de conducto profi-air en Caja de difusor de aire de PS para conexión de conducto prof-air tunnel en combinación con elemento de conexión y sellado prof-air tunnel. Máx. 2 conductos conectables. Se puede usar para admisión y extracción de aire. Se puede fjar con escuadras de fjación. Adecuada para ins-talación en pared, suelo y techo. Incluida protección contra golpes y salpicaduras. La caja de difusor de aire tunnel sirve de base para el marco de montaje starline plus.</t>
  </si>
  <si>
    <t>Extensión profi-air para caja de difusor de aire 90º
Extensión de PP para la prolongación de la caja de difusor de aire prof-air classic o la caja de difusor de aire prof-air tunnel. Conexión hermética a la caja de difusor de aire gracias a la junta de estanqueidad integrada. La fjación se realiza con salientes de retención.</t>
  </si>
  <si>
    <t>Regulador profi-air para caja de difusor de aire
Elemento regulador de cantidad de aire de plástico para regular manualmente el caudal de aire, para ser utilizado en la caja de difusor de aire prof-air classic o en la caja de difusor de aire
 prof-air tunnel. Nueve rangos de ajuste abriendo o cerrando las aberturas preperforadas.
 Adecuado para admisión y extracción de aire.</t>
  </si>
  <si>
    <t>Tapa profi-air classic DN63
Tapa DN 63 de TPE para un cierre higiénico de los conductos prof-air classic.</t>
  </si>
  <si>
    <t>Tapa profi-air classic DN 75
Tapa DN 75 de TPE para un cierre higiénico de los conductos prof-air classic.</t>
  </si>
  <si>
    <t>Tapa profi-air classic DN 90
Tapa DN 90 de TPE para un cierre higiénico de los conductos prof-air classic.</t>
  </si>
  <si>
    <t>Caja de difusor de aire 90º profi-air classic
Caja de difusor de aire de PS para conexión de conducto prof-air classic en combinación con el manguito recto de conexión prof-air classic DN 63, DN 75 y DN 90. Máx. 3 conductos conec-tables. Se puede usar para admisión y extracción de aire. Se puede fjar con escuadras de fja-ción. Adecuada para instalación en pared, suelo y techo. Dos tapones de conexión prof-air classic de bayoneta y una protección contra golpes y salpicaduras incluidos. La caja de difusor de aire classic sirve de base para el marco de montaje starline plus.</t>
  </si>
  <si>
    <t>Extensión  profi-air para caja de difusor de aire 90º
Extensión de PP para extensión de la caja de difusor de aire prof-air classic o la caja de difusor de aire prof-air tunnel. Conexión hermética a la caja de difusor de aire gracias a la junta de estanqueidad integrada. La fjación se realiza con salientes de retención.</t>
  </si>
  <si>
    <t>Regulador profi-air para caja de difusor de aire
Elemento regulador de cantidad de aire de plástico para regular manualmente el caudal de aire, para ser utilizado en la caja de difusor de aire prof-air classic o en la caja de difusor de aire prof-air tunnel. Nueve rangos de ajuste abriendo o cerrando las aberturas preperforadas. Adecuado para admisión y extracción de aire.</t>
  </si>
  <si>
    <t>Extensión prof-air classic para difusor de aire plus 90° DN 125
Extensión de PP para extensión del difusor de aire prof-air classic plus DN 125. Conexión  hermética al difusor de aire plus DN 125 gracias a la junta de estanqueidad integrada.</t>
  </si>
  <si>
    <t>Marco de montaje starline plus
Marco de montaje rectangular de plástico con junta de estanqueidad perimetral para ser utiliza-do en la caja de difusor de aire prof-air classic o en la caja de difusor de aire prof-air tunnel. Se puede usar para admisión y extracción de aire. Adecuado para instalación en pared y techo. El marco de montaje starline plus sirve como base para las rejillas diseño starline AVANTGARDE, LINE, PYRAMID, FLORA, SHAPE STYLE, SHAPE BUSINESS, HORIZON, STRIPES y CROSS.</t>
  </si>
  <si>
    <t>Marco de montaje starline COMPACT plus
Marco de montaje redondo de plástico con junta de estanqueidad perimetral para ser usado en el difusor de aire prof-air plus DN 125, el difusor de aire prof-air tunnel DN 125, así como en todas las bocas DN 125 de plástico o metal. Se puede usar para admisión y extracción de aire. Adecuado para instalación en pared y techo. El marco de montaje starline COMPACT plus sirve como base para las rejillas diseño starline AVANTGARDE COMPACT, LINE COMPACT,  PYRAMID COMPACT, FLORA COMPACT, SHAPE COMPACT, SHAPE CIRCLE, TWIST  COMPACT, TWIST CIRCLE y CROSS CIRCLE.</t>
  </si>
  <si>
    <t>Marco de montaje starline para suelo
Marco de montaje rectangular de acero inoxidable para suelo compuesto de marco base y mar-co de montaje, para ser utilizado en la caja de difusor de aire prof-air classic o en la caja de difusor de aire prof-air tunnel. Altura regulable para revestimientos de suelos de hasta un máx. de 30 mm. Se puede usar para admisión y extracción de aire. Solo apto para montaje en suelo. El marco de montaje starline para suelo sirve de base para las rejillas diseño starline AVANTGARDE y LINE.</t>
  </si>
  <si>
    <t>HORIZON vidrio White Pure
Rejillas diseño HORIZON de vidrio para admisión o extracción de aire con fjación magnética. Solo utilizables en combinación con el marco de montaje starline plus o con el marco de mon-taje starline. Adecuadas para instalación en pared y techo.</t>
  </si>
  <si>
    <t>HORIZON vidrio Powder Blue
Rejillas diseño HORIZON de vidrio para admisión o extracción de aire con fjación magnética. Solo utilizables en combinación con el marco de montaje starline plus o con el marco de mon-taje starline. Adecuadas para instalación en pared y techo.</t>
  </si>
  <si>
    <t>HORIZON vidrio Light Brown
Rejillas diseño HORIZON de vidrio para admisión o extracción de aire con fjación magnética. Solo utilizables en combinación con el marco de montaje starline plus o con el marco de mon-taje starline. Adecuadas para instalación en pared y techo.</t>
  </si>
  <si>
    <t>HORIZON vidrio Black &amp; White
Rejillas diseño HORIZON de vidrio para admisión o extracción de aire con fjación magnética. Solo utilizables en combinación con el marco de montaje starline plus o con el marco de mon-taje starline. Adecuadas para instalación en pared y techo.</t>
  </si>
  <si>
    <t>STRIPES vidrio Satin White Pure
Rejillas diseño STRIPES de vidrio para admisión o extracción de aire con fjación magnética. Solo utilizables en combinación con el marco de montaje starline plus o con el marco de mon-taje starline. Adecuadas para instalación en pared y techo.</t>
  </si>
  <si>
    <t>STRIPES vidrio Satin Black
Rejillas diseño STRIPES de vidrio para admisión o extracción de aire con fjación magnética. Solo utilizables en combinación con el marco de montaje starline plus o con el marco de mon-taje starline. Adecuadas para instalación en pared y techo.</t>
  </si>
  <si>
    <t>CROSS vidrio CIRCLE Blue-Gray
Rejillas diseño CROSS de vidrio para admisión o extracción de aire con fjación magnética. Solo utilizables en combinación con el marco de montaje starline y el marco de montaje starline plus o con el marco de montaje starline compact y el marco de montaje starline compact plus. Adecuadas para instalación en pared y techo. CROSS CIRCLE para admisión de aire solo montaje en pared.</t>
  </si>
  <si>
    <t>CROSS vidrio CIRCLE Satin Bronze
Rejillas diseño CROSS de vidrio para admisión o extracción de aire con fjación magnética. Solo utilizables en combinación con el marco de montaje starline y el marco de montaje starline plus o con el marco de montaje starline compact y el marco de montaje starline compact plus. Adecuadas para instalación en pared y techo. CROSS CIRCLE para admisión de aire solo montaje en pared.</t>
  </si>
  <si>
    <t>CROSS vidrio Satin Bronze
Rejillas diseño CROSS de vidrio para admisión o extracción de aire con fjación magnética. Solo utilizables en combinación con el marco de montaje starline y el marco de montaje starline plus o con el marco de montaje starline compact y el marco de montaje starline compact plus. Adecuadas para instalación en pared y techo. CROSS CIRCLE para admisión de aire solo montaje en pared.</t>
  </si>
  <si>
    <t>CROSS vidrio CIRCLE Satin White Pure
Rejillas diseño CROSS de vidrio para admisión o extracción de aire con fjación magnética. Solo utilizables en combinación con el marco de montaje starline y el marco de montaje starline plus o con el marco de montaje starline compact y el marco de montaje starline compact plus. Adecuadas para instalación en pared y techo. CROSS CIRCLE para admisión de aire solo montaje en pared.</t>
  </si>
  <si>
    <t>CROSS vidrio Satin White Pure
Rejillas diseño CROSS de vidrio para admisión o extracción de aire con fjación magnética. Solo utilizables en combinación con el marco de montaje starline y el marco de montaje starline plus o con el marco de montaje starline compact y el marco de montaje starline compact plus. Adecuadas para instalación en pared y techo. CROSS CIRCLE para admisión de aire solo montaje en pared.</t>
  </si>
  <si>
    <t>TWIST COMPACT vidrio Satin Black
Rejillas diseño TWIST COMPACT de vidrio para extracción de aire con fjación magnética. Solo utilizables en combinación con el marco de montaje starline COMPACT plus o con el mar-co de montaje starline COMPACT. Adecuadas para instalación en pared y techo. TWIST COMPACT para admisión de aire solo montaje en pared.</t>
  </si>
  <si>
    <t>TWIST COMPACT vidrio Black &amp; White
Rejillas diseño TWIST COMPACT de vidrio para extracción de aire con fjación magnética. Solo utilizables en combinación con el marco de montaje starline COMPACT plus o con el mar-co de montaje starline COMPACT. Adecuadas para instalación en pared y techo. TWIST COMPACT para admisión de aire solo montaje en pared.</t>
  </si>
  <si>
    <t>TWIST COMPACT vidrio Powder Blue
Rejillas diseño TWIST COMPACT de vidrio para extracción de aire con fjación magnética. Solo utilizables en combinación con el marco de montaje starline COMPACT plus o con el mar-co de montaje starline COMPACT. Adecuadas para instalación en pared y techo. TWIST COMPACT para admisión de aire solo montaje en pared.</t>
  </si>
  <si>
    <t>TWIST COMPACT vidrio White Pure
Rejillas diseño TWIST COMPACT de vidrio para extracción de aire con fjación magnética. Solo utilizables en combinación con el marco de montaje starline COMPACT plus o con el mar-co de montaje starline COMPACT. Adecuadas para instalación en pared y techo. TWIST COMPACT para admisión de aire solo montaje en pared.</t>
  </si>
  <si>
    <t>TWIST CIRCLE vidrio Satin White Pure
Rejillas diseño TWIST CIRCLE de vidrio para extracción de aire con fjación magnética.  Solo u  tilizables en combinación con el marco de montaje starline COMPACT plus o con el m  arco de montaje starline COMPACT. Adecuadas para instalación en pared y techo. TWIST CIRCLE para admisión de aire solo montaje en pared.</t>
  </si>
  <si>
    <t>TWIST CIRCLE vidrio Black &amp; White
Rejillas diseño TWIST CIRCLE de vidrio para extracción de aire con fjación magnética.  Solo u  tilizables en combinación con el marco de montaje starline COMPACT plus o con el m  arco de montaje starline COMPACT. Adecuadas para instalación en pared y techo. TWIST CIRCLE para admisión de aire solo montaje en pared.</t>
  </si>
  <si>
    <t>TWIST CIRCLE vidrio Light Brown
Rejillas diseño TWIST CIRCLE de vidrio para extracción de aire con fjación magnética.  Solo u  tilizables en combinación con el marco de montaje starline COMPACT plus o con el m  arco de montaje starline COMPACT. Adecuadas para instalación en pared y techo. TWIST CIRCLE para admisión de aire solo montaje en pared.</t>
  </si>
  <si>
    <t>Salida para tejado prof-air fex 25-55`
Salida para tejado de esterilla de butiral de polivinilo estable en su forma para una instalación correcta y sin plomo del sombrero para tejado prof-air. Adecuada para tejados inclinados. Incli-nación seleccionable de forma fexible.</t>
  </si>
  <si>
    <t xml:space="preserve">
</t>
  </si>
  <si>
    <t>alpex prensadora mini con mordaza basica e inserciones 16-32</t>
  </si>
  <si>
    <t>Rems prensadora Akku ACC li/on basic pack 10-108mm</t>
  </si>
  <si>
    <t>Rems prensadora mini press ACC set 16-32mm</t>
  </si>
  <si>
    <r>
      <t xml:space="preserve">profi-air classic codo 90º DN63
</t>
    </r>
    <r>
      <rPr>
        <sz val="9"/>
        <rFont val="Univers 65"/>
      </rPr>
      <t>Codo 90° de PEAD para desvío horizontal o vertical de los caudales de aire para una conexión sin tensión del sistema de conductos profi-air classic. El codo se puede alargar por un lado para así poder conectar accesorio con accesorio.</t>
    </r>
  </si>
  <si>
    <r>
      <t xml:space="preserve">profi-air classic codo 90º DN75
</t>
    </r>
    <r>
      <rPr>
        <sz val="9"/>
        <rFont val="Univers 65"/>
      </rPr>
      <t>Codo 90° de PEAD para desvío horizontal o vertical de los caudales de aire para una conexión sin tensión del sistema de conductos profi-air classic. El codo se puede alargar por un lado para así poder conectar accesorio con accesorio.</t>
    </r>
  </si>
  <si>
    <r>
      <t xml:space="preserve">profi-air classic codo 90º DN90
</t>
    </r>
    <r>
      <rPr>
        <sz val="9"/>
        <rFont val="Univers 65"/>
      </rPr>
      <t>Codo 90° de PEAD para desvío horizontal o vertical de los caudales de aire para una conexión sin tensión del sistema de conductos profi-air classic. El codo se puede alargar por un lado para así poder conectar accesorio con accesorio.</t>
    </r>
  </si>
  <si>
    <t xml:space="preserve">profi-air rejilla de pared externa DN 160, acero inoxidable
Rejilla de pared externa con unión de tubos incluido material de fijación. Puede usarse para aire exterior y aire expulsado. Fácil fijación gracias a las perforaciones integradas en el marco de la rejilla. Modelo en acero inoxidable resistente al aire del mar gracias a su revestimiento transparente
de polvo. </t>
  </si>
  <si>
    <t xml:space="preserve">profi-air rejilla de pared externa DN 180, acero inoxidable
Rejilla de pared externa con unión de tubos incluido material de fijación. Puede usarse para aire exterior y aire expulsado. Fácil fijación gracias a las perforaciones integradas en el marco de la rejilla. Modelo en acero inoxidable resistente al aire del mar gracias a su revestimiento transparente
de polvo. </t>
  </si>
  <si>
    <t xml:space="preserve">profi-air rejilla de pared externa DN 125, acero blanco
Rejilla de pared externa con unión de tubos incluido material de fijación. Puede usarse para aire exterior y aire expulsado. Fácil fijación gracias a las perforaciones integradas en el marco de la rejilla. Modelo en acero inoxidable resistente al aire del mar gracias a su revestimiento transparente
de polvo. </t>
  </si>
  <si>
    <t xml:space="preserve">profi-air rejilla de pared externa DN 160, acero blanco
Rejilla de pared externa con unión de tubos incluido material de fijación. Puede usarse para aire exterior y aire expulsado. Fácil fijación gracias a las perforaciones integradas en el marco de la rejilla. Modelo en acero inoxidable resistente al aire del mar gracias a su revestimiento transparente
de polvo. </t>
  </si>
  <si>
    <t xml:space="preserve">profi-air rejilla de pared externa DN 180, acero blanco
Rejilla de pared externa con unión de tubos incluido material de fijación. Puede usarse para aire exterior y aire expulsado. Fácil fijación gracias a las perforaciones integradas en el marco de la rejilla. Modelo en acero inoxidable resistente al aire del mar gracias a su revestimiento transparente
de polvo. </t>
  </si>
  <si>
    <t xml:space="preserve">profi-air equipo de ventilación 140 lite, 140 m3/h max 100 Pa, DN160
Equipo de ventilación central para instalación en techo o pared, para la ventilación mecánica controlada con un intercambiador térmico de caudal cruzado-paralelo para recuperación de calor y un bypass para verano/invierno 100 % integrado. Con una simple conmutación en la tarjeta de control se puede configurar en el lugar de montaje el funcionamiento por la derecha o por la izquierda.
Conexión a través de mando cableado (incluido) o Wi-Fi emitida por el equipo (app disponible para iPhone y Android).
Posibilidades de conexión directamente en el equipo de ventilación para control remoto inalámbrico, sensor de humedad central y sensor de COV central.
En la entrega se incluyen también un carril para una fijación sencilla y segura en techo y pared. El equipo se entrega listo para ser conectado.
Los filtros se cambian en la parte delantera sin abrir el equipo.
■ Clase de eficiencia energética: A
■ Nivel de presión acústica a 1 m de distancia: Carcasa: 49 dB(A) 100 m3/h – 80 Pa
■ Máx. grado de suministro de calor 86 %
■ Consumo máx. de potencia (sin calentador antihielo): máx. 95 W
■ Filtro de admisión: ISO ePM1 80 % (F7)
■ Filtro de extracción: ISO ePM1 80 % (F7)
</t>
  </si>
  <si>
    <t xml:space="preserve">profi-air rejilla de pared externa DN 125, acero inoxidable
Rejilla de pared externa con unión de tubos incluido material de fijación. Puede usarse para aire exterior y aire expulsado. Fácil fijación gracias a las perforaciones integradas en el marco de la rejilla. Modelo en acero inoxidable resistente al aire del mar gracias a su revestimiento transparente
de polvo. </t>
  </si>
  <si>
    <t xml:space="preserve">profi-air equipo de ventilación 360 flex, 360m3/h, max. 270Pa
Equipo de ventilación central para la ventilación mecánica controlada con un intercambiador térmico de caudal cruzado-paralelo para recuperación de calor y un bypass para verano 100 % integrado. Con una simple conmutación en la tarjeta de control se puede configurar en el lugar de montaje el funcionamiento por la derecha o por la izquierda.
El panel de control integrado sirve para la puesta en marcha y el manejo del equipo de ventilación. 4 conductos de medición de presión y el software profi-air cockpit permiten una puesta en marcha rápida y sencilla. El equipo de ventilación se puede controlar con la aplicación profi-air cockpit. Posibilidades de conexión directamente en el equipo de ventilación para control remoto inalámbrico, sensor de humedad central, sensor de COV central, calentador antihielo interno, higrostato y una caja de conexión adicional para más funciones.
En la entrega se incluye también un carril para una fijación sencilla y segura en pared, una manguera para condensados de 19 mm, así como un cable de conexión de 230 V. El equipo se entrega listo para ser conectado.
Los filtros se cambian en la parte delantera sin abrir el equipo.
■ Clase de eficiencia energética: A/A+
■ Certificado Passivhaus
■ Nivel de presión acústica a 1 m de distancia: Carcasa: 48 dB(A) 300 m3/h – 180 Pa
■ Máx. grado de suministro de calor 90 %
■ Consumo máx. de potencia (sin calentador antihielo): máx. 230 W
■ Eficiencia eléctrica: 0,25 Wh/m3 a 252 m3/h
■ Filtro de admisión: ISO Coarse 75 % (G4)
■ Filtro de extracción: ISO Coarse 75 % (G4)
</t>
  </si>
  <si>
    <r>
      <t>profi-air tunnel conducto 132x52mm en rollo
Tubo corrugado en rollos de 20m, en forma de tunel, resistente al impacto, de doble capa con revestimiento interior antiestático y antibacteriano. Capa interna lisa de fácil limpieza y grandes caudales, adecuado para admisión y extracción de aire. Temperatura de trabajo -25 a 60ºC. Temperatura de procesamiento hasta un máxmo de -5ªC. Caudal de aire según DIN 1946/6: máx. 45 m</t>
    </r>
    <r>
      <rPr>
        <vertAlign val="superscript"/>
        <sz val="9"/>
        <color indexed="8"/>
        <rFont val="Univers 65"/>
      </rPr>
      <t>3</t>
    </r>
    <r>
      <rPr>
        <sz val="9"/>
        <color indexed="8"/>
        <rFont val="Univers 65"/>
      </rPr>
      <t>/h.  Radio de curvatura; horizontal min. 30 cm , vertical mín. 15 cm</t>
    </r>
  </si>
  <si>
    <t>profi-air tunnel elemento de conexión girado 180°
Elemento de conexión y sellado de PC/PBT con superficie de estanqueidad integrada para rotación axial de 180° del conducto profi-air tunnel y para conexión profi-air tunnel conducto / conducto, conducto / accesorio, accesorio / accesorio. ( Bolsa de 2 ud )</t>
  </si>
  <si>
    <t>CROSS vidrio Blue-Gray
Rejillas diseño CROSS de vidrio para admisión o extracción de aire con fjación magnética. Solo utilizables en combinación con el marco de montaje starline y el marco de montaje starline plus o con el marco de montaje starline compact y el marco de montaje starline compact plus. Adecuadas para instalación en pared y techo. CROSS CIRCLE para admisión de aire solo montaje en pared.</t>
  </si>
  <si>
    <r>
      <t>precio por m</t>
    </r>
    <r>
      <rPr>
        <vertAlign val="superscript"/>
        <sz val="9"/>
        <color theme="1"/>
        <rFont val="Univers 65"/>
      </rPr>
      <t>2</t>
    </r>
  </si>
  <si>
    <t>codo protector salida colector tubo 14-16mm                         
Codo soporte fabricado en plástico para proteger y dirigir el tubo ff-therm y profitherm Al en la sálida del colector.</t>
  </si>
  <si>
    <t>codo protector salida colector tubo 20mm                         
Codo soporte fabricado en plástico para proteger y dirigir el tubo ff-therm y profitherm Al en la sálida del colector.</t>
  </si>
  <si>
    <t>Pg</t>
  </si>
  <si>
    <t>Código</t>
  </si>
  <si>
    <t>repuesto tapa armario 90025650/60</t>
  </si>
  <si>
    <t>repuesto tapa armario 90025651/61</t>
  </si>
  <si>
    <t>repuesto tapa armario 90025652/62</t>
  </si>
  <si>
    <t>repuesto tapa armario 90025653/63</t>
  </si>
  <si>
    <t>repuesto tapa armario 90025654/64</t>
  </si>
  <si>
    <t>repuesto tapa armario 90025655/65</t>
  </si>
  <si>
    <t>repuesto tapa armario 90025656/66</t>
  </si>
  <si>
    <t>repuesto tapa armario 90025657/67</t>
  </si>
  <si>
    <t>repuesto tapa armario 90025670/80</t>
  </si>
  <si>
    <t>repuesto tapa armario 90025671/81</t>
  </si>
  <si>
    <t>repuesto tapa armario 90025672/82</t>
  </si>
  <si>
    <t>repuesto tapa armario 90025673/83</t>
  </si>
  <si>
    <t>repuesto tapa armario 90025674/84</t>
  </si>
  <si>
    <t>repuesto tapa armario 90025675/85</t>
  </si>
  <si>
    <t>repuesto tapa armario 90025676/86</t>
  </si>
  <si>
    <t>repuesto tapa armario 90025677/87</t>
  </si>
  <si>
    <t>plancha nopas premium E23/45 D23 Rt: 0,75 m2k/W 
Aislamiento termoconformado de nopas pequeñas en EPS blanco de λ=0,036 W/(m.K) certificado CE según EN 13163:2017 para aislamiento térmico. Resistencia termica efectiva según EN 1264-4:2010 Rt: 0,75 m2k/W (normativa para instalación de suelo radiante).  Paso de tubo 50mm.  De formato 1450x850mm se solapa mediante el film de PS de 0,6mm, dando una superficie útil de 1,121m2.  Precio sujeto a cambios sin previo aviso.</t>
  </si>
  <si>
    <t>plancha nopas premium E11/31 D30 Rt: 0,41 m2k/W Aislamiento termoconformado de nopas pequeñas en EPS blanco de λ=0,034 W/(m.K) fabricado según EN 13163:2017 para aislamiento térmico. Resistencia termica efectiva según EN 1264-4:2010 Rt: 0,40 m2k/W (normativa para instalación de suelo radiante). Paso de tubo 50mm.  De formato 1450x850mm se solapa mediante el film de PS de 0,6mm, dando una superficie útil de 1,121m2.  Precio sujeto a cambios sin previo aviso.</t>
  </si>
  <si>
    <t>profi-air classic conducto negro en rollo DN63 - 50m
Tubo corrugado muy flexible, de doble capa con revestimiento interior antiestático  de PE-MD para ser montado en techos de hormigón, falsos techos, instalaciones murales,conductos ascendentes o componentes de soporte. La capa interna lisa del conducto profi-air classic permite una fácil limpieza. El conducto classic es adecuado para admisión y extracción de aire.
■ Temperatura de funcionamiento permitida: -25 a 60 °C
■ Temperatura de procesamiento hasta un máx. de -5 °C
■ Radio de curvatura: min. 15 cm
Rigidez del rollo:
■ DN 63 &gt; 8 kN / m2 EN ISO 9969
■ DN 75 &gt; 8 kN / m2 EN ISO 9969
■ DN 90 &gt; 7 kN / m2 EN ISO 9969
Caudal de aire conforme a DIN 1946/6:
■ DN 63 = máx. 23 m³/h
■ DN 75 = máx. 30 m³/h
■ DN 90 = máx. 45 m³/h</t>
  </si>
  <si>
    <t>profi-air classic conducto negro en rollo DN90 - 50m
Tubo corrugado muy flexible, de doble capa con revestimiento interior antiestático de PE-MD para ser montado en techos de hormigón, falsos techos, instalaciones murales,conductos ascendentes o componentes de soporte. La capa interna lisa del conducto profi-air classic permite una fácil limpieza. El conducto classic es adecuado para admisión y extracción de aire.
■ Temperatura de funcionamiento permitida: -25 a 60 °C
■ Temperatura de procesamiento hasta un máx. de -5 °C
■ Radio de curvatura: min. 15 cm
Rigidez del rollo:
■ DN 63 &gt; 8 kN / m2 EN ISO 9969
■ DN 75 &gt; 8 kN / m2 EN ISO 9969
■ DN 90 &gt; 7 kN / m2 EN ISO 9969
Caudal de aire conforme a DIN 1946/6:
■ DN 63 = máx. 23 m³/h
■ DN 75 = máx. 30 m³/h
■ DN 90 = máx. 45 m³/h</t>
  </si>
  <si>
    <t>profi-air classic conducto negro en rollo DN75 - 50m
Tubo corrugado muy flexible, de doble capa con revestimiento interior antiestático de PE-MD para ser montado en techos de hormigón, falsos techos, instalaciones murales,conductos ascendentes o componentes de soporte. La capa interna lisa del conducto profi-air classic permite una fácil limpieza. El conducto classic es adecuado para admisión y extracción de aire.
■ Temperatura de funcionamiento permitida: -25 a 60 °C
■ Temperatura de procesamiento hasta un máx. de -5 °C
■ Radio de curvatura: min. 15 cm
Rigidez del rollo:
■ DN 63 &gt; 8 kN / m2 EN ISO 9969
■ DN 75 &gt; 8 kN / m2 EN ISO 9969
■ DN 90 &gt; 7 kN / m2 EN ISO 9969
Caudal de aire conforme a DIN 1946/6:
■ DN 63 = máx. 23 m³/h
■ DN 75 = máx. 30 m³/h
■ DN 90 = máx. 45 m³/h</t>
  </si>
  <si>
    <t>profi-air reducción metálica DN160-DN125
profi-air reducción metálica con junta de goma DN160-DN125</t>
  </si>
  <si>
    <t xml:space="preserve">tubo ff-therm multi Difustop PE-Xa 12x2 mm rollo 200m </t>
  </si>
  <si>
    <t>tubo ff-therm multi Difustop PE-Xa 16 x 2 mm rollo 200m</t>
  </si>
  <si>
    <t>tubo ff-therm multi Difustop PE-Xa 16 x 2 mm rollo 600m</t>
  </si>
  <si>
    <t>tubo ff-therm multi Difustop PE-Xa 17 x 2 mm rollo 200m</t>
  </si>
  <si>
    <t>tubo ff-therm multi Difustop PE-Xa 17 x 2 mm rollo 600m</t>
  </si>
  <si>
    <t>tubo ff-therm multi Difustop PE-Xa 20 x 2 mm rollo 500m</t>
  </si>
  <si>
    <t xml:space="preserve">tubo multicapa profitherm - AL  16x2 en rollo 120m   </t>
  </si>
  <si>
    <t xml:space="preserve">tubo multicapa profitherm - AL  16x2 en rollo 240m   </t>
  </si>
  <si>
    <t xml:space="preserve">tubo multicapa profitherm - AL  16x2 en rollo 600m   </t>
  </si>
  <si>
    <t xml:space="preserve">tubo ff-therm multi Difustop PE-RT 16x2 rollo 200 m  </t>
  </si>
  <si>
    <t xml:space="preserve">tubo ff-therm multi Difustop PE-RT 16x2 rollo 600 m  </t>
  </si>
  <si>
    <t xml:space="preserve">tubo ff-therm multi Difustop PE-RT 17x2 rollo 200 m  </t>
  </si>
  <si>
    <t xml:space="preserve">tubo ff-therm multi Difustop PE-RT 17x2 rollo 600 m  </t>
  </si>
  <si>
    <t xml:space="preserve">tubo ff-therm multi Difustop PE-RT 20x2 rollo 200 m  </t>
  </si>
  <si>
    <t xml:space="preserve">tubo ff-therm multi Difustop PE-RT 20x2 rollo 500 m  </t>
  </si>
  <si>
    <t>tubo ff­therm  ML5 Difustop PE­Xb 16x2 rollo 200 m
Tu</t>
  </si>
  <si>
    <t>tubo ff­therm  ML5 Difustop PE­Xb 16x2 rollo 240 m
Tu</t>
  </si>
  <si>
    <t>tubo ff­therm  ML5 Difustop PE­Xb 16x2 rollo 600 m
Tu</t>
  </si>
  <si>
    <t>tubo ff­therm  ML5 Difustop PE­Xb 17x2 rollo 200 m
Tu</t>
  </si>
  <si>
    <t>tubo ff­therm  ML5 Difustop PE­Xb 17x2 rollo 500 m
Tu</t>
  </si>
  <si>
    <t>precio por m2</t>
  </si>
  <si>
    <t>plancha nopas premium grafito E37/57 D23 1,45x0,85 Rt: 1,25 m2k/W</t>
  </si>
  <si>
    <t>plancha nopas premium acustic E34/54 D30 dB28 Rt: 1,25 m2k/W</t>
  </si>
  <si>
    <t>plancha nopas premium E23/45 D23 Rt: 0,75 m2k/W</t>
  </si>
  <si>
    <t>plancha nopas premium E11/31 D30 Rt: 0,41 m2k/W</t>
  </si>
  <si>
    <t xml:space="preserve">plancha nopas premium E10/24 D30 Rt: 0,30 m2k/W </t>
  </si>
  <si>
    <t xml:space="preserve">plancha nopas economic E18/48  Rt: 0,75 m2k/W </t>
  </si>
  <si>
    <t xml:space="preserve">profitherm film de P.E. barrera antivapor 1X100m      </t>
  </si>
  <si>
    <t xml:space="preserve">rodapié con lámina antihumedad  8x150mm rollo 25m </t>
  </si>
  <si>
    <t xml:space="preserve">junta de dilatación de espuma 10x50x1200mm            </t>
  </si>
  <si>
    <t xml:space="preserve">protección del  tubo en la junta de dilatación        </t>
  </si>
  <si>
    <t xml:space="preserve">codo protector salida colector tubo 14-16mm           </t>
  </si>
  <si>
    <t xml:space="preserve">codo protector salida colector tubo 20mm              </t>
  </si>
  <si>
    <t xml:space="preserve">profiherm fluidificante en bidón de 25Kgs   </t>
  </si>
  <si>
    <t xml:space="preserve">profitherm fibras plásticas retrofit mini             </t>
  </si>
  <si>
    <t xml:space="preserve">profitherm limpiador desincrustante de circuitos botella 1L </t>
  </si>
  <si>
    <t>profitherm antiincrustante biocida para circuitos botella 2l</t>
  </si>
  <si>
    <t xml:space="preserve">colector suelo radiante 2 salidas con caudalímetros   </t>
  </si>
  <si>
    <t xml:space="preserve">colector suelo radiante 3 salidas con caudalímetros   </t>
  </si>
  <si>
    <t xml:space="preserve">colector suelo radiante 4 salidas con caudalímetros   </t>
  </si>
  <si>
    <t xml:space="preserve">colector suelo radiante 5 salidas con caudalímetros   </t>
  </si>
  <si>
    <t xml:space="preserve">colector suelo radiante 6 salidas con caudalímetros   </t>
  </si>
  <si>
    <t xml:space="preserve">colector suelo radiante 7 salidas con caudalímetros   </t>
  </si>
  <si>
    <t xml:space="preserve">colector suelo radiante 8 salidas con caudalímetros   </t>
  </si>
  <si>
    <t xml:space="preserve">colector suelo radiante 9 salidas con caudalímetros   </t>
  </si>
  <si>
    <t xml:space="preserve">colector suelo radiante 10 salidas con caudalímetros  </t>
  </si>
  <si>
    <t xml:space="preserve">colector suelo radiante 11 salidas con caudalímetros  </t>
  </si>
  <si>
    <t xml:space="preserve">colector suelo radiante 12 salidas con caudalímetros  </t>
  </si>
  <si>
    <t xml:space="preserve">colector de ampliación de 2 circuitos                 </t>
  </si>
  <si>
    <t xml:space="preserve">colector suelo radiante 2 salidas con detentores      </t>
  </si>
  <si>
    <t xml:space="preserve">colector suelo radiante 3 salidas con detentores      </t>
  </si>
  <si>
    <t xml:space="preserve">colector suelo radiante 4 salidas con detentores      </t>
  </si>
  <si>
    <t xml:space="preserve">colector suelo radiante 5 salidas con detentores      </t>
  </si>
  <si>
    <t xml:space="preserve">colector suelo radiante 6 salidas con detentores      </t>
  </si>
  <si>
    <t xml:space="preserve">colector suelo radiante 7 salidas con detentores      </t>
  </si>
  <si>
    <t xml:space="preserve">colector suelo radiante 8 salidas con detentores      </t>
  </si>
  <si>
    <t xml:space="preserve">colector suelo radiante 9 salidas con detentores      </t>
  </si>
  <si>
    <t xml:space="preserve">colector suelo radiante 10 salidas con detentores     </t>
  </si>
  <si>
    <t xml:space="preserve">colector suelo radiante 11 salidas con detentores     </t>
  </si>
  <si>
    <t xml:space="preserve">colector suelo radiante 12 salidas con detentores     </t>
  </si>
  <si>
    <t xml:space="preserve">set de llaves de esfera rojo/azúl 1"H x 1"M           </t>
  </si>
  <si>
    <t xml:space="preserve">set de llaves de esfera rojo/azúl 3/4"H x 1"M         </t>
  </si>
  <si>
    <t xml:space="preserve">profitherm juego 2 termométos  0-80ºC </t>
  </si>
  <si>
    <t>profitherm purgador automático para colector</t>
  </si>
  <si>
    <t xml:space="preserve">profitherm aislamiento térmico para colector    </t>
  </si>
  <si>
    <t>profitherm caudalímetro</t>
  </si>
  <si>
    <t xml:space="preserve">profitherm armario fondo 110 mm galvanizado 2 circ.  </t>
  </si>
  <si>
    <t xml:space="preserve">profitherm armario fondo 110 mm galvanizado 3 circ.  </t>
  </si>
  <si>
    <t xml:space="preserve">profitherm armario fondo 110 mm galvanizado 4 circ.  </t>
  </si>
  <si>
    <t xml:space="preserve">profitherm armario fondo 110 mm galvanizado 5 circ.  </t>
  </si>
  <si>
    <t xml:space="preserve">profitherm armario fondo 110 mm galvanizado 6-8 circ. </t>
  </si>
  <si>
    <t>profitherm armario fondo 110 mm galvanizado 9-10 circ.</t>
  </si>
  <si>
    <t>profitherm armario fondo 110 mm galvanizado 11-12 circ</t>
  </si>
  <si>
    <t xml:space="preserve">profitherm armario fondo 110 mm galvanizado &gt;12 circ. </t>
  </si>
  <si>
    <t xml:space="preserve">profitherm armario fondo 110 mm pintado 2 circ. </t>
  </si>
  <si>
    <t xml:space="preserve">profitherm armario fondo 110 mm pintado 3 circ. </t>
  </si>
  <si>
    <t xml:space="preserve">profitherm armario fondo 110 mm pintado 4 circ. </t>
  </si>
  <si>
    <t xml:space="preserve">profitherm armario fondo 110 mm pintado 5 circ. </t>
  </si>
  <si>
    <t xml:space="preserve">profitherm armario fondo 110 mm pintado 6-8 circ. </t>
  </si>
  <si>
    <t xml:space="preserve">profitherm armario fondo 110 mm pintado 9-10 circ.  </t>
  </si>
  <si>
    <t xml:space="preserve">profitherm armario fondo 110 mm pintado 11-12 circ. </t>
  </si>
  <si>
    <t xml:space="preserve">profitherm armario fondo 110 mm pintado &gt;12 circ. </t>
  </si>
  <si>
    <t xml:space="preserve">profitherm armario fondo 80 mm galvanizado 2 circ.  </t>
  </si>
  <si>
    <t xml:space="preserve">profitherm armario fondo 80 mm galvanizado 3 circ.  </t>
  </si>
  <si>
    <t xml:space="preserve">profitherm armario fondo 80 mm galvanizado 4 circ.  </t>
  </si>
  <si>
    <t xml:space="preserve">profitherm armario fondo 80 mm galvanizado 5 circ.  </t>
  </si>
  <si>
    <t xml:space="preserve">profitherm armario fondo 80 mm galvanizado 6-8 circ.  </t>
  </si>
  <si>
    <t xml:space="preserve">profitherm armario fondo 80 mm galvanizado 9-10 circ. </t>
  </si>
  <si>
    <t>profitherm armario fondo 80 mm galvanizado 11-12 circ.</t>
  </si>
  <si>
    <t xml:space="preserve">profitherm armario fondo 80 mm galvanizado &gt;12 circ.  </t>
  </si>
  <si>
    <t xml:space="preserve">profitherm armario fondo 80 mm pintado 2 circ.  </t>
  </si>
  <si>
    <t xml:space="preserve">profitherm armario fondo 80 mm pintado 3 circ.  </t>
  </si>
  <si>
    <t xml:space="preserve">profitherm armario fondo 80 mm pintado 4 circ.  </t>
  </si>
  <si>
    <t xml:space="preserve">profitherm armario fondo 80 mm pintado 5 circ.  </t>
  </si>
  <si>
    <t>profitherm armario fondo 80 mm pintado 6-8 circ.</t>
  </si>
  <si>
    <t>profitherm armario fondo 80 mm pintado 9-10 circ.</t>
  </si>
  <si>
    <t>profitherm armario fondo 80 mm pintado 11-12 circ.</t>
  </si>
  <si>
    <t>profitherm armario fondo 80 mm pintado &gt;12 circ.</t>
  </si>
  <si>
    <t xml:space="preserve">alpex adaptador eurocono 12 x 3/4" latón             </t>
  </si>
  <si>
    <t xml:space="preserve">alpex adaptador eurocono 16 x 3/4" latón             </t>
  </si>
  <si>
    <t xml:space="preserve">alpex adaptador eurocono 17 x 3/4" latón             </t>
  </si>
  <si>
    <t xml:space="preserve">alpex adaptador eurocono 20 x 3/4" latón             </t>
  </si>
  <si>
    <t xml:space="preserve">racor doble  3/4"                                     </t>
  </si>
  <si>
    <t xml:space="preserve">alpex conexión doble  R1/2-G3/4                       </t>
  </si>
  <si>
    <t>kit unidad de mezcla con bomba para colector</t>
  </si>
  <si>
    <t xml:space="preserve">kit bypass para unidad de mezcla a punto fijo </t>
  </si>
  <si>
    <t xml:space="preserve">Colector premontado de mezcla a punto fijo 2 salidas
</t>
  </si>
  <si>
    <t xml:space="preserve">Colector premontado de mezcla a punto fijo 3 salidas
</t>
  </si>
  <si>
    <t xml:space="preserve">Colector premontado de mezcla a punto fijo 4 salidas
</t>
  </si>
  <si>
    <t xml:space="preserve">Colector premontado de mezcla a punto fijo 5 salidas
</t>
  </si>
  <si>
    <t xml:space="preserve">Colector premontado de mezcla a punto fijo 6 salidas
</t>
  </si>
  <si>
    <t xml:space="preserve">Colector premontado de mezcla a punto fijo 7 salidas
</t>
  </si>
  <si>
    <t xml:space="preserve">Colector premontado de mezcla a punto fijo 8 salidas
</t>
  </si>
  <si>
    <t xml:space="preserve">Colector premontado de mezcla a punto fijo 9 salidas
</t>
  </si>
  <si>
    <t xml:space="preserve">Colector premontado de mezcla a punto fijo 10 salidas
</t>
  </si>
  <si>
    <t xml:space="preserve">Colector premontado de mezcla a punto fijo 11 salidas
</t>
  </si>
  <si>
    <t xml:space="preserve">Colector premontado de mezcla a punto fijo 12 salidas
</t>
  </si>
  <si>
    <t xml:space="preserve">profitherm actuador termostático a 230V  M30          </t>
  </si>
  <si>
    <t xml:space="preserve">profitherm actuador termostático a 230V M30 con micro </t>
  </si>
  <si>
    <t xml:space="preserve">profitherm actuador termostático a 24V  M30          </t>
  </si>
  <si>
    <t xml:space="preserve">profitherm termostato analógico cableado calor        </t>
  </si>
  <si>
    <t xml:space="preserve">profitherm termostato analógico frio/calor cableado   </t>
  </si>
  <si>
    <t>profitherm termostato noche/dia digital frío</t>
  </si>
  <si>
    <t xml:space="preserve">profitherm termostato noche/dia digital cableado solo calor </t>
  </si>
  <si>
    <t>profitherm termostato programable digital cableado frí</t>
  </si>
  <si>
    <t xml:space="preserve">profitherm caja de conexiones 6 zonas cableada 230V  </t>
  </si>
  <si>
    <t xml:space="preserve">profitherm caja de conexiones 10 zonas cableada 230V  </t>
  </si>
  <si>
    <t xml:space="preserve">profitherm termostato analógico via radio             </t>
  </si>
  <si>
    <t xml:space="preserve">profitherm cronotermostato digital vía radio          </t>
  </si>
  <si>
    <t xml:space="preserve">profitherm caja de conexiones 4 zonas ethernet vía radio 230V </t>
  </si>
  <si>
    <t xml:space="preserve">profitherm caja de conexiones 8 zonas ethernet vía radio 230V </t>
  </si>
  <si>
    <t>profitherm caja de conexiones 12 zonas ethernet vía radio 230V</t>
  </si>
  <si>
    <t xml:space="preserve">profitherm caja de conexiones 4 zonas vía radio 230V  </t>
  </si>
  <si>
    <t xml:space="preserve">profitherm caja de conexiones 8 zonas vía radio 230V  </t>
  </si>
  <si>
    <t xml:space="preserve">profitherm caja de conexiones 12 zonas vía radio 230V </t>
  </si>
  <si>
    <t xml:space="preserve">separador hidraúlico para caldera DN20 c/deflector    </t>
  </si>
  <si>
    <t xml:space="preserve">separador hidraúlico para caldera DN25 c/deflector    </t>
  </si>
  <si>
    <t xml:space="preserve">separador hidraúlico para caldera DN32 c/deflector    </t>
  </si>
  <si>
    <t xml:space="preserve">separador hidraúlico para caldera DN50 c/deflector    </t>
  </si>
  <si>
    <t xml:space="preserve">módulo de mezcla 3 vías a punto fijo DN20 sin bomba
</t>
  </si>
  <si>
    <t xml:space="preserve">módulo de mezcla 3 vías a punto fijo DN25 sin bomba
</t>
  </si>
  <si>
    <t xml:space="preserve">actuador termostático  20º-50ºC                       </t>
  </si>
  <si>
    <t>módulo de mezcla 3 vías a punto variable DN20 sin bomba</t>
  </si>
  <si>
    <t>módulo de mezcla 3 vías a punto variable DN25 sin bomba</t>
  </si>
  <si>
    <t>módulo de mezcla 3 vías a punto variable DN32 sin bomba</t>
  </si>
  <si>
    <t xml:space="preserve">Servomotor ECMX 230V 3P  120 seg. 5Nm
 </t>
  </si>
  <si>
    <t xml:space="preserve">Servomotor ECMX 230V 3 P 120seg. 5Nm c/aux.
 </t>
  </si>
  <si>
    <t xml:space="preserve">Servomotor ECMX 24V 0-10/2-10V 120 seg. 5Nm.
</t>
  </si>
  <si>
    <t>Servomotor ECMX 230V 3P  120 seg. 5Nm s</t>
  </si>
  <si>
    <t xml:space="preserve">kit soporte pared colector de módulos   </t>
  </si>
  <si>
    <t xml:space="preserve">soporte pared  módulo  DN20  
</t>
  </si>
  <si>
    <t xml:space="preserve">soporte pared grupo impulsión DN25 y DN32
</t>
  </si>
  <si>
    <t>repuesto válvula 3 vías  DN20 punto variable sin junta</t>
  </si>
  <si>
    <t>repuesto válvula 3 vías  DN25 punto variable sin junta</t>
  </si>
  <si>
    <t>profitherm antifreeze aerotermia 25l</t>
  </si>
  <si>
    <t xml:space="preserve">grapa fijación punta flecha tubo 16-20               </t>
  </si>
  <si>
    <t>módulo de circulación a alta temperatura DN20 sin bomba</t>
  </si>
  <si>
    <t>módulo de circulación a alta temperatura DN25 sin bomba</t>
  </si>
  <si>
    <t>módulo de circulación a alta temperatura DN32 sin bomba</t>
  </si>
  <si>
    <t xml:space="preserve">MOD. MEZCLA 3 VIAS DN25-WILO YONOS PARA 25/1-7,5 RKA  </t>
  </si>
  <si>
    <t>módulo de mezcla 3 vías DN25 Wilo PARA SC 25/1-6  Grup</t>
  </si>
  <si>
    <t>MOD. MEZCLA 3VIAS P.FIJO DN25 WILO YONAS PARA 25/1-7,5</t>
  </si>
  <si>
    <t xml:space="preserve">separador hidraúlico para caldera DN40 c/deflector    </t>
  </si>
  <si>
    <t xml:space="preserve">separador hidraúlico para caldera DN65 c/deflector    </t>
  </si>
  <si>
    <t xml:space="preserve">actuador termostático  40º-70ºC                       </t>
  </si>
  <si>
    <t xml:space="preserve">grupo de seguridad UNIX 3 bar
</t>
  </si>
  <si>
    <t xml:space="preserve">profi-air tunnel conducto 132x52mm en rollo
</t>
  </si>
  <si>
    <t xml:space="preserve">profi-air tunnel conducto 132x52mm en barras </t>
  </si>
  <si>
    <t xml:space="preserve">profi-air tunnel elemento de conexión 132x52mm
</t>
  </si>
  <si>
    <t xml:space="preserve">profi-air tunnel elemento de conexión girado 180°
</t>
  </si>
  <si>
    <t xml:space="preserve">profi-air tunnel pinza de fijación 132x52 mm
</t>
  </si>
  <si>
    <t xml:space="preserve">profi-air tunnel codo 90º vertical 132x52mm
</t>
  </si>
  <si>
    <t>profi-air tunnel codo 90° horizontal 132x52m</t>
  </si>
  <si>
    <t>profi-air tunnel tapa 132x52mm</t>
  </si>
  <si>
    <t xml:space="preserve">Caja de difusor de aire 90º profi-air tunnel
</t>
  </si>
  <si>
    <t>profi-air tunnel difusor de aire 90º DN 125 132x52mm</t>
  </si>
  <si>
    <t xml:space="preserve">profi-air tunnel difusor de aire 90º DN 125 2 x 132x52mm
</t>
  </si>
  <si>
    <t>profi-air tunnel difusor de aire recto DN 125 132x52mm</t>
  </si>
  <si>
    <t>profi-air tunnel difusor de aire 90º 305x84mm 132x52mm</t>
  </si>
  <si>
    <t xml:space="preserve">profi-air classic conducto en rollo DN63 - 50m
</t>
  </si>
  <si>
    <t xml:space="preserve">profi-air classic conducto en rollo DN75 - 20m
</t>
  </si>
  <si>
    <t xml:space="preserve">profi-air classic conducto en rollo DN75 - 50m
</t>
  </si>
  <si>
    <t xml:space="preserve">profi-air classic conducto en rollo DN90 - 20m
</t>
  </si>
  <si>
    <t xml:space="preserve">profi-air classic conducto en rollo DN90 - 50m
Tubo </t>
  </si>
  <si>
    <t>profi-air classic conducto negro en rollo DN63 - 50m</t>
  </si>
  <si>
    <t>profi-air classic conducto negro en rollo DN75 - 50m</t>
  </si>
  <si>
    <t>profi-air classic conducto negro en rollo DN90 - 50m</t>
  </si>
  <si>
    <t xml:space="preserve">profi-air classic junta de estanqueidad DN63
</t>
  </si>
  <si>
    <t xml:space="preserve">profi-air classic junta de estanqueidad DN75
</t>
  </si>
  <si>
    <t xml:space="preserve">profi-air classic junta de estanqueidad DN90
</t>
  </si>
  <si>
    <t>profi-air classic codo 90º DN63</t>
  </si>
  <si>
    <t>profi-air classic codo 90º DN75</t>
  </si>
  <si>
    <t>profi-air classic codo 90º DN90</t>
  </si>
  <si>
    <t xml:space="preserve">profi-air classic manguito recto DN63
</t>
  </si>
  <si>
    <t xml:space="preserve">profi-air classic manguito recto DN75
</t>
  </si>
  <si>
    <t xml:space="preserve">profi-air classic manguito recto DN90
</t>
  </si>
  <si>
    <t xml:space="preserve">Tapa profi-air classic DN63
</t>
  </si>
  <si>
    <t>Tapa profi-air classic DN 75</t>
  </si>
  <si>
    <t>Tapa profi-air classic DN 90</t>
  </si>
  <si>
    <t xml:space="preserve">Caja de difusor de aire 90º </t>
  </si>
  <si>
    <t>Extensión  profi-air para caja de difusor de aire</t>
  </si>
  <si>
    <t xml:space="preserve">Regulador profi-air para caja de difusor de aire
</t>
  </si>
  <si>
    <t>profi-air classic difusor de aire 90º DN125 - 3xDN63</t>
  </si>
  <si>
    <t>profi-air classic difusor de aire 90º DN125 3xDN63 corto</t>
  </si>
  <si>
    <t xml:space="preserve">profi-air classic difusor de aire 90º plus DN125 2xDN75
</t>
  </si>
  <si>
    <t xml:space="preserve">profi-air classic difusor de aire 90º plus DN125 2xDN90
</t>
  </si>
  <si>
    <t>profi-air classic difusor de aire 90º plus corta DN125</t>
  </si>
  <si>
    <t xml:space="preserve">profi-air classic difusor de aire 90º plus corta DN125 </t>
  </si>
  <si>
    <t>Extensión prof-air classic para difusor de aire plus 90</t>
  </si>
  <si>
    <t>profi-air classic tapa para encofrado plus DN125</t>
  </si>
  <si>
    <t xml:space="preserve">profi-air classic adaptador DN 90 - 2x DN 63
</t>
  </si>
  <si>
    <t>profi-air tunnel / classic adaptador 132x52mm - Conducto DN75</t>
  </si>
  <si>
    <t>profi-air tunnel / classic adaptador 132x52mm - Conducto DN90</t>
  </si>
  <si>
    <t>profi-air tunnel / classic adaptador 132x52mm - Accesorio DN90</t>
  </si>
  <si>
    <t xml:space="preserve">profi-air codo adaptador 90º 132x52mm - conducto DN75
</t>
  </si>
  <si>
    <t xml:space="preserve">profi-air codo adaptador 90º 132x52mm - conducto DN90
</t>
  </si>
  <si>
    <t>profi-air conducto de canal oval blanco en barras de 1,15m</t>
  </si>
  <si>
    <t xml:space="preserve">profi-air elemento de conexion de canal oval 163x68mm
</t>
  </si>
  <si>
    <t xml:space="preserve">profi-air canal oval codo 90º vertical 163x68mm
</t>
  </si>
  <si>
    <t>profi-air canal oval codo 90º horizontal 163x68mm</t>
  </si>
  <si>
    <t xml:space="preserve">profi-air canal oval adaptador DN160 2x163x68mm
</t>
  </si>
  <si>
    <t xml:space="preserve">profi-air canal oval adaptador DN125 163x68mm
</t>
  </si>
  <si>
    <t xml:space="preserve">profi-air Te DN160 163x68mm
</t>
  </si>
  <si>
    <t>profi-air isopipe DN125</t>
  </si>
  <si>
    <t>profi-air isopipe DN160</t>
  </si>
  <si>
    <t>profi-air isopipe DN180</t>
  </si>
  <si>
    <t>profi-air iso codo 90º DN125</t>
  </si>
  <si>
    <t>profi-air iso codo 90º DN160</t>
  </si>
  <si>
    <t>profi-air iso codo 90º DN180</t>
  </si>
  <si>
    <t>profi-air ISO manguito DN125</t>
  </si>
  <si>
    <t>profi-air ISO manguito DN160</t>
  </si>
  <si>
    <t>profi-air ISO manguito DN180</t>
  </si>
  <si>
    <t>profi-air reducción ISO DN160 - DN125</t>
  </si>
  <si>
    <t>profi-air reducción ISO DN180 - DN160</t>
  </si>
  <si>
    <t>profi-air colector plano 6 conexiones 6 x DN 63 - 90</t>
  </si>
  <si>
    <t xml:space="preserve">profi-air set encofrado de hormigón DN 160
</t>
  </si>
  <si>
    <t xml:space="preserve">profi-air Te 163x68mm DN160
</t>
  </si>
  <si>
    <t>profi-air manguito recto de conexion DN160</t>
  </si>
  <si>
    <t>profi-air tapa para revisiones DN160</t>
  </si>
  <si>
    <t>profi-air colector plano tunnel gris 5x132x52mm - 2x163x68</t>
  </si>
  <si>
    <t>profi-air tunnel elemento regulador 132x52mm</t>
  </si>
  <si>
    <t xml:space="preserve">profi-air classic colector plus DN160 - 5 x DN 63 - 90
</t>
  </si>
  <si>
    <t xml:space="preserve">profi-air classic colector plus DN160 - 10 x DN 63 - 90
</t>
  </si>
  <si>
    <t xml:space="preserve">profi-air classic colector plus DN180 - 15 x DN 63 - 90
</t>
  </si>
  <si>
    <t xml:space="preserve">profi-air classic manguito recto de conexión DN63
</t>
  </si>
  <si>
    <t xml:space="preserve">profi-air classic manguito recto de conexión DN75
</t>
  </si>
  <si>
    <t xml:space="preserve">profi-air classic manguito recto de conexión DN90
</t>
  </si>
  <si>
    <t>profi-air tapa de conexion de bayoneta</t>
  </si>
  <si>
    <t xml:space="preserve">profi-air regulador DN 63 - 90
</t>
  </si>
  <si>
    <t>profi-air regulador de caudal de aire constante 15 m3/h</t>
  </si>
  <si>
    <t>profi-air regulador de caudal de aire constante 20 - 50 m3/h</t>
  </si>
  <si>
    <t xml:space="preserve">Profi-air amplificador de caudal
</t>
  </si>
  <si>
    <t xml:space="preserve">HORIZON vidrio White Pure
</t>
  </si>
  <si>
    <t>HORIZON vidrio Powder Blue</t>
  </si>
  <si>
    <t xml:space="preserve">HORIZON vidrio Light Brown
</t>
  </si>
  <si>
    <t>HORIZON vidrio Black &amp; White</t>
  </si>
  <si>
    <t xml:space="preserve">STRIPES vidrio Satin White Pure
</t>
  </si>
  <si>
    <t xml:space="preserve">STRIPES vidrio Satin Black
</t>
  </si>
  <si>
    <t xml:space="preserve">CROSS vidrio Satin White Pure
</t>
  </si>
  <si>
    <t xml:space="preserve">CROSS vidrio CIRCLE Satin White </t>
  </si>
  <si>
    <t>CROSS vidrio Satin Bronze</t>
  </si>
  <si>
    <t xml:space="preserve">CROSS vidrio CIRCLE Satin Bronze
</t>
  </si>
  <si>
    <t xml:space="preserve">CROSS vidrio Blue-Gray
</t>
  </si>
  <si>
    <t xml:space="preserve">CROSS vidrio CIRCLE Blue-Gray
</t>
  </si>
  <si>
    <t xml:space="preserve">TWIST COMPACT vidrio White Pure
</t>
  </si>
  <si>
    <t xml:space="preserve">TWIST COMPACT vidrio Powder Blue
</t>
  </si>
  <si>
    <t>TWIST COMPACT vidrio Black &amp; White</t>
  </si>
  <si>
    <t xml:space="preserve">TWIST COMPACT vidrio Satin Black
</t>
  </si>
  <si>
    <t xml:space="preserve">TWIST CIRCLE vidrio Light Brown
</t>
  </si>
  <si>
    <t>TWIST CIRCLE vidrio Black &amp; White</t>
  </si>
  <si>
    <t xml:space="preserve">TWIST CIRCLE vidrio Satin White </t>
  </si>
  <si>
    <t xml:space="preserve">profi-air rejilla diseño SHAPE STYLE, cristal white pure 350x130x6mm
</t>
  </si>
  <si>
    <t xml:space="preserve">profi-air rejilla diseño SHAPE CIRCLE, cristal white pure Ø160mmx6mm
</t>
  </si>
  <si>
    <t>profi-air rejilla diseño SHAPE BUSINESS, cristal white pure 350x130x6mm</t>
  </si>
  <si>
    <t>profi-air rejilla diseño SHAPE COMPACT, cristal white pure Ø160mmx6mm</t>
  </si>
  <si>
    <t xml:space="preserve">profi-air rejilla diseño LINE, blanco (RAL 9016) 350x130x1'5mm
</t>
  </si>
  <si>
    <t>profi-air rejilla diseño LINE COMPACT, blanco (RAL 9016) 160x160x1'5mm</t>
  </si>
  <si>
    <t xml:space="preserve">profi-air rejilla diseño LINE, acero inox. pulido 350x130x1'5mm
</t>
  </si>
  <si>
    <t>profi-air rejilla diseño LINE COMPACT, acero inox. pulido 160x160x1'5mm</t>
  </si>
  <si>
    <t xml:space="preserve">profi-air rejilla diseño PYRAMID, blanco (RAL 9016) </t>
  </si>
  <si>
    <t>profi-air rejilla diseño PYRAMID COMPACT, blanco (RAL 9016)</t>
  </si>
  <si>
    <t>profi-air rejilla diseño PYRAMID, bronce oxidado oscuro 350x130x1'5mm</t>
  </si>
  <si>
    <t>profi-air rejilla diseño PYRAMID CMPCT, bronce oxidado oscuro 160x160x1'5mm</t>
  </si>
  <si>
    <t>profi-air rejilla diseño AVANTGARDE, blanco (RAL 9016) 350x130x1'5mm</t>
  </si>
  <si>
    <t>profi-air rejilla diseño AVANTGARDE COMPACT, blanco (RAL 9016) 160x160x1'5m</t>
  </si>
  <si>
    <t>profi-air rejilla diseño AVANTGARDE, acero inox. pulido 350x130x1'5m</t>
  </si>
  <si>
    <t>profi-air rejilla diseño AVANTGARDE COMPACT, acero inox. pulido 160x160x1'5</t>
  </si>
  <si>
    <t xml:space="preserve">profi-air rejilla diseño FLORA, blanco (RAL 9016) 350x130x1'5mm
</t>
  </si>
  <si>
    <t xml:space="preserve">profi-air rejilla diseño FLORA COMPACT, blanco 160x160x1'5mm
</t>
  </si>
  <si>
    <t xml:space="preserve">profi-air rejilla diseño FLORA, gris antracita 350x130x1'5mm
</t>
  </si>
  <si>
    <t>profi-air rejilla diseño FLORA COMPACT, gris antracita 160x160x1'5mm</t>
  </si>
  <si>
    <t>Marco de montaje starline plus
Ma</t>
  </si>
  <si>
    <t>Marco de montaje starline COMPACT</t>
  </si>
  <si>
    <t>Marco de montaje starline para suelo</t>
  </si>
  <si>
    <t xml:space="preserve">profi-air regulador starline COMPACT negro DN125
</t>
  </si>
  <si>
    <t>profi-air filtro STARLINE negro</t>
  </si>
  <si>
    <t xml:space="preserve">profi-air filtro STARLINE COMPACT negro
</t>
  </si>
  <si>
    <t xml:space="preserve">profi-air filtro de grasas STARLINE plateado
</t>
  </si>
  <si>
    <t>profi-air filtro de grasas STARLINE COMPACT plateado</t>
  </si>
  <si>
    <t>profi-air válvula de disco de extracción de aire DN125 blanca</t>
  </si>
  <si>
    <t xml:space="preserve">profi-air válvula de disco de admisión de aire DN125 blanca
</t>
  </si>
  <si>
    <t xml:space="preserve">profi-air válvula de disco de admisión / extracción de aire blanca </t>
  </si>
  <si>
    <t xml:space="preserve">profi-air filtro DN125
</t>
  </si>
  <si>
    <t>profi-air rejilla de ventilación para pared blanco DN125</t>
  </si>
  <si>
    <t xml:space="preserve">profi-air rejilla de ventilación 350x130mm acero inox
</t>
  </si>
  <si>
    <t>profi-air rejilla de ventilación 350x130mm chapa de acero blanca</t>
  </si>
  <si>
    <t xml:space="preserve">profi-air filtro para rejilla de ventilación de 350 x 130 mm
</t>
  </si>
  <si>
    <t xml:space="preserve">profi-air rejilla combinada horizontal DN125
</t>
  </si>
  <si>
    <t xml:space="preserve">profi-air rejilla combinada horizontal DN160
</t>
  </si>
  <si>
    <t xml:space="preserve">profi-air rejilla combinada vertical DN125
</t>
  </si>
  <si>
    <t xml:space="preserve">profi-air rejilla combinada vertical DN160
</t>
  </si>
  <si>
    <t>profi-air rejilla de pared externa DN 125, acero inoxidable</t>
  </si>
  <si>
    <t>profi-air rejilla de pared externa DN 160, acero inoxidable</t>
  </si>
  <si>
    <t>profi-air rejilla de pared externa DN 180, acero inoxidable</t>
  </si>
  <si>
    <t xml:space="preserve">profi-air rejilla de pared externa DN 125, acero blanco
</t>
  </si>
  <si>
    <t xml:space="preserve">profi-air rejilla de pared externa DN 160, acero blanco
</t>
  </si>
  <si>
    <t xml:space="preserve">profi-air rejilla de pared externa DN 180, acero blanco
</t>
  </si>
  <si>
    <t>profi-air sombrero para tejado negro DN160 / 180</t>
  </si>
  <si>
    <t xml:space="preserve">profi-air salida para tejado plano DN160 / 180
</t>
  </si>
  <si>
    <t>profi-air salida para tejado inclinado 20 - 30º DN160 / 180</t>
  </si>
  <si>
    <t>profi-air salida para tejado inclinado 30 - 40º  DN160 / 18</t>
  </si>
  <si>
    <t>Salida para tejado prof-air fex 25-55`
Salida para tejado d</t>
  </si>
  <si>
    <t>profi-air cuchillo de montaje con hoja de gancho</t>
  </si>
  <si>
    <t>profi-air classic bayetas para el set de limpieza profi-air classic</t>
  </si>
  <si>
    <t>profi-air cable de tracción y de seguridad 30 m para el set de limpieza</t>
  </si>
  <si>
    <t>profi-air set de filtros de repuesto G4 / G4 para 180 flat</t>
  </si>
  <si>
    <t>profi-air set de filtros de repuesto G4 / F7 para 180 flat</t>
  </si>
  <si>
    <t>profi-air set de conexión para isopipe / conducto en espiral 4 x DN125</t>
  </si>
  <si>
    <t xml:space="preserve">profi-air control remoto inalámbrico para 180 flat / 250/360 flex
</t>
  </si>
  <si>
    <t xml:space="preserve">profi-air cable de conexion para 180 flat / 250/360 flex
</t>
  </si>
  <si>
    <t xml:space="preserve">profi-air sensor COV para 180 flat / 250/360 flex
</t>
  </si>
  <si>
    <t>profi-air calefacción anticongelante c/aislamiento  180 flat 900</t>
  </si>
  <si>
    <t xml:space="preserve">profi-air sensor de humedad para 180 flat / 250/360 flex
</t>
  </si>
  <si>
    <t xml:space="preserve">profi-air higrostato para 180 flat / 250/360 flex
</t>
  </si>
  <si>
    <t xml:space="preserve">profi-air caja de conexión electrónica para 180 flat / 250/360 flex
</t>
  </si>
  <si>
    <t xml:space="preserve">profi-air bomba de condensados para 180 flat
</t>
  </si>
  <si>
    <t xml:space="preserve">profi-air equipo de ventilación 360 flex, 360m3/h, max. 270Pa
</t>
  </si>
  <si>
    <t xml:space="preserve">profi-air repuesto set de filtros G4/G4
</t>
  </si>
  <si>
    <t xml:space="preserve">profi-air repuesto set de filtros G4/F7
</t>
  </si>
  <si>
    <t xml:space="preserve">profi-air set de montaje suelo 250/360 flex
</t>
  </si>
  <si>
    <t>profi-air set de conexión para isopipe o conducto en espiral 4 x DN160</t>
  </si>
  <si>
    <t xml:space="preserve">profi-air Silenciador DN 160
</t>
  </si>
  <si>
    <t xml:space="preserve">profi-air Silenciador DN 180
</t>
  </si>
  <si>
    <t>profi-air control remoto inalámbrico para 180 flat / 250/360 flex</t>
  </si>
  <si>
    <t>profi-air cable de conexion cpckpit pro para 180 flat / 250/360 flex</t>
  </si>
  <si>
    <t xml:space="preserve">profi-air calentador antihielo 1,4KW para 250 flex
</t>
  </si>
  <si>
    <t xml:space="preserve">profi-air calentador antihielo 1,85KW para 360 flex
</t>
  </si>
  <si>
    <t>profi-air intercambiador térmico entalpico 250/360 flex</t>
  </si>
  <si>
    <t>profi-air caja de conexión para 180 flat / 250/360 flex</t>
  </si>
  <si>
    <t xml:space="preserve">profi-air equipo de ventilación 140 lite, 140 m3/h max 100 Pa, DN160
</t>
  </si>
  <si>
    <t>profi-air control remoto con módulo WiFi para 140 lite</t>
  </si>
  <si>
    <t xml:space="preserve">profi-air set de filtros F7/F7 para 140 lite
</t>
  </si>
  <si>
    <t xml:space="preserve">profi-air filtro de carbono activo para 140 lite
</t>
  </si>
  <si>
    <t xml:space="preserve">profi-air sensor de COV para 140 lite
</t>
  </si>
  <si>
    <t xml:space="preserve">profi-air sensor de humedad para 140 lite
</t>
  </si>
  <si>
    <t>profi-air intercambiador térmico entálpico para 140 lite</t>
  </si>
  <si>
    <t>profi-air caja de pared profi-air con colector debajo 140 lite</t>
  </si>
  <si>
    <t>profi-air caja de pared profi-air con colector encima 140 lite</t>
  </si>
  <si>
    <t xml:space="preserve">profi-air rejilla de caja de pared profi-air para 140 lite
</t>
  </si>
  <si>
    <t xml:space="preserve">profi-air embellecedor frontal para 140 lite
</t>
  </si>
  <si>
    <t xml:space="preserve">profi-air puesta en marcha básica
</t>
  </si>
  <si>
    <t>profi-air puesta en marcha completa</t>
  </si>
  <si>
    <t xml:space="preserve">profi-air puesta en marcha básica RCC
</t>
  </si>
  <si>
    <t>profi-air puesta en marcha completa RCC</t>
  </si>
  <si>
    <t>profi-air isoflex DN127, 25mm aislante, longitud: 10m</t>
  </si>
  <si>
    <t>profi-air isoflex DN160, 25mm aislante, longitud: 10m</t>
  </si>
  <si>
    <t>profi-air isoflex DN180, 25mm aislante, longitud: 10m</t>
  </si>
  <si>
    <t xml:space="preserve">profi-air equipo de ventilación 160 lite, 160 m3/h max 120 Pa, DN125
</t>
  </si>
  <si>
    <t xml:space="preserve">profi-air classic tapa DN63
</t>
  </si>
  <si>
    <t xml:space="preserve">profi-air classic tapa DN75
</t>
  </si>
  <si>
    <t xml:space="preserve">profi-air classic tapa DN90
</t>
  </si>
  <si>
    <t>profi-air classic difusor de aire 90º 3xDN63 - DN125</t>
  </si>
  <si>
    <t>profi-air marco de montaje starline negro 298x80x30mm</t>
  </si>
  <si>
    <t xml:space="preserve">profi-air marco de montaje starline COMPACT negro Ø122x36mm
</t>
  </si>
  <si>
    <t>profi-air aparato de ventilación 400 touch, 400 m3/h</t>
  </si>
  <si>
    <t>profi-air filtro de repuesto F5 entrada de aire para</t>
  </si>
  <si>
    <t>profi-air filtro de repuesto F7 entrada de aire para</t>
  </si>
  <si>
    <t xml:space="preserve">profi-air filtro de repuesto G4 salida de aire para </t>
  </si>
  <si>
    <t>plancha nopas economic E36/66  Rt: 1,25 m2k/W 
Aislamiento plastificado de nopas grandes en EPS blanco,  λ=0,036 W/(m.K)  según EN 13163:2017 para aislamiento térmico. Resistencia termica efectiva según EN 1264-4:2010 Rt: 0,75 m2k/W (normativa para instalación de suelo radiante). Paso de tubo 75mm.  De formato 1340x895mmmm se solapa mediante un sistema machihembrado, dando una superficie útil de 1,20m2.  Precio sujeto a cambios sin previo aviso.</t>
  </si>
  <si>
    <t>plancha nopas economic E18/48  Rt: 0,75 m2k/W 
Aislamiento plastificado de nopas grandes en EPS blanco λ=0,036 W/(m.K)  según EN 13163:2017 para aislamiento térmico. Resistencia termica efectiva según EN 1264-4:2010 Rt: 1,25 m2k/W (normativa para instalación de suelo radiante). Paso de tubo 75mm.  De formato 1340x895mmmm se solapa mediante un sistema de clip, dando una superficie útil de 1,20m2.  Precio sujeto a cambios sin previo aviso.</t>
  </si>
  <si>
    <t>tubo ff-therm multi Difustop PE-Xa 12x2 mm rollo 200m 
Tubería plástica transparente sólida en rollos, fabricada en polietileno reticulado (PE-Xa) según EN ISO 15875, con barrara de difusión, impermeable al oxigeno según DIN 4726, para instalaciones de sistemas de calefacción y refrescamiento.  Presión máxima de trabajo 6 bars. Temperatura máxima de trabajo constante 95ºC</t>
  </si>
  <si>
    <t>tubo ff-therm multi Difustop PE-Xa 16 x 2 mm rollo 200m
Tubería plástica transparente sólida en rollos, fabricada en polietileno reticulado (PE-Xa) según EN ISO 15875, con barrara de difusión, impermeable al oxigeno según DIN 4726, para instalaciones de sistemas de calefacción y refrescamiento.  Presión máxima de trabajo 6 bars. Temperatura máxima de trabajo constante 95ºC</t>
  </si>
  <si>
    <t>tubo ff-therm multi Difustop PE-Xa 16 x 2 mm rollo 600m
Tubería plástica transparente sólida en rollos, fabricada en polietileno reticulado (PE-Xa) según EN ISO 15875, con barrara de difusión, impermeable al oxigeno según DIN 4726, para instalaciones de sistemas de calefacción y refrescamiento.  Presión máxima de trabajo 6 bars. Temperatura máxima de trabajo constante 95ºC</t>
  </si>
  <si>
    <t>tubo ff-therm multi Difustop PE-Xa 17 x 2 mm rollo 200m 
Tubería plástica transparente sólida en rollos, fabricada en polietileno reticulado (PE-Xa) según EN ISO 15875, con barrara de difusión, impermeable al oxigeno según DIN 4726, para instalaciones de sistemas de calefacción y refrescamiento.  Presión máxima de trabajo 6 bars. Temperatura máxima de trabajo constante 95ºC</t>
  </si>
  <si>
    <t>tubo ff-therm multi Difustop PE-Xa 17 x 2 mm rollo 600m 
Tubería plástica transparente sólida en rollos, fabricada en polietileno reticulado (PE-Xa) según EN ISO 15875, con barrara de difusión, impermeable al oxigeno según DIN 4726, para instalaciones de sistemas de calefacción y refrescamiento.  Presión máxima de trabajo 6 bars. Temperatura máxima de trabajo constante 95ºC</t>
  </si>
  <si>
    <t>tubo ff-therm multi Difustop PE-Xa 20 x 2 mm rollo 200m 
Tubería plástica transparente sólida en rollos, fabricada en polietileno reticulado (PE-Xa) según EN ISO 15875, con barrara de difusión, impermeable al oxigeno según DIN 4726, para instalaciones de sistemas de calefacción y refrescamiento.  Presión máxima de trabajo 6 bars. Temperatura máxima de trabajo constante 95ºC</t>
  </si>
  <si>
    <t>tubo ff-therm multi Difustop PE-Xa 20 x 2 mm rollo 500m 
Tubería plástica transparente sólida en rollos, fabricada en polietileno reticulado (PE-Xa) según EN ISO 15875, con barrara de difusión, impermeable al oxigeno según DIN 4726, para instalaciones de sistemas de calefacción y refrescamiento.  Presión máxima de trabajo 6 bars. Temperatura máxima de trabajo constante 95ºC</t>
  </si>
  <si>
    <t>tubo ff-therm multi Difustop PE-Xa 25 x 2 mm rollo 200m 
Tubería plástica transparente sólida en rollos, fabricada en polietileno reticulado (PE-Xa) según EN ISO 15875, con barrara de difusión, impermeable al oxigeno según DIN 4726, para instalaciones de sistemas de calefacción y refrescamiento.  Presión máxima de trabajo 6 bars. Temperatura máxima de trabajo constante 95ºC</t>
  </si>
  <si>
    <t>profi-air classic conducto gris en rollo DN63 - 50m
Tubo corrugado muy flexible, de doble capa con revestimiento interior antiestático y antibacteriano de PE-HD para ser montado en techos de hormigón, falsos techos, instalaciones murales,conductos ascendentes o componentes de soporte. La capa interna lisa del conducto profi-air classic permite una fácil limpieza. El conducto classic es adecuado para admisión y extracción de aire.
■ Temperatura de funcionamiento permitida: -25 a 60 °C
■ Temperatura de procesamiento hasta un máx. de -5 °C
■ Radio de curvatura: min. 15 cm
Rigidez del rollo:
■ DN 63 &gt; 8 kN / m2 EN ISO 9969
■ DN 75 &gt; 8 kN / m2 EN ISO 9969
■ DN 90 &gt; 7 kN / m2 EN ISO 9969
Caudal de aire conforme a DIN 1946/6:
■ DN 63 = máx. 23 m³/h
■ DN 75 = máx. 30 m³/h
■ DN 90 = máx. 45 m³/h</t>
  </si>
  <si>
    <t>profi-air classic conducto girs en rollo DN75 - 50m
Tubo corrugado muy flexible, de doble capa con revestimiento interior antiestático y antibacteriano de PE-HD para ser montado en techos de hormigón, falsos techos, instalaciones murales,conductos ascendentes o componentes de soporte. La capa interna lisa del conducto profi-air classic permite una fácil limpieza. El conducto classic es adecuado para admisión y extracción de aire.
■ Temperatura de funcionamiento permitida: -25 a 60 °C
■ Temperatura de procesamiento hasta un máx. de -5 °C
■ Radio de curvatura: min. 15 cm
Rigidez del rollo:
■ DN 63 &gt; 8 kN / m2 EN ISO 9969
■ DN 75 &gt; 8 kN / m2 EN ISO 9969
■ DN 90 &gt; 7 kN / m2 EN ISO 9969
Caudal de aire conforme a DIN 1946/6:
■ DN 63 = máx. 23 m³/h
■ DN 75 = máx. 30 m³/h
■ DN 90 = máx. 45 m³/h</t>
  </si>
  <si>
    <t>profi-air classic conducto gris en rollo DN90 - 50m
Tubo corrugado muy flexible, de doble capa con revestimiento interior antiestático y antibacteriano de PE-HD para ser montado en techos de hormigón, falsos techos, instalaciones murales,conductos ascendentes o componentes de soporte. La capa interna lisa del conducto profi-air classic permite una fácil limpieza. El conducto classic es adecuado para admisión y extracción de aire.
■ Temperatura de funcionamiento permitida: -25 a 60 °C
■ Temperatura de procesamiento hasta un máx. de -5 °C
■ Radio de curvatura: min. 15 cm
Rigidez del rollo:
■ DN 63 &gt; 8 kN / m2 EN ISO 9969
■ DN 75 &gt; 8 kN / m2 EN ISO 9969
■ DN 90 &gt; 7 kN / m2 EN ISO 9969
Caudal de aire conforme a DIN 1946/6:
■ DN 63 = máx. 23 m³/h
■ DN 75 = máx. 30 m³/h
■ DN 90 = máx. 45 m³/h</t>
  </si>
  <si>
    <t xml:space="preserve">plancha nopas economic E36/66  Rt: 1,25 m2k/W </t>
  </si>
  <si>
    <t xml:space="preserve">profi-air classic conducto gris en rollo DN63 - 50m
</t>
  </si>
  <si>
    <t xml:space="preserve">profi-air classic conducto girs en rollo DN75 - 50m
</t>
  </si>
  <si>
    <t xml:space="preserve">profi-air classic conducto gris en rollo DN90 - 50m
</t>
  </si>
  <si>
    <t>profi-air reducción metálica DN160-DN125
profi-air reducción</t>
  </si>
  <si>
    <t>Bomba wilo Para SC 30/1-6 180mm DN32</t>
  </si>
  <si>
    <t>Bomba wilo Para SC 30/1-8 180mm DN32</t>
  </si>
  <si>
    <t>Bomba grundfos Hybrid 30-70/180 DN25</t>
  </si>
  <si>
    <t>profi-air classic Set de limpieza Sawi c/cables tracción DN 63/75
Este set de limpieza está pensado para una limpieza rápida, profesional y eficaz de los conductos de ventilación flexibles profi-air classic. Maletín, incluida pieza de espuma, con el siguiente contenido:
■ Tapas y adaptadores para conductos profi-air classic DN 63 y 75
■ Dispositivo de colocación de bayeta para conductos profi-air classic DN 63 y 75
■ Adaptador para difusor de aire 100 mm y 125 mm
■ Unidad de tracción para DN 63 y 75
■ 10 bayetas DN 63 y 75 respectivamente con caja de almacenamiento
■ 2 bloques de goma espuma de limpieza DN 63 y 75 respectivamente
■ 2 cables de tracción y de seguridad (Ø 10 mm) con enrollador, incluidos mosquetón y bola
guía, longitud 30 m</t>
  </si>
  <si>
    <t>profi-air classic set de limpieza SaWi sin cable tracción DN 63
Este set de limpieza está pensado para una limpieza rápida, profesional y eficaz de los conductos
de ventilación flexibles profi-air classic. Maletín, incluida pieza de espuma, con el siguiente
contenido:
■ Tapas y adaptadores para conductos profi-air classic
■ Dispositivo de colocación de bayeta para conductos profi-air classic
■ Adaptador para difusor de aire 100 mm y 125 mm
■ Unidad de tracción
■ 20 bayetas con caja de almacenamiento
■ 3 bloques de goma espuma de limpieza
Solo podemos garantizar un perfecto funcionamiento del set de limpieza SaWi con el uso
cables de tracción y de seguridad profi-air originales. Por motivos de seguridad y de comodidad
recomendamos utilizar dos cables.</t>
  </si>
  <si>
    <t>profi-air classic set de limpieza SaWi sin cable tracción DN 75
Este set de limpieza está pensado para una limpieza rápida, profesional y eficaz de los conductos
de ventilación flexibles profi-air classic. Maletín, incluida pieza de espuma, con el siguiente
contenido:
■ Tapas y adaptadores para conductos profi-air classic
■ Dispositivo de colocación de bayeta para conductos profi-air classic
■ Adaptador para difusor de aire 100 mm y 125 mm
■ Unidad de tracción
■ 20 bayetas con caja de almacenamiento
■ 3 bloques de goma espuma de limpieza
Solo podemos garantizar un perfecto funcionamiento del set de limpieza SaWi con el uso
cables de tracción y de seguridad profi-air originales. Por motivos de seguridad y de comodidad
recomendamos utilizar dos cables.</t>
  </si>
  <si>
    <t>profi-air equipo ventilación 180 flat, 180 m3/h, max 160 Pa, DN125
Equipo de ventilación central para instalación en techo o pared, para la ventilación mecánica controlada con un intercambiador térmico de caudal cruzado-paralelo para recuperación de calor y un bypass para verano 100 % integrado. Con una simple conmutación en la tarjeta de control se puede configurar en el lugar de montaje el funcionamiento por la derecha o por la izquierda.
Posibilidades de conexión directamente en el equipo de ventilación para control remoto inalámbrico, sensor de humedad central, sensor de COV central, calentador antihielo, higrostato, bomba para condensados y una caja de conexión adicional para más funciones.
En la entrega se incluyen también un carril para una fijación sencilla y segura en techo y pared, una manguera para condensados de 19 mm, así como un cable de conexión de 230 V. El equipo se entrega listo para ser conectado.
Los filtros se cambian en la parte delantera sin abrir el equipo.
■ Clase de eficiencia energética: A/A+
■ Certificado Passivhaus
■ Nivel de presión acústica a 1 m de distancia: Carcasa: 38 dB(A) 140 m3/h – 100 Pa
■ Máx. grado de suministro de calor 95 %
■ Consumo máx. de potencia (sin calentador antihielo): máx. 127 W
■ Eficiencia eléctrica: 0,27 Wh/m3 a 126 m3/h
■ Filtro de admisión: ISO Coarse 75 % (G4)
■ Filtro de extracción: ISO Coarse 75 % (G4)</t>
  </si>
  <si>
    <t>profi-air equipo ventilación 250 flex, 250m3/h, max. 240Pa, DN160
Equipo de ventilación central para la ventilación mecánica controlada con un intercambiador térmico de caudal cruzado-paralelo para recuperación de calor y un bypass para verano 100 % integrado. Con una simple conmutación en la tarjeta de control se puede configurar en el lugar de montaje el funcionamiento por la derecha o por la izquierda. 
El panel de control integrado sirve para la puesta en marcha y el manejo del equipo de ventilación. 4 conductos de medición de presión y el software profi-air cockpit permiten una puesta en marcha rápida y sencilla. El equipo de ventilación se puede controlar con la aplicación profi-air cockpit. Posibilidades de conexión directamente en el equipo de ventilación para control remoto inalámbrico, sensor de humedad central, sensor de COV central, calentador antihielo interno, higrostato y una caja de conexión adicional para más funciones.
En la entrega se incluye también un carril para una fijación sencilla y segura en pared, una manguera para condensados de 19 mm, así como un cable de conexión de 230 V. El equipo se entrega listo para ser conectado.
Los filtros se cambian en la parte delantera sin abrir el equipo.
■ Clase de eficiencia energética: A/A+
■ Certificado Passivhaus
■ Nivel de presión acústica a 1 m de distancia: Carcasa: 43'5 dB(A) 225 m3/h – 100 Pa
■ Máx. grado de suministro de calor 96 %
■ Consumo máx. de potencia (sin calentador antihielo): máx. 170 W
■ Eficiencia eléctrica: 0,24 Wh/m3 a 175 m3/h
■ Filtro de admisión: ISO Coarse 75 % (G4)
■ Filtro de extracción: ISO Coarse 75 % (G4)</t>
  </si>
  <si>
    <t>profi-air silenciador L1m, DN 125
Silenciador compuesto de dos tubos de aluminio flexibles con un envase absorbente del ruido de 25 mm de lana mineral ligada con resina sintética. Flexible (radio de curvatura mínimo: 3 veces diámetro exterior). Retenes en las conexiones del silenciador.</t>
  </si>
  <si>
    <t>Dcto por cantidad</t>
  </si>
  <si>
    <t xml:space="preserve">a partir de </t>
  </si>
  <si>
    <t>cantidad</t>
  </si>
  <si>
    <t>Dcto. por camión*</t>
  </si>
  <si>
    <r>
      <t>plancha nopas premium grafito E25/45 D23 1,45x0,85 Rt: 0,75 m</t>
    </r>
    <r>
      <rPr>
        <vertAlign val="superscript"/>
        <sz val="9"/>
        <color theme="1"/>
        <rFont val="Univers 65"/>
      </rPr>
      <t>2</t>
    </r>
    <r>
      <rPr>
        <sz val="9"/>
        <color theme="1"/>
        <rFont val="Univers 65"/>
      </rPr>
      <t xml:space="preserve">k/W 
Aislamiento termoconformado de nopas pequeñas en EPS negro de </t>
    </r>
    <r>
      <rPr>
        <sz val="9"/>
        <color theme="1"/>
        <rFont val="Arial"/>
        <family val="2"/>
      </rPr>
      <t>λ</t>
    </r>
    <r>
      <rPr>
        <sz val="9"/>
        <color theme="1"/>
        <rFont val="Univers 65"/>
      </rPr>
      <t>=0,032 W/(m.K) certificado CE según EN 13163:2017.  Resistencia termica según EN 1264-4:2022 Rt: 0,75 m</t>
    </r>
    <r>
      <rPr>
        <vertAlign val="superscript"/>
        <sz val="9"/>
        <color theme="1"/>
        <rFont val="Univers 65"/>
      </rPr>
      <t>2</t>
    </r>
    <r>
      <rPr>
        <sz val="9"/>
        <color theme="1"/>
        <rFont val="Univers 65"/>
      </rPr>
      <t>k/W. Paso de tubo 50mm.  De formato 1450x850mm se solapa mediante el film de PS de 0,6mm, dando una superficie útil de 1,121m</t>
    </r>
    <r>
      <rPr>
        <vertAlign val="superscript"/>
        <sz val="9"/>
        <color theme="1"/>
        <rFont val="Univers 65"/>
      </rPr>
      <t>2</t>
    </r>
    <r>
      <rPr>
        <sz val="9"/>
        <color theme="1"/>
        <rFont val="Univers 65"/>
      </rPr>
      <t>. 8 uds por caja, 8,96m</t>
    </r>
    <r>
      <rPr>
        <vertAlign val="superscript"/>
        <sz val="9"/>
        <color theme="1"/>
        <rFont val="Univers 65"/>
      </rPr>
      <t>2</t>
    </r>
    <r>
      <rPr>
        <sz val="9"/>
        <color theme="1"/>
        <rFont val="Univers 65"/>
      </rPr>
      <t>. Bajo pedido a fábrica.</t>
    </r>
  </si>
  <si>
    <t>Plancha de nopas termoconformada profitherm premium</t>
  </si>
  <si>
    <r>
      <t>plancha nopas premium E11/31 D30 Rt: 0,41 m</t>
    </r>
    <r>
      <rPr>
        <vertAlign val="superscript"/>
        <sz val="9"/>
        <color theme="1"/>
        <rFont val="Univers 65"/>
      </rPr>
      <t>2</t>
    </r>
    <r>
      <rPr>
        <sz val="9"/>
        <color theme="1"/>
        <rFont val="Univers 65"/>
      </rPr>
      <t>k/W 
Aislamiento termoconformado de nopas pequeñas en EPS blanco de λ=0,034 W/(m.K) fabricado según EN 13163:2017 para aislamiento térmico. Resistencia termica  Rt: 0,40 m2k/W. Paso de tubo 50mm.  De formato 1450x850mm se solapa mediante el film de PS de 0,6mm, dando una superficie útil de 1,121m</t>
    </r>
    <r>
      <rPr>
        <vertAlign val="superscript"/>
        <sz val="9"/>
        <color theme="1"/>
        <rFont val="Univers 65"/>
      </rPr>
      <t>2</t>
    </r>
    <r>
      <rPr>
        <sz val="9"/>
        <color theme="1"/>
        <rFont val="Univers 65"/>
      </rPr>
      <t>.  13 uds por caja, 14,56 m</t>
    </r>
    <r>
      <rPr>
        <vertAlign val="superscript"/>
        <sz val="9"/>
        <color theme="1"/>
        <rFont val="Univers 65"/>
      </rPr>
      <t>2</t>
    </r>
  </si>
  <si>
    <r>
      <t>plancha nopas premium acustic grafito E25/45 D30 dB26 Rt: 0,75 m</t>
    </r>
    <r>
      <rPr>
        <vertAlign val="superscript"/>
        <sz val="9"/>
        <color theme="1"/>
        <rFont val="Univers 65"/>
      </rPr>
      <t>2</t>
    </r>
    <r>
      <rPr>
        <sz val="9"/>
        <color theme="1"/>
        <rFont val="Univers 65"/>
      </rPr>
      <t>k/W 
Aislamiento termoconformado de nopas pequeñas en EPS negro con aislamiento acustico dB26 de λ=0,032 W/(m.K) certificado CE según EN 13163:2017. Resistencia termica según EN 1264-4:2022 Rt: 0,75 m2k/W.  Paso de tubo 50mm.  De formato 1450x850mm se solapa mediante el film de PS de 0,6mm, dando una superficie útil de 1,121m</t>
    </r>
    <r>
      <rPr>
        <vertAlign val="superscript"/>
        <sz val="9"/>
        <color theme="1"/>
        <rFont val="Univers 65"/>
      </rPr>
      <t>2</t>
    </r>
    <r>
      <rPr>
        <sz val="9"/>
        <color theme="1"/>
        <rFont val="Univers 65"/>
      </rPr>
      <t>. 8 uds por caja, 8,96m</t>
    </r>
    <r>
      <rPr>
        <vertAlign val="superscript"/>
        <sz val="9"/>
        <color theme="1"/>
        <rFont val="Univers 65"/>
      </rPr>
      <t>2</t>
    </r>
    <r>
      <rPr>
        <sz val="9"/>
        <color theme="1"/>
        <rFont val="Univers 65"/>
      </rPr>
      <t>.</t>
    </r>
  </si>
  <si>
    <r>
      <t>plancha nopas premium acustic grafito E40/60 D30 dB28 Rt: 1,25 m</t>
    </r>
    <r>
      <rPr>
        <vertAlign val="superscript"/>
        <sz val="9"/>
        <color theme="1"/>
        <rFont val="Univers 65"/>
      </rPr>
      <t>2</t>
    </r>
    <r>
      <rPr>
        <sz val="9"/>
        <color theme="1"/>
        <rFont val="Univers 65"/>
      </rPr>
      <t>k/W 
Aislamiento termoconformado de nopas pequeñas en EPS negro con aislamiento acustico dB28 de λ=0,032 W/(m.K) certificado CE según EN 13163:2017. Resistencia termica según EN 1264-4:2022 Rt: 1,25 m2k/W .  Paso de tubo 50mm.  De formato 1450x850mm se solapa mediante el film de PS de 0,6mm, dando una superficie útil de 1,121m</t>
    </r>
    <r>
      <rPr>
        <vertAlign val="superscript"/>
        <sz val="9"/>
        <color theme="1"/>
        <rFont val="Univers 65"/>
      </rPr>
      <t>2</t>
    </r>
    <r>
      <rPr>
        <sz val="9"/>
        <color theme="1"/>
        <rFont val="Univers 65"/>
      </rPr>
      <t>.  6uds por caja,  6,72m</t>
    </r>
    <r>
      <rPr>
        <vertAlign val="superscript"/>
        <sz val="9"/>
        <color theme="1"/>
        <rFont val="Univers 65"/>
      </rPr>
      <t>2</t>
    </r>
  </si>
  <si>
    <r>
      <t>plancha nopas premium E23/45 D23 Rt: 0,75 m</t>
    </r>
    <r>
      <rPr>
        <vertAlign val="superscript"/>
        <sz val="9"/>
        <color theme="1"/>
        <rFont val="Univers 65"/>
      </rPr>
      <t>2</t>
    </r>
    <r>
      <rPr>
        <sz val="9"/>
        <color theme="1"/>
        <rFont val="Univers 65"/>
      </rPr>
      <t>k/W 
Aislamiento termoconformado de nopas pequeñas en EPS blanco de λ=0,036 W/(m.K) certificado CE según EN 13163:2017 para aislamiento térmico. Resistencia termica efectiva según EN 1264-4:2010 Rt: 0,75 m2k/W.  Paso de tubo 50mm.  De formato 1450x850mm se solapa mediante el film de PS de 0,6mm, dando una superficie útil de 1,121m</t>
    </r>
    <r>
      <rPr>
        <vertAlign val="superscript"/>
        <sz val="9"/>
        <color theme="1"/>
        <rFont val="Univers 65"/>
      </rPr>
      <t>2</t>
    </r>
    <r>
      <rPr>
        <sz val="9"/>
        <color theme="1"/>
        <rFont val="Univers 65"/>
      </rPr>
      <t>.  8 uds por caja, 8,96m</t>
    </r>
    <r>
      <rPr>
        <vertAlign val="superscript"/>
        <sz val="9"/>
        <color theme="1"/>
        <rFont val="Univers 65"/>
      </rPr>
      <t>2</t>
    </r>
    <r>
      <rPr>
        <sz val="9"/>
        <color theme="1"/>
        <rFont val="Univers 65"/>
      </rPr>
      <t>.</t>
    </r>
  </si>
  <si>
    <r>
      <t>plancha nopas premium E10/24 D30 Rt: 0,30 m</t>
    </r>
    <r>
      <rPr>
        <vertAlign val="superscript"/>
        <sz val="9"/>
        <color theme="1"/>
        <rFont val="Univers 65"/>
      </rPr>
      <t>2</t>
    </r>
    <r>
      <rPr>
        <sz val="9"/>
        <color theme="1"/>
        <rFont val="Univers 65"/>
      </rPr>
      <t>k/W 
Aislamiento termoconformado de nopas pequeñas para tubo de 12mm en EPS blanco, paso de tubo 30mm.  De formato 1380x780mm se solapa mediante el film de PS de 0,6mm, dando una superficie útil de 1,08m</t>
    </r>
    <r>
      <rPr>
        <vertAlign val="superscript"/>
        <sz val="9"/>
        <color theme="1"/>
        <rFont val="Univers 65"/>
      </rPr>
      <t>2</t>
    </r>
    <r>
      <rPr>
        <sz val="9"/>
        <color theme="1"/>
        <rFont val="Univers 65"/>
      </rPr>
      <t>.  14 uds por caja, 15,12m</t>
    </r>
    <r>
      <rPr>
        <vertAlign val="superscript"/>
        <sz val="9"/>
        <color theme="1"/>
        <rFont val="Univers 65"/>
      </rPr>
      <t>2</t>
    </r>
  </si>
  <si>
    <t>Plancha de nopas plastificada profitherm economic</t>
  </si>
  <si>
    <r>
      <t>precio por m</t>
    </r>
    <r>
      <rPr>
        <b/>
        <vertAlign val="superscript"/>
        <sz val="9"/>
        <color theme="1"/>
        <rFont val="Univers 65"/>
      </rPr>
      <t>2</t>
    </r>
  </si>
  <si>
    <t>Condiciones:</t>
  </si>
  <si>
    <t>No son aplicables otros descuentos adicionales</t>
  </si>
  <si>
    <t>Para entregas en Galicia, Andalucía y Portugal, se aplicará cargo de porte correspondiente.</t>
  </si>
  <si>
    <t>Los precios están sujetos a cambios sin previo aviso, según las actuales circunstancias de mercado.</t>
  </si>
  <si>
    <r>
      <t>plancha nopas economic E18/48  Rt: 0,75 m</t>
    </r>
    <r>
      <rPr>
        <vertAlign val="superscript"/>
        <sz val="9"/>
        <color theme="1"/>
        <rFont val="Univers 65"/>
      </rPr>
      <t>2</t>
    </r>
    <r>
      <rPr>
        <sz val="9"/>
        <color theme="1"/>
        <rFont val="Univers 65"/>
      </rPr>
      <t>k/W 
Aislamiento plastificado de nopas grandes en EPS blanco λ=0,036 W/(m.K)  según EN 13163:2017 para aislamiento térmico. Resistencia termica efectiva según EN 1264-4:2010 Rt: 1,25 m2k/W (normativa para instalación de suelo radiante). Paso de tubo 75mm.  De formato 1340x895mmmm se solapa mediante un sistema de clip, dando una superficie útil de 1,20m</t>
    </r>
    <r>
      <rPr>
        <vertAlign val="superscript"/>
        <sz val="9"/>
        <color theme="1"/>
        <rFont val="Univers 65"/>
      </rPr>
      <t>2</t>
    </r>
    <r>
      <rPr>
        <sz val="9"/>
        <color theme="1"/>
        <rFont val="Univers 65"/>
      </rPr>
      <t>.  9 uds por caja, 10,80m</t>
    </r>
    <r>
      <rPr>
        <vertAlign val="superscript"/>
        <sz val="9"/>
        <color theme="1"/>
        <rFont val="Univers 65"/>
      </rPr>
      <t>2</t>
    </r>
  </si>
  <si>
    <t>Las entregas en camión completo son *cantidades fijas, bajo pedido a fábrica, consultar plazos de entrega.</t>
  </si>
  <si>
    <r>
      <t>plancha nopas economic E22/44  Rt: 0,75 m</t>
    </r>
    <r>
      <rPr>
        <vertAlign val="superscript"/>
        <sz val="9"/>
        <color theme="1"/>
        <rFont val="Univers 65"/>
      </rPr>
      <t>2</t>
    </r>
    <r>
      <rPr>
        <sz val="9"/>
        <color theme="1"/>
        <rFont val="Univers 65"/>
      </rPr>
      <t>k/W 
Aislamiento plastificado de nopas grandes en EPS blanco,  λ=0,036 W/(m.K)  según EN 13163:2017 para aislamiento térmico. Resistencia termica efectiva según EN 1264-4:2010 Rt: 0,75 m</t>
    </r>
    <r>
      <rPr>
        <vertAlign val="superscript"/>
        <sz val="9"/>
        <color theme="1"/>
        <rFont val="Univers 65"/>
      </rPr>
      <t>2</t>
    </r>
    <r>
      <rPr>
        <sz val="9"/>
        <color theme="1"/>
        <rFont val="Univers 65"/>
      </rPr>
      <t>k/W (normativa para instalación de suelo radiante). P  paso de tubo 54mm.  De formato 1295x865mm se solapa mediante un sistema machihembrado, dando una superficie útil de 1,12m</t>
    </r>
    <r>
      <rPr>
        <vertAlign val="superscript"/>
        <sz val="9"/>
        <color theme="1"/>
        <rFont val="Univers 65"/>
      </rPr>
      <t>2</t>
    </r>
    <r>
      <rPr>
        <sz val="9"/>
        <color theme="1"/>
        <rFont val="Univers 65"/>
      </rPr>
      <t>. 10 uds por caja, 11,2 m</t>
    </r>
    <r>
      <rPr>
        <vertAlign val="superscript"/>
        <sz val="9"/>
        <color theme="1"/>
        <rFont val="Univers 65"/>
      </rPr>
      <t>2</t>
    </r>
    <r>
      <rPr>
        <sz val="9"/>
        <color theme="1"/>
        <rFont val="Univers 65"/>
      </rPr>
      <t xml:space="preserve">. Bajo pedido a fábrica.  </t>
    </r>
  </si>
  <si>
    <r>
      <t>plancha nopas economic E36/66  Rt: 1,25 m</t>
    </r>
    <r>
      <rPr>
        <vertAlign val="superscript"/>
        <sz val="9"/>
        <color theme="1"/>
        <rFont val="Univers 65"/>
      </rPr>
      <t>2</t>
    </r>
    <r>
      <rPr>
        <sz val="9"/>
        <color theme="1"/>
        <rFont val="Univers 65"/>
      </rPr>
      <t>k/W 
Aislamiento plastificado de nopas grandes en EPS blanco,  λ=0,036 W/(m.K)  según EN 13163:2017 para aislamiento térmico. Resistencia termica efectiva según EN 1264-4:2010 Rt: 0,75 m</t>
    </r>
    <r>
      <rPr>
        <vertAlign val="superscript"/>
        <sz val="9"/>
        <color theme="1"/>
        <rFont val="Univers 65"/>
      </rPr>
      <t>2</t>
    </r>
    <r>
      <rPr>
        <sz val="9"/>
        <color theme="1"/>
        <rFont val="Univers 65"/>
      </rPr>
      <t>k/W (normativa para instalación de suelo radiante). Paso de tubo 75mm.  De formato 1340x895mm se solapa mediante un sistema machihembrado, dando una superficie útil de 1,20m</t>
    </r>
    <r>
      <rPr>
        <vertAlign val="superscript"/>
        <sz val="9"/>
        <color theme="1"/>
        <rFont val="Univers 65"/>
      </rPr>
      <t>2</t>
    </r>
    <r>
      <rPr>
        <sz val="9"/>
        <color theme="1"/>
        <rFont val="Univers 65"/>
      </rPr>
      <t>.   6 uds por caja, 7,2m</t>
    </r>
    <r>
      <rPr>
        <vertAlign val="superscript"/>
        <sz val="9"/>
        <color theme="1"/>
        <rFont val="Univers 65"/>
      </rPr>
      <t>2</t>
    </r>
  </si>
  <si>
    <t>Bomba wilo Para SC 30/1-11 180mm DN32</t>
  </si>
  <si>
    <r>
      <t xml:space="preserve">profitherm actuador termostático a 230V  M30          
Actuador termostático NC a 100N con carrera de 4,0mm con función de primera apertura.  Tiempo de apertura aproximado: 3,5 min.  Incluye 1m de cable de conexión. </t>
    </r>
    <r>
      <rPr>
        <b/>
        <sz val="9"/>
        <color theme="1"/>
        <rFont val="Univers 65"/>
      </rPr>
      <t>Antiguo código 90025617.</t>
    </r>
  </si>
  <si>
    <r>
      <t xml:space="preserve">profitherm caja de conexiones 6 zonas cableada 230V  
Caja de conexiones con parada de  bomba para la regulación de temperatura por estancias mediante actuadores y termostatos, para sistemas de suelo radiante refrescante.   Número máximo de termostatos 6, máximo número de actuadores 15. </t>
    </r>
    <r>
      <rPr>
        <b/>
        <sz val="9"/>
        <color theme="1"/>
        <rFont val="Univers 65"/>
      </rPr>
      <t>Antiguo código 90021379</t>
    </r>
  </si>
  <si>
    <r>
      <t xml:space="preserve">profitherm caja de conexiones 10 zonas cableada 230V  
Caja de conexiones con parada de  bomba para la regulación de temperatura por estancias mediante actuadores y termostatos, para sistemas de suelo radiante refrescante.   Número máximo de termostatos 10, máximo número de actuadores 21. </t>
    </r>
    <r>
      <rPr>
        <b/>
        <sz val="9"/>
        <color theme="1"/>
        <rFont val="Univers 65"/>
      </rPr>
      <t>Antiguo código 90021377</t>
    </r>
  </si>
  <si>
    <t>Manguito reparación alpex F50 PROFI 16-16 MS</t>
  </si>
  <si>
    <t>Manguito reparación alpex F50 PROFI 20-20 MS</t>
  </si>
  <si>
    <t>Manguito reparación alpex F50 PROFI 26-26 MS</t>
  </si>
  <si>
    <t>Manguito reparación alpex F50 PROFI 32-32 MS</t>
  </si>
  <si>
    <t>Manguito reparación alpex L 40-40 ms</t>
  </si>
  <si>
    <t>codo unión a rosca de adaptador alpex-duo XS 16-G1/2</t>
  </si>
  <si>
    <t>codo unión a rosca de adaptador alpex-duo XS 16-G3/4</t>
  </si>
  <si>
    <t>codo unión a rosca de adaptador alpex-duo XS 20-G3/4</t>
  </si>
  <si>
    <t>codo unión a rosca de adaptador alpex-duo XS 26 G1</t>
  </si>
  <si>
    <t>alpex tornillo repuesto para placa 5x17</t>
  </si>
  <si>
    <t>desenrollador de tubo 3 brazos alpex</t>
  </si>
  <si>
    <t>Lista de precios enero 2023</t>
  </si>
  <si>
    <t>plancha nopas premium grafito E25/45 D23 1,45x0,85 Rt: 0,75 m2k/W</t>
  </si>
  <si>
    <t>plancha nopas premium acustic grafito E25/45 D30 dB26 Rt: 0,</t>
  </si>
  <si>
    <t>rodapié azul con lámina antihumedad  8x150mm rollo 50m</t>
  </si>
  <si>
    <t>profitherm conexión roscada</t>
  </si>
  <si>
    <t>profitherm acumulador inercial a/inoxidable 30l 6 bar</t>
  </si>
  <si>
    <t>profitherm acumulador inercial a/inoxidable 50l 6 bar</t>
  </si>
  <si>
    <t>profitherm acumulador inercial a/carbono 200l 6 bar</t>
  </si>
  <si>
    <t>Extensión profi-air para caja de difusor de aire</t>
  </si>
  <si>
    <t>Regulador profi-air para caja de difusor de aire</t>
  </si>
  <si>
    <t>profi-air classic Set de limpieza Sawi c/cables tracción DN 63/75
Este</t>
  </si>
  <si>
    <t xml:space="preserve">profi-air classic set de limpieza SaWi sin cable tracción DN 63
</t>
  </si>
  <si>
    <t xml:space="preserve">profi-air classic set de limpieza SaWi sin cable tracción DN 75
</t>
  </si>
  <si>
    <t>profi-air equipo ventilación 180 flat, 180 m3/h, max 160 Pa, DN125
Equ</t>
  </si>
  <si>
    <t>profi-air silenciador L1m, DN 125</t>
  </si>
  <si>
    <t>profi-air equipo ventilación 250 flex, 250m3/h, max. 240Pa, DN160
Equi</t>
  </si>
  <si>
    <t>plancha nopas economic E22/44  Rt: 0,75 m2k/W 
Aislamiento plastificado de nopas grandes en EPS blanco,  λ=0,036 W/(m.K)  según EN 13163:2017 para aislamiento térmico. Resistencia termica efectiva según EN 1264-4:2010 Rt: 0,75 m2k/W (normativa para instalación de suelo radiante). Paso de tubo 54mm.  De formato 1295x865mm se solapa mediante un sistema machihembrado, dando una superficie útil de 1,12m2. Bajo pedido a fábrica.  Precio sujeto a cambios sin previo aviso.</t>
  </si>
  <si>
    <t>plancha nopas economic E40/62  Rt: 1,25 m2k/W 
Aislamiento plastificado de nopas grandes en EPS blanco,   λ=0,036 W/(m.K)  según EN 13163:2017 para aislamiento térmico. Resistencia termica efectiva según EN 1264-4:2010 Rt: 1,25 m2k/W (normativa para instalación de suelo radiante). Paso de tubo 54mm.  De formato 1295x865mm se solapa mediante un sistema machihembrado, dando una superficie útil de 1,12m2. Bajo pedido a fábrica.  Precio sujeto a cambios sin previo aviso.</t>
  </si>
  <si>
    <r>
      <t>plancha nopas economic E40/62  Rt: 1,25 m</t>
    </r>
    <r>
      <rPr>
        <vertAlign val="superscript"/>
        <sz val="9"/>
        <color theme="1"/>
        <rFont val="Univers 65"/>
      </rPr>
      <t>2</t>
    </r>
    <r>
      <rPr>
        <sz val="9"/>
        <color theme="1"/>
        <rFont val="Univers 65"/>
      </rPr>
      <t>k/W 
Aislamiento plastificado de nopas grandes en EPS blanco,   λ=0,036 W/(m.K)  según EN 13163:2017 para aislamiento térmico. Resistencia termica efectiva según EN 1264-4:2010 Rt: 1,25 m2k/W (normativa para instalación de suelo radiante). Paso de tubo 54 mm.  De formato 1295x865mm se solapa mediante un sistema machihembrado, dando una superficie útil de 1,12m</t>
    </r>
    <r>
      <rPr>
        <vertAlign val="superscript"/>
        <sz val="9"/>
        <color theme="1"/>
        <rFont val="Univers 65"/>
      </rPr>
      <t>2</t>
    </r>
    <r>
      <rPr>
        <sz val="9"/>
        <color theme="1"/>
        <rFont val="Univers 65"/>
      </rPr>
      <t>. 6 uds por caja, 6,72 m</t>
    </r>
    <r>
      <rPr>
        <vertAlign val="superscript"/>
        <sz val="9"/>
        <color theme="1"/>
        <rFont val="Univers 65"/>
      </rPr>
      <t>2</t>
    </r>
    <r>
      <rPr>
        <sz val="9"/>
        <color theme="1"/>
        <rFont val="Univers 65"/>
      </rPr>
      <t xml:space="preserve">. Bajo pedido a fábrica.  </t>
    </r>
  </si>
  <si>
    <r>
      <t>plancha nopas retrofit E10/24 D30 Rt: 0,30 m</t>
    </r>
    <r>
      <rPr>
        <vertAlign val="superscript"/>
        <sz val="9"/>
        <color theme="1"/>
        <rFont val="Univers 65"/>
      </rPr>
      <t>2</t>
    </r>
    <r>
      <rPr>
        <sz val="9"/>
        <color theme="1"/>
        <rFont val="Univers 65"/>
      </rPr>
      <t>k/W 
Aislamiento termoconformado de nopas pequeñas para tubo de 12mm en EPS blanco, paso de tubo 30mm.  De formato 1380x780mm se solapa mediante el film de PS de 0,6mm, dando una superficie útil de 1,08m</t>
    </r>
    <r>
      <rPr>
        <vertAlign val="superscript"/>
        <sz val="9"/>
        <color theme="1"/>
        <rFont val="Univers 65"/>
      </rPr>
      <t>2</t>
    </r>
    <r>
      <rPr>
        <sz val="9"/>
        <color theme="1"/>
        <rFont val="Univers 65"/>
      </rPr>
      <t>.  Precio sujeto a cambios sin previo aviso.</t>
    </r>
  </si>
  <si>
    <r>
      <t>m</t>
    </r>
    <r>
      <rPr>
        <b/>
        <vertAlign val="superscript"/>
        <sz val="9"/>
        <color theme="1"/>
        <rFont val="Univers 65"/>
      </rPr>
      <t>2</t>
    </r>
  </si>
  <si>
    <r>
      <t>rodapié azul film antihumedad  8x150mm rollo 50m 
Banda perimetral fabricada en espuma de PE-LD (25kg/m</t>
    </r>
    <r>
      <rPr>
        <vertAlign val="superscript"/>
        <sz val="9"/>
        <color theme="1"/>
        <rFont val="Univers 65"/>
      </rPr>
      <t>3</t>
    </r>
    <r>
      <rPr>
        <sz val="9"/>
        <color theme="1"/>
        <rFont val="Univers 65"/>
      </rPr>
      <t xml:space="preserve">) de 8mm de espesor con film PE de 180mm antihumedad y adhesivo de 25mm para colocar en la pared.   </t>
    </r>
  </si>
  <si>
    <r>
      <t>plancha np premium gfto E25/45 1,45x0,85 Rt:0,75m</t>
    </r>
    <r>
      <rPr>
        <vertAlign val="superscript"/>
        <sz val="9"/>
        <color theme="1"/>
        <rFont val="Univers 65"/>
      </rPr>
      <t>2</t>
    </r>
    <r>
      <rPr>
        <sz val="9"/>
        <color theme="1"/>
        <rFont val="Univers 65"/>
      </rPr>
      <t xml:space="preserve">k/W 
Aislamiento termoconformado de nopas pequeñas en EPS negro de </t>
    </r>
    <r>
      <rPr>
        <sz val="9"/>
        <color theme="1"/>
        <rFont val="Arial"/>
        <family val="2"/>
      </rPr>
      <t>λ</t>
    </r>
    <r>
      <rPr>
        <sz val="9"/>
        <color theme="1"/>
        <rFont val="Univers 65"/>
      </rPr>
      <t>=0,032 W/(m.K) certificado CE según EN 13163:2017.  Resistencia termica según EN 1264-4:2022 Rt: 0,75 m</t>
    </r>
    <r>
      <rPr>
        <vertAlign val="superscript"/>
        <sz val="9"/>
        <color theme="1"/>
        <rFont val="Univers 65"/>
      </rPr>
      <t>2</t>
    </r>
    <r>
      <rPr>
        <sz val="9"/>
        <color theme="1"/>
        <rFont val="Univers 65"/>
      </rPr>
      <t>k/W. Paso de tubo 50mm.  De formato 1450x850mm se solapa mediante el film de PS de 0,6mm, dando una superficie útil de 1,121m</t>
    </r>
    <r>
      <rPr>
        <vertAlign val="superscript"/>
        <sz val="9"/>
        <color theme="1"/>
        <rFont val="Univers 65"/>
      </rPr>
      <t>2</t>
    </r>
    <r>
      <rPr>
        <sz val="9"/>
        <color theme="1"/>
        <rFont val="Univers 65"/>
      </rPr>
      <t>. 8 uds por caja, 8,96m</t>
    </r>
    <r>
      <rPr>
        <vertAlign val="superscript"/>
        <sz val="9"/>
        <color theme="1"/>
        <rFont val="Univers 65"/>
      </rPr>
      <t>2</t>
    </r>
    <r>
      <rPr>
        <sz val="9"/>
        <color theme="1"/>
        <rFont val="Univers 65"/>
      </rPr>
      <t>. Bajo pedido a fábrica.</t>
    </r>
  </si>
  <si>
    <t>plancha np premium gfto E37/57 1,45x0,85 Rt:1,25m2k/W 
Aislamiento termoconformado de nopas pequeñas en EPS negrode λ=0,032 W/(m.K) certificado CE según EN 13163:2017 para aislamiento térmico. Resistencia termica efectiva según EN 1264-4:2010 Rt: 1,25 m2k/W (normativa para instalación de suelo radiante). Paso de tubo 50mm.  De formato 1450x850mm se solapa mediante el film de PS de 0,6mm, dando una superficie útil de 1,121m2. Hasta fin de existencias.</t>
  </si>
  <si>
    <t xml:space="preserve">profitherm caja conexiones 4 zonas ethernet v/radio 230V  
Caja de conexiones vía radio con parada de  bomba para la regulación de temperatura por estancias mediante actuadores y termostatos, para sistemas de suelo radiante refrescante.   Número máximo de termostatos 4, máximo número de actuadores 2x2 + 2x1. </t>
  </si>
  <si>
    <t xml:space="preserve">profitherm caja conexiones 8 zonas ethernet v/radio 230V  
Caja de conexiones vía radio con parada de  bomba para la regulación de temperatura por estancias mediante actuadores y termostatos, para sistemas de suelo radiante refrescante.   Número máximo de termostatos 8, máximo número de actuadores 4x2 + 4x1. </t>
  </si>
  <si>
    <t xml:space="preserve">profitherm caja conexiones 12 zonas ethernet v/radio 230V  
Caja de conexiones vía radio con parada de  bomba para la regulación de temper atura por estancias mediante actuadores y termostatos, para sistemas de suelo radiante refrescante.   Número máximo de termostatos 12, máximo número de actuadores 6x2 + 6x1. </t>
  </si>
  <si>
    <r>
      <t>plancha np premium acustc gft E25/45 dB26 Rt:0,75m</t>
    </r>
    <r>
      <rPr>
        <vertAlign val="superscript"/>
        <sz val="9"/>
        <color theme="1"/>
        <rFont val="Univers 65"/>
      </rPr>
      <t>2</t>
    </r>
    <r>
      <rPr>
        <sz val="9"/>
        <color theme="1"/>
        <rFont val="Univers 65"/>
      </rPr>
      <t>k/W 
Aislamiento termoconformado de nopas pequeñas en EPS negro con aislamiento acustico dB26 de λ=0,032 W/(m.K) certificado CE según EN 13163:2017. Resistencia termica según EN 1264-4:2022 Rt: 0,75 m2k/W.  Paso de tubo 50mm.  De formato 1450x850mm se solapa mediante el film de PS de 0,6mm, dando una superficie útil de 1,121m</t>
    </r>
    <r>
      <rPr>
        <vertAlign val="superscript"/>
        <sz val="9"/>
        <color theme="1"/>
        <rFont val="Univers 65"/>
      </rPr>
      <t>2</t>
    </r>
    <r>
      <rPr>
        <sz val="9"/>
        <color theme="1"/>
        <rFont val="Univers 65"/>
      </rPr>
      <t>. 8 uds por caja, 8,96m</t>
    </r>
    <r>
      <rPr>
        <vertAlign val="superscript"/>
        <sz val="9"/>
        <color theme="1"/>
        <rFont val="Univers 65"/>
      </rPr>
      <t>2</t>
    </r>
    <r>
      <rPr>
        <sz val="9"/>
        <color theme="1"/>
        <rFont val="Univers 65"/>
      </rPr>
      <t>.</t>
    </r>
  </si>
  <si>
    <t>plancha np premium acustc gft E34/54 dB28 Rt:1,25m2k/W 
Aislamiento termoconformado de nopas pequeñas en EPS grafito con aislamiento acustico de λ=0,032 W/(m.K) certificado CE según EN 13163:2017 para aislamiento térmico. Resistencia termica efectiva según EN 1264-4:2010 Rt: 1,25 m2k/W (normativa para instalación de suelo radiante).  Paso de tubo 50mm.  De formato 1450x850mm se solapa mediante el film de PS de 0,6mm, dando una superficie útil de 1,121m2.  Precio sujeto a cambios sin previo aviso.</t>
  </si>
  <si>
    <t>módulo de mezcla 3 vías punto variable DN20 s/bomba
 Grupo de mezcla a punto variable, flujo max. 110L/h potencia máxima ΔT=20ºC) 26,5kW.  Incluye válvula de 3 vías, válvula antiretorno y aislamiento térmico en EPP 40g/l</t>
  </si>
  <si>
    <t>módulo de mezcla 3 vías punto variable DN25 s/bomba
 Grupo de mezcla a punto variable, flujo max. 1600L/h potencia máxima ΔT=20ºC) 37,2kW.  Incluye válvula de 3 vías, válvula antiretorno y aislamiento térmico en EPP 40g/l</t>
  </si>
  <si>
    <t>módulo de mezcla 3 vías punto variable DN32 s/bomba
Grupo de mezcla a punto variable, flujo max. 2400L/h potencia máxima ΔT=20ºC) 55,8kW.  Incluye válvula de 3 vías, válvula antiretorno y aislamiento térmico en EPP 40g/l</t>
  </si>
  <si>
    <t xml:space="preserve">Rollo de aislamiento liso EPS-T 650 alu-PET 31/33 10m
</t>
  </si>
  <si>
    <t xml:space="preserve">Rollo de aislamiento liso EPS-T 650 alu-PET 53/55 10m
</t>
  </si>
  <si>
    <t>Rollo de aislamiento liso EPS autofijación 31/33 10m
P</t>
  </si>
  <si>
    <t>Rollo de aislamiento liso EPS autofijación 52/54 10m
P</t>
  </si>
  <si>
    <r>
      <t>Rollo de aislamiento liso EPS-T 650 termoreflectante 30/33 10m
Placa de aislamiento 30mm de espesor con una lámina de alu-PET termoreflectante de 3mm con autoadhesivo solapado.</t>
    </r>
    <r>
      <rPr>
        <sz val="9"/>
        <color theme="1"/>
        <rFont val="Arial"/>
        <family val="2"/>
      </rPr>
      <t>λ</t>
    </r>
    <r>
      <rPr>
        <sz val="9"/>
        <color theme="1"/>
        <rFont val="Univers 65"/>
      </rPr>
      <t>=0,039 W/mK Resistencia térmica según EN1264-4:2020 Rt: 0,75 m</t>
    </r>
    <r>
      <rPr>
        <vertAlign val="superscript"/>
        <sz val="9"/>
        <color theme="1"/>
        <rFont val="Univers 65"/>
      </rPr>
      <t>2</t>
    </r>
    <r>
      <rPr>
        <sz val="9"/>
        <color theme="1"/>
        <rFont val="Univers 65"/>
      </rPr>
      <t>k/W Formato de rollo 10.000x1.000mm.  Bajo pedido a fábrica,  mínimo 690m</t>
    </r>
    <r>
      <rPr>
        <vertAlign val="superscript"/>
        <sz val="9"/>
        <color theme="1"/>
        <rFont val="Univers 65"/>
      </rPr>
      <t>2</t>
    </r>
    <r>
      <rPr>
        <sz val="9"/>
        <color theme="1"/>
        <rFont val="Univers 65"/>
      </rPr>
      <t xml:space="preserve">. </t>
    </r>
  </si>
  <si>
    <t xml:space="preserve">Rollo de aislamiento liso EPS-T 650 autofijación 30/33 10m
Placa de aislamiento 30mm de espesor con una lámina de tejido con autofijación de velcro de 3mm con autoadhesivo solapado.λ=0,039 W/mK Resistencia térmica según EN1264-4:2020 Rt: 0,75 m2k/W Formato de rollo 10.000x1.000mm.  Bajo pedido a fábrica,  mínimo 690m2. </t>
  </si>
  <si>
    <t xml:space="preserve">Rollo de aislamiento liso EPS-T 650 termoreflectante 31/33 10m
Placa de aislamiento 31mm de espesor con una lámina de alu-PET termoreflectante de 3mm con autoadhesivo solapado.λ=0,041 W/mK Resistencia térmica según EN1264-4:2020 Rt: 0,75 m2k/W Formato de rollo 10.000x1.000mm.  Bajo pedido a fábrica,  mínimo 690m2. </t>
  </si>
  <si>
    <t xml:space="preserve">Rollo de aislamiento liso EPS-T 650 termoreflectante 52/55 6m
Placa de aislamiento 52 mm de espesor con una lámina de alu-PET termoreflectante de 3mm con autoadhesivo solapado.λ=0,041 W/mK Resistencia térmica según EN1264-4:2020 Rt: 1,25 m2k/W Formato de rollo 10.000x1.000mm.  Bajo pedido a fábrica,  mínimo 576 m2. </t>
  </si>
  <si>
    <r>
      <t>Rollo de aislamiento liso EPS-T 650 termoreflectante 50/53 6m
Placa de aislamiento 50mm de espesor con una lámina de alu-PET termoreflectante de 3mm con autoadhesivo solapado.λ=0,039 W/mK Resistencia térmica según EN1264-4:2020 Rt: 1,25 m</t>
    </r>
    <r>
      <rPr>
        <vertAlign val="superscript"/>
        <sz val="9"/>
        <color theme="1"/>
        <rFont val="Univers 65"/>
      </rPr>
      <t>2</t>
    </r>
    <r>
      <rPr>
        <sz val="9"/>
        <color theme="1"/>
        <rFont val="Univers 65"/>
      </rPr>
      <t>k/W Formato de rollo 6.000x1.000mm.  Bajo pedido a fábrica,  mínimo 576 m</t>
    </r>
    <r>
      <rPr>
        <vertAlign val="superscript"/>
        <sz val="9"/>
        <color theme="1"/>
        <rFont val="Univers 65"/>
      </rPr>
      <t>2</t>
    </r>
    <r>
      <rPr>
        <sz val="9"/>
        <color theme="1"/>
        <rFont val="Univers 65"/>
      </rPr>
      <t xml:space="preserve">. </t>
    </r>
  </si>
  <si>
    <t xml:space="preserve">Rollo de aislamiento liso EPS-T 650 autofijación 50/53 6m
Placa de aislamiento 50mm de espesor con una lámina de tejido con autofijación de velcro de 3mm con autoadhesivo solapado.λ=0,039 W/mK Resistencia térmica según EN1264-4:2020 Rt: 1,25 m2k/W Formato de rollo 6.000x1.000mm.  Bajo pedido a fábrica,  mínimo 576 m2. </t>
  </si>
  <si>
    <t>Rollo de aislamiento liso EPS-T 650 autofijación 30/33 10m
Placa de aislamiento 30mm de espesor con una lámina de tejido con autofijación de velcro de 3mm con autoadhesivo solapado.λ=0,039 W/mK Resistencia térmica según EN1264-4:2020 Rt: 0,75 m2k/W Format</t>
  </si>
  <si>
    <r>
      <t>Rollo de aislamiento liso EPS-T 650 termoreflectante 50/33 6m
Placa de aislamiento 50mm de espesor con una lámina de alu-PET termoreflectante de 3mm con autoadhesivo solapado.λ=0,039 W/mK Resistencia térmica según EN1264-4:2020 Rt: 1,25 m</t>
    </r>
    <r>
      <rPr>
        <vertAlign val="superscript"/>
        <sz val="9"/>
        <color theme="1"/>
        <rFont val="Univers 65"/>
      </rPr>
      <t>2</t>
    </r>
    <r>
      <rPr>
        <sz val="9"/>
        <color theme="1"/>
        <rFont val="Univers 65"/>
      </rPr>
      <t>k/W Formato de rollo 6.000x1.000mm.  Bajo pedido a fábrica,  mínimo 576 m</t>
    </r>
    <r>
      <rPr>
        <vertAlign val="superscript"/>
        <sz val="9"/>
        <color theme="1"/>
        <rFont val="Univers 65"/>
      </rPr>
      <t>2</t>
    </r>
    <r>
      <rPr>
        <sz val="9"/>
        <color theme="1"/>
        <rFont val="Univers 65"/>
      </rPr>
      <t xml:space="preserve">. </t>
    </r>
  </si>
  <si>
    <t xml:space="preserve">Rollo de aislamiento liso EPS-T 650 autofijación 50/33 6m
Placa de aislamiento 50mm de espesor con una lámina de tejido con autofijación de velcro de 3mm con autoadhesivo solapado.λ=0,039 W/mK Resistencia térmica según EN1264-4:2020 Rt: 1,25 m2k/W Formato de rollo 6.000x1.000mm.  Bajo pedido a fábrica,  mínimo 576 m2. </t>
  </si>
  <si>
    <t xml:space="preserve">Rollo de aislamiento liso EPS-T 650 autofijación 31/33 10m
Placa de aislamiento 30mm de espesor con una lámina de tejido con autofijación de velcro de 3mm con autoadhesivo solapado.λ=0,041 W/mK Resistencia térmica según EN1264-4:2020 Rt: 0,75 m2k/W Formato de rollo 10.000x1.000mm.  Bajo pedido a fábrica,  mínimo 690m2. </t>
  </si>
  <si>
    <t xml:space="preserve">Rollo de aislamiento liso EPS-T 650 autofijación 52/55 6m
Placa de aislamiento 50mm de espesor con una lámina de tejico con autofijación de velcro de 3mm con autoadhesivo solapado.λ=0,041 W/mK Resistencia térmica según EN1264-4:2020 Rt: 1,25 m2k/W Formato de rollo 10.000x1.000mm.  Bajo pedido a fábrica,  mínimo 576 m2. </t>
  </si>
  <si>
    <t>Plancha lisa tacker profitherm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</si>
</sst>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_-* #,##0.0\ &quot;€&quot;_-;\-* #,##0.0\ &quot;€&quot;_-;_-* &quot;-&quot;??\ &quot;€&quot;_-;_-@_-"/>
    <numFmt numFmtId="165" formatCode="_-* #,##0.00\ [$€-C0A]_-;\-* #,##0.00\ [$€-C0A]_-;_-* &quot;-&quot;??\ [$€-C0A]_-;_-@_-"/>
  </numFmts>
  <fonts count="34">
    <font>
      <sz val="12"/>
      <color theme="1"/>
      <name val="Arial"/>
      <family val="2"/>
    </font>
    <font>
      <sz val="12"/>
      <color theme="1"/>
      <name val="Arial"/>
      <family val="2"/>
    </font>
    <font>
      <sz val="9"/>
      <color theme="1"/>
      <name val="Univers 65"/>
    </font>
    <font>
      <sz val="9"/>
      <name val="Univers 65"/>
    </font>
    <font>
      <sz val="9"/>
      <color rgb="FF002060"/>
      <name val="Univers 65"/>
    </font>
    <font>
      <vertAlign val="superscript"/>
      <sz val="9"/>
      <color theme="1"/>
      <name val="Univers 65"/>
    </font>
    <font>
      <sz val="11"/>
      <color theme="1"/>
      <name val="Univers "/>
    </font>
    <font>
      <sz val="11"/>
      <color rgb="FFFF0000"/>
      <name val="Univers "/>
    </font>
    <font>
      <sz val="11"/>
      <name val="Univers "/>
    </font>
    <font>
      <sz val="12"/>
      <name val="Arial"/>
      <family val="2"/>
    </font>
    <font>
      <b/>
      <sz val="12"/>
      <color theme="1"/>
      <name val="Arial"/>
      <family val="2"/>
    </font>
    <font>
      <sz val="19"/>
      <color rgb="FFA6A6A6"/>
      <name val="Univers 65"/>
    </font>
    <font>
      <b/>
      <sz val="9"/>
      <name val="Univers 65"/>
    </font>
    <font>
      <sz val="14"/>
      <color rgb="FFA6A6A6"/>
      <name val="Univers 65"/>
    </font>
    <font>
      <sz val="9"/>
      <color rgb="FFA6A6A6"/>
      <name val="Univers 65"/>
    </font>
    <font>
      <sz val="8"/>
      <name val="Arial"/>
      <family val="2"/>
    </font>
    <font>
      <b/>
      <sz val="9"/>
      <color theme="1"/>
      <name val="Univers 65"/>
    </font>
    <font>
      <sz val="9"/>
      <color theme="1"/>
      <name val="Arial"/>
      <family val="2"/>
    </font>
    <font>
      <sz val="12"/>
      <color theme="0" tint="-0.34998626667073579"/>
      <name val="Arial"/>
      <family val="2"/>
    </font>
    <font>
      <vertAlign val="superscript"/>
      <sz val="9"/>
      <color indexed="8"/>
      <name val="Univers 65"/>
    </font>
    <font>
      <sz val="9"/>
      <color indexed="8"/>
      <name val="Univers 65"/>
    </font>
    <font>
      <sz val="9"/>
      <color rgb="FFFF0000"/>
      <name val="Univers 65"/>
    </font>
    <font>
      <b/>
      <sz val="8"/>
      <name val="Univers 65"/>
    </font>
    <font>
      <sz val="8"/>
      <name val="Univers 65"/>
    </font>
    <font>
      <sz val="10"/>
      <color theme="1"/>
      <name val="Arial"/>
      <family val="2"/>
    </font>
    <font>
      <b/>
      <sz val="14"/>
      <color rgb="FF5A5A5A"/>
      <name val="Univers 65"/>
    </font>
    <font>
      <b/>
      <vertAlign val="superscript"/>
      <sz val="9"/>
      <color theme="1"/>
      <name val="Univers 65"/>
    </font>
    <font>
      <b/>
      <sz val="9"/>
      <color rgb="FF5A5A5A"/>
      <name val="Univers 65"/>
    </font>
    <font>
      <b/>
      <sz val="11"/>
      <color theme="1"/>
      <name val="Arial"/>
      <family val="2"/>
    </font>
    <font>
      <sz val="11"/>
      <color theme="1"/>
      <name val="Arial"/>
      <family val="2"/>
    </font>
    <font>
      <sz val="8"/>
      <color theme="0" tint="-0.499984740745262"/>
      <name val="Univers 65"/>
    </font>
    <font>
      <b/>
      <sz val="8"/>
      <color theme="0" tint="-0.499984740745262"/>
      <name val="Univers 65"/>
    </font>
    <font>
      <sz val="9"/>
      <color theme="0" tint="-0.499984740745262"/>
      <name val="Univers 65"/>
    </font>
    <font>
      <sz val="8"/>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EFCD0"/>
        <bgColor indexed="64"/>
      </patternFill>
    </fill>
    <fill>
      <patternFill patternType="solid">
        <fgColor theme="0"/>
        <bgColor indexed="64"/>
      </patternFill>
    </fill>
    <fill>
      <patternFill patternType="solid">
        <fgColor rgb="FFECECEC"/>
        <bgColor indexed="64"/>
      </patternFill>
    </fill>
    <fill>
      <patternFill patternType="solid">
        <fgColor rgb="FF545454"/>
        <bgColor indexed="64"/>
      </patternFill>
    </fill>
    <fill>
      <patternFill patternType="solid">
        <fgColor rgb="FFA1A1A1"/>
        <bgColor indexed="64"/>
      </patternFill>
    </fill>
  </fills>
  <borders count="2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tint="-0.14996795556505021"/>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s>
  <cellStyleXfs count="4">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85">
    <xf numFmtId="0" fontId="0" fillId="0" borderId="0" xfId="0"/>
    <xf numFmtId="44" fontId="0" fillId="0" borderId="0" xfId="1" applyFont="1"/>
    <xf numFmtId="0" fontId="0" fillId="0" borderId="0" xfId="0" applyAlignment="1">
      <alignment vertical="center" wrapText="1"/>
    </xf>
    <xf numFmtId="0" fontId="4" fillId="0" borderId="0" xfId="0" applyFont="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44" fontId="6" fillId="0" borderId="0" xfId="1"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vertical="center"/>
    </xf>
    <xf numFmtId="0" fontId="8" fillId="0" borderId="0" xfId="0" applyFont="1" applyAlignment="1">
      <alignment horizontal="center" vertical="center"/>
    </xf>
    <xf numFmtId="44" fontId="1" fillId="0" borderId="0" xfId="1" applyFont="1"/>
    <xf numFmtId="0" fontId="8" fillId="0" borderId="0" xfId="0" applyFont="1" applyAlignment="1">
      <alignment horizontal="left" vertical="center" wrapText="1"/>
    </xf>
    <xf numFmtId="44" fontId="8" fillId="0" borderId="0" xfId="1" applyFont="1" applyAlignment="1">
      <alignment vertical="center"/>
    </xf>
    <xf numFmtId="0" fontId="8" fillId="0" borderId="0" xfId="0" applyFont="1" applyAlignment="1">
      <alignment vertical="center"/>
    </xf>
    <xf numFmtId="0" fontId="9" fillId="0" borderId="0" xfId="0" applyFont="1"/>
    <xf numFmtId="0" fontId="0" fillId="2" borderId="0" xfId="0" applyFill="1"/>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2" fillId="0" borderId="0" xfId="0" applyFont="1"/>
    <xf numFmtId="0" fontId="0" fillId="0" borderId="0" xfId="0" applyBorder="1"/>
    <xf numFmtId="0" fontId="12" fillId="3" borderId="1" xfId="0" applyFont="1" applyFill="1" applyBorder="1"/>
    <xf numFmtId="0" fontId="12" fillId="3" borderId="2" xfId="0" applyFont="1" applyFill="1" applyBorder="1"/>
    <xf numFmtId="0" fontId="12" fillId="3" borderId="6" xfId="0" applyFont="1" applyFill="1" applyBorder="1"/>
    <xf numFmtId="0" fontId="11" fillId="0" borderId="0" xfId="0" applyFont="1" applyAlignment="1">
      <alignment horizontal="left"/>
    </xf>
    <xf numFmtId="0" fontId="0" fillId="0" borderId="0" xfId="0" applyAlignment="1">
      <alignment horizontal="left"/>
    </xf>
    <xf numFmtId="49" fontId="2" fillId="0" borderId="4" xfId="0" applyNumberFormat="1" applyFont="1" applyBorder="1" applyAlignment="1">
      <alignment horizontal="left" vertical="center" wrapText="1"/>
    </xf>
    <xf numFmtId="44" fontId="2" fillId="0" borderId="4" xfId="1" applyFont="1" applyBorder="1" applyAlignment="1">
      <alignment horizontal="left" vertical="center" wrapText="1"/>
    </xf>
    <xf numFmtId="0" fontId="2" fillId="0" borderId="7" xfId="0" applyFont="1" applyBorder="1" applyAlignment="1">
      <alignment horizontal="left" vertical="center" wrapText="1"/>
    </xf>
    <xf numFmtId="0" fontId="10" fillId="0" borderId="0" xfId="0" applyFont="1"/>
    <xf numFmtId="0" fontId="3" fillId="0" borderId="4" xfId="2" applyFont="1" applyBorder="1" applyAlignment="1" applyProtection="1">
      <alignment horizontal="left" vertical="center"/>
      <protection locked="0"/>
    </xf>
    <xf numFmtId="0" fontId="14" fillId="0" borderId="4" xfId="2" applyFont="1" applyBorder="1" applyAlignment="1" applyProtection="1">
      <alignment horizontal="left" vertical="center"/>
      <protection locked="0"/>
    </xf>
    <xf numFmtId="49" fontId="14" fillId="0" borderId="4" xfId="0" applyNumberFormat="1" applyFont="1" applyBorder="1" applyAlignment="1">
      <alignment horizontal="left" vertical="center" wrapText="1"/>
    </xf>
    <xf numFmtId="44" fontId="14" fillId="0" borderId="4" xfId="1" applyFont="1" applyBorder="1" applyAlignment="1">
      <alignment horizontal="left" vertical="center" wrapText="1"/>
    </xf>
    <xf numFmtId="0" fontId="14" fillId="0" borderId="7" xfId="0" applyFont="1" applyBorder="1" applyAlignment="1">
      <alignment horizontal="left" vertical="center" wrapText="1"/>
    </xf>
    <xf numFmtId="44" fontId="2" fillId="0" borderId="0" xfId="1" applyFont="1"/>
    <xf numFmtId="0" fontId="2" fillId="0" borderId="0" xfId="0" applyFont="1" applyProtection="1">
      <protection locked="0"/>
    </xf>
    <xf numFmtId="44" fontId="2" fillId="0" borderId="0" xfId="1" applyFont="1" applyProtection="1">
      <protection locked="0"/>
    </xf>
    <xf numFmtId="44" fontId="2" fillId="0" borderId="7" xfId="1" applyFont="1" applyBorder="1" applyAlignment="1">
      <alignment horizontal="left" vertical="center" wrapText="1"/>
    </xf>
    <xf numFmtId="0" fontId="0" fillId="0" borderId="0" xfId="0" applyAlignment="1">
      <alignment horizontal="left"/>
    </xf>
    <xf numFmtId="17" fontId="12" fillId="3" borderId="2" xfId="0" applyNumberFormat="1" applyFont="1" applyFill="1" applyBorder="1"/>
    <xf numFmtId="0" fontId="2" fillId="0" borderId="4" xfId="2" applyFont="1" applyBorder="1" applyAlignment="1" applyProtection="1">
      <alignment horizontal="left" vertical="center"/>
      <protection locked="0"/>
    </xf>
    <xf numFmtId="0" fontId="1" fillId="0" borderId="0" xfId="0" applyFont="1"/>
    <xf numFmtId="0" fontId="0" fillId="0" borderId="0" xfId="0" applyFont="1" applyAlignment="1">
      <alignment horizontal="left"/>
    </xf>
    <xf numFmtId="0" fontId="0" fillId="0" borderId="0" xfId="0" applyFont="1"/>
    <xf numFmtId="44" fontId="1" fillId="0" borderId="0" xfId="1" applyFont="1" applyAlignment="1">
      <alignment vertical="center" wrapText="1"/>
    </xf>
    <xf numFmtId="0" fontId="0" fillId="0" borderId="0" xfId="0" applyAlignment="1">
      <alignment horizontal="left"/>
    </xf>
    <xf numFmtId="0" fontId="0" fillId="0" borderId="0" xfId="0" applyAlignment="1">
      <alignment horizontal="left"/>
    </xf>
    <xf numFmtId="164" fontId="2" fillId="0" borderId="4" xfId="1" applyNumberFormat="1" applyFont="1" applyBorder="1" applyAlignment="1">
      <alignment horizontal="left" vertical="center" wrapText="1"/>
    </xf>
    <xf numFmtId="0" fontId="18" fillId="0" borderId="0" xfId="0" applyFont="1"/>
    <xf numFmtId="0" fontId="2" fillId="0" borderId="0" xfId="0" applyFont="1" applyAlignment="1">
      <alignment horizontal="left"/>
    </xf>
    <xf numFmtId="0" fontId="2" fillId="0" borderId="0" xfId="0" applyFont="1" applyAlignment="1">
      <alignment horizontal="left" vertical="center" wrapText="1"/>
    </xf>
    <xf numFmtId="0" fontId="21" fillId="0" borderId="0" xfId="0" applyFont="1" applyAlignment="1">
      <alignment horizontal="left" vertical="center" wrapText="1"/>
    </xf>
    <xf numFmtId="0" fontId="3" fillId="0" borderId="0" xfId="0" applyFont="1" applyAlignment="1">
      <alignment horizontal="left" vertical="center" wrapText="1"/>
    </xf>
    <xf numFmtId="0" fontId="3" fillId="0" borderId="9" xfId="2" applyFont="1" applyBorder="1" applyAlignment="1" applyProtection="1">
      <alignment horizontal="left" vertical="center"/>
      <protection locked="0"/>
    </xf>
    <xf numFmtId="49" fontId="2" fillId="0" borderId="9" xfId="0" applyNumberFormat="1" applyFont="1" applyBorder="1" applyAlignment="1">
      <alignment horizontal="left" vertical="center" wrapText="1"/>
    </xf>
    <xf numFmtId="44" fontId="16" fillId="0" borderId="9" xfId="1" applyFont="1" applyBorder="1" applyAlignment="1">
      <alignment horizontal="left" vertical="center" wrapText="1"/>
    </xf>
    <xf numFmtId="44" fontId="2" fillId="0" borderId="9" xfId="1" applyFont="1" applyBorder="1" applyAlignment="1">
      <alignment horizontal="left" vertical="center" wrapText="1"/>
    </xf>
    <xf numFmtId="0" fontId="2" fillId="0" borderId="10" xfId="0" applyFont="1" applyBorder="1" applyAlignment="1">
      <alignment horizontal="left" vertical="center" wrapText="1"/>
    </xf>
    <xf numFmtId="0" fontId="3" fillId="0" borderId="2" xfId="2" applyFont="1" applyBorder="1" applyAlignment="1" applyProtection="1">
      <alignment horizontal="left" vertical="center"/>
      <protection locked="0"/>
    </xf>
    <xf numFmtId="49" fontId="2" fillId="0" borderId="2" xfId="0" applyNumberFormat="1" applyFont="1" applyBorder="1" applyAlignment="1">
      <alignment horizontal="left" vertical="center" wrapText="1"/>
    </xf>
    <xf numFmtId="44" fontId="16" fillId="0" borderId="2" xfId="1" applyFont="1" applyBorder="1" applyAlignment="1">
      <alignment horizontal="left" vertical="center" wrapText="1"/>
    </xf>
    <xf numFmtId="44" fontId="2" fillId="0" borderId="2" xfId="1" applyFont="1" applyBorder="1" applyAlignment="1">
      <alignment horizontal="left" vertical="center" wrapText="1"/>
    </xf>
    <xf numFmtId="0" fontId="2" fillId="0" borderId="6" xfId="0" applyFont="1" applyBorder="1" applyAlignment="1">
      <alignment horizontal="left" vertical="center" wrapText="1"/>
    </xf>
    <xf numFmtId="44" fontId="2" fillId="0" borderId="8" xfId="1" applyFont="1" applyBorder="1" applyAlignment="1">
      <alignment horizontal="left" vertical="center" wrapText="1"/>
    </xf>
    <xf numFmtId="0" fontId="2" fillId="0" borderId="7" xfId="1" applyNumberFormat="1" applyFont="1" applyBorder="1" applyAlignment="1">
      <alignment horizontal="left" vertical="center" wrapText="1"/>
    </xf>
    <xf numFmtId="0" fontId="3" fillId="0" borderId="0" xfId="2" applyFont="1" applyBorder="1" applyAlignment="1" applyProtection="1">
      <alignment horizontal="left" vertical="center"/>
      <protection locked="0"/>
    </xf>
    <xf numFmtId="0" fontId="3" fillId="0" borderId="11" xfId="2" applyFont="1" applyBorder="1" applyAlignment="1" applyProtection="1">
      <alignment horizontal="left" vertical="center"/>
      <protection locked="0"/>
    </xf>
    <xf numFmtId="0" fontId="3" fillId="0" borderId="13" xfId="2" applyFont="1" applyBorder="1" applyAlignment="1" applyProtection="1">
      <alignment horizontal="left" vertical="center"/>
      <protection locked="0"/>
    </xf>
    <xf numFmtId="0" fontId="3" fillId="0" borderId="14" xfId="2" applyFont="1" applyBorder="1" applyAlignment="1" applyProtection="1">
      <alignment horizontal="left" vertical="center"/>
      <protection locked="0"/>
    </xf>
    <xf numFmtId="0" fontId="12" fillId="3" borderId="5" xfId="0" applyFont="1" applyFill="1" applyBorder="1"/>
    <xf numFmtId="0" fontId="12" fillId="3" borderId="0" xfId="0" applyFont="1" applyFill="1" applyBorder="1"/>
    <xf numFmtId="0" fontId="3" fillId="0" borderId="12" xfId="2" applyFont="1" applyBorder="1" applyAlignment="1" applyProtection="1">
      <alignment horizontal="left" vertical="center"/>
      <protection locked="0"/>
    </xf>
    <xf numFmtId="8" fontId="2" fillId="0" borderId="4" xfId="1" applyNumberFormat="1" applyFont="1" applyBorder="1" applyAlignment="1">
      <alignment horizontal="left" vertical="center" wrapText="1"/>
    </xf>
    <xf numFmtId="0" fontId="14" fillId="0" borderId="11" xfId="2" applyFont="1" applyBorder="1" applyAlignment="1" applyProtection="1">
      <alignment horizontal="left" vertical="center"/>
      <protection locked="0"/>
    </xf>
    <xf numFmtId="44" fontId="0" fillId="0" borderId="0" xfId="0" applyNumberFormat="1"/>
    <xf numFmtId="0" fontId="22" fillId="3" borderId="2" xfId="0" applyFont="1" applyFill="1" applyBorder="1"/>
    <xf numFmtId="17" fontId="22" fillId="3" borderId="2" xfId="0" applyNumberFormat="1" applyFont="1" applyFill="1" applyBorder="1"/>
    <xf numFmtId="0" fontId="22" fillId="3" borderId="6" xfId="0" applyFont="1" applyFill="1" applyBorder="1"/>
    <xf numFmtId="0" fontId="23" fillId="0" borderId="12" xfId="2" applyFont="1" applyBorder="1" applyProtection="1">
      <protection locked="0"/>
    </xf>
    <xf numFmtId="0" fontId="23" fillId="0" borderId="12" xfId="2" applyFont="1" applyBorder="1" applyAlignment="1" applyProtection="1">
      <alignment horizontal="left"/>
      <protection locked="0"/>
    </xf>
    <xf numFmtId="44" fontId="22" fillId="0" borderId="4" xfId="1" applyFont="1" applyBorder="1" applyProtection="1">
      <protection locked="0"/>
    </xf>
    <xf numFmtId="44" fontId="22" fillId="0" borderId="8" xfId="1" applyFont="1" applyBorder="1" applyProtection="1">
      <protection locked="0"/>
    </xf>
    <xf numFmtId="44" fontId="23" fillId="0" borderId="3" xfId="1" applyFont="1" applyBorder="1" applyProtection="1">
      <protection locked="0"/>
    </xf>
    <xf numFmtId="44" fontId="23" fillId="0" borderId="7" xfId="1" applyFont="1" applyBorder="1" applyAlignment="1" applyProtection="1">
      <alignment horizontal="left"/>
      <protection locked="0"/>
    </xf>
    <xf numFmtId="0" fontId="23" fillId="0" borderId="6" xfId="2" applyFont="1" applyBorder="1" applyProtection="1">
      <protection locked="0"/>
    </xf>
    <xf numFmtId="0" fontId="23" fillId="0" borderId="7" xfId="2" applyFont="1" applyBorder="1" applyProtection="1">
      <protection locked="0"/>
    </xf>
    <xf numFmtId="0" fontId="22" fillId="3" borderId="11" xfId="0" applyFont="1" applyFill="1" applyBorder="1"/>
    <xf numFmtId="0" fontId="22" fillId="3" borderId="1" xfId="0" applyFont="1" applyFill="1" applyBorder="1"/>
    <xf numFmtId="0" fontId="0" fillId="0" borderId="0" xfId="0" applyAlignment="1">
      <alignment horizontal="left"/>
    </xf>
    <xf numFmtId="165" fontId="16" fillId="0" borderId="4" xfId="1" applyNumberFormat="1" applyFont="1" applyBorder="1" applyAlignment="1">
      <alignment horizontal="left" vertical="center" wrapText="1"/>
    </xf>
    <xf numFmtId="49" fontId="2" fillId="0" borderId="2" xfId="0" applyNumberFormat="1" applyFont="1" applyBorder="1" applyAlignment="1">
      <alignment horizontal="right" vertical="center" wrapText="1"/>
    </xf>
    <xf numFmtId="44" fontId="1" fillId="0" borderId="0" xfId="1" applyFont="1" applyAlignment="1">
      <alignment horizontal="left"/>
    </xf>
    <xf numFmtId="17" fontId="3" fillId="3" borderId="2" xfId="0" applyNumberFormat="1" applyFont="1" applyFill="1" applyBorder="1"/>
    <xf numFmtId="44" fontId="2" fillId="2" borderId="4" xfId="1" applyFont="1" applyFill="1" applyBorder="1" applyAlignment="1">
      <alignment horizontal="left" vertical="center" wrapText="1"/>
    </xf>
    <xf numFmtId="44" fontId="16" fillId="0" borderId="8" xfId="1" applyFont="1" applyBorder="1" applyAlignment="1">
      <alignment horizontal="left" vertical="center" wrapText="1"/>
    </xf>
    <xf numFmtId="0" fontId="23" fillId="0" borderId="11" xfId="2" applyFont="1" applyBorder="1" applyProtection="1">
      <protection locked="0"/>
    </xf>
    <xf numFmtId="0" fontId="0" fillId="5" borderId="8" xfId="0" applyFill="1" applyBorder="1"/>
    <xf numFmtId="0" fontId="0" fillId="6" borderId="8" xfId="0" applyFill="1" applyBorder="1"/>
    <xf numFmtId="0" fontId="0" fillId="7" borderId="8" xfId="0" applyFill="1" applyBorder="1"/>
    <xf numFmtId="0" fontId="0" fillId="0" borderId="0" xfId="0" applyAlignment="1">
      <alignment horizontal="left"/>
    </xf>
    <xf numFmtId="44" fontId="16" fillId="0" borderId="4" xfId="1" applyFont="1" applyBorder="1" applyAlignment="1">
      <alignment horizontal="left" vertical="center" wrapText="1"/>
    </xf>
    <xf numFmtId="0" fontId="23" fillId="0" borderId="12" xfId="2" applyFont="1" applyBorder="1" applyAlignment="1" applyProtection="1">
      <alignment horizontal="right"/>
      <protection locked="0"/>
    </xf>
    <xf numFmtId="0" fontId="23" fillId="0" borderId="4" xfId="2" applyFont="1" applyBorder="1" applyProtection="1">
      <protection locked="0"/>
    </xf>
    <xf numFmtId="0" fontId="0" fillId="0" borderId="0" xfId="0" applyAlignment="1"/>
    <xf numFmtId="0" fontId="0" fillId="0" borderId="0" xfId="0" applyProtection="1"/>
    <xf numFmtId="0" fontId="25" fillId="0" borderId="0" xfId="0" applyFont="1" applyProtection="1"/>
    <xf numFmtId="0" fontId="24" fillId="0" borderId="0" xfId="0" applyFont="1" applyProtection="1"/>
    <xf numFmtId="0" fontId="12" fillId="3" borderId="1" xfId="0" applyFont="1" applyFill="1" applyBorder="1" applyProtection="1"/>
    <xf numFmtId="0" fontId="12" fillId="3" borderId="2" xfId="0" applyFont="1" applyFill="1" applyBorder="1" applyProtection="1"/>
    <xf numFmtId="0" fontId="12" fillId="3" borderId="16" xfId="0" applyFont="1" applyFill="1" applyBorder="1" applyProtection="1"/>
    <xf numFmtId="17" fontId="12" fillId="3" borderId="6" xfId="0" applyNumberFormat="1" applyFont="1" applyFill="1" applyBorder="1" applyProtection="1"/>
    <xf numFmtId="17" fontId="12" fillId="3" borderId="11" xfId="0" applyNumberFormat="1" applyFont="1" applyFill="1" applyBorder="1" applyProtection="1"/>
    <xf numFmtId="17" fontId="3" fillId="3" borderId="2" xfId="0" applyNumberFormat="1" applyFont="1" applyFill="1" applyBorder="1" applyProtection="1"/>
    <xf numFmtId="17" fontId="12" fillId="3" borderId="2" xfId="0" applyNumberFormat="1" applyFont="1" applyFill="1" applyBorder="1" applyProtection="1"/>
    <xf numFmtId="0" fontId="12" fillId="3" borderId="6" xfId="0" applyFont="1" applyFill="1" applyBorder="1" applyProtection="1"/>
    <xf numFmtId="0" fontId="12" fillId="3" borderId="11" xfId="0" applyFont="1" applyFill="1" applyBorder="1" applyProtection="1"/>
    <xf numFmtId="9" fontId="12" fillId="3" borderId="2" xfId="3" applyFont="1" applyFill="1" applyBorder="1" applyProtection="1"/>
    <xf numFmtId="9" fontId="12" fillId="3" borderId="6" xfId="3" applyFont="1" applyFill="1" applyBorder="1" applyProtection="1"/>
    <xf numFmtId="0" fontId="10" fillId="0" borderId="0" xfId="0" applyFont="1" applyProtection="1"/>
    <xf numFmtId="0" fontId="3" fillId="0" borderId="13" xfId="2" applyFont="1" applyBorder="1" applyAlignment="1" applyProtection="1">
      <alignment horizontal="left" vertical="center"/>
    </xf>
    <xf numFmtId="0" fontId="3" fillId="0" borderId="15" xfId="2" applyFont="1" applyBorder="1" applyAlignment="1" applyProtection="1">
      <alignment horizontal="left" vertical="center"/>
    </xf>
    <xf numFmtId="49" fontId="2" fillId="0" borderId="9" xfId="0" applyNumberFormat="1" applyFont="1" applyBorder="1" applyAlignment="1" applyProtection="1">
      <alignment horizontal="left" vertical="center" wrapText="1"/>
    </xf>
    <xf numFmtId="44" fontId="2" fillId="0" borderId="8" xfId="1"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0" xfId="1" applyNumberFormat="1" applyFont="1" applyFill="1" applyBorder="1" applyAlignment="1" applyProtection="1">
      <alignment horizontal="right" vertical="center" wrapText="1"/>
    </xf>
    <xf numFmtId="0" fontId="2" fillId="0" borderId="13" xfId="0" applyFont="1" applyBorder="1" applyAlignment="1" applyProtection="1">
      <alignment horizontal="left" vertical="center" wrapText="1"/>
    </xf>
    <xf numFmtId="44" fontId="2" fillId="0" borderId="7" xfId="1" applyFont="1" applyBorder="1" applyAlignment="1" applyProtection="1">
      <alignment horizontal="left" vertical="center" wrapText="1"/>
    </xf>
    <xf numFmtId="0" fontId="3" fillId="0" borderId="11" xfId="2" applyFont="1" applyBorder="1" applyAlignment="1" applyProtection="1">
      <alignment horizontal="left" vertical="center"/>
    </xf>
    <xf numFmtId="0" fontId="3" fillId="0" borderId="0" xfId="2" applyFont="1" applyBorder="1" applyAlignment="1" applyProtection="1">
      <alignment horizontal="left" vertical="center"/>
    </xf>
    <xf numFmtId="49" fontId="16" fillId="0" borderId="2" xfId="0" applyNumberFormat="1" applyFont="1" applyBorder="1" applyAlignment="1" applyProtection="1">
      <alignment horizontal="right" vertical="center" wrapText="1"/>
    </xf>
    <xf numFmtId="44" fontId="16" fillId="0" borderId="8" xfId="1" applyFont="1" applyBorder="1" applyAlignment="1" applyProtection="1">
      <alignment horizontal="left" vertical="center" wrapText="1"/>
    </xf>
    <xf numFmtId="0" fontId="16" fillId="0" borderId="12"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6" fillId="0" borderId="10" xfId="1" applyNumberFormat="1" applyFont="1" applyFill="1" applyBorder="1" applyAlignment="1" applyProtection="1">
      <alignment horizontal="right" vertical="center" wrapText="1"/>
    </xf>
    <xf numFmtId="44" fontId="16" fillId="0" borderId="7" xfId="1" applyFont="1" applyBorder="1" applyAlignment="1" applyProtection="1">
      <alignment horizontal="left" vertical="center" wrapText="1"/>
    </xf>
    <xf numFmtId="0" fontId="16" fillId="0" borderId="7" xfId="1" applyNumberFormat="1" applyFont="1" applyFill="1" applyBorder="1" applyAlignment="1" applyProtection="1">
      <alignment horizontal="right" vertical="center" wrapText="1"/>
    </xf>
    <xf numFmtId="49" fontId="2" fillId="4" borderId="9" xfId="0" applyNumberFormat="1" applyFont="1" applyFill="1" applyBorder="1" applyAlignment="1" applyProtection="1">
      <alignment horizontal="left" vertical="center" wrapText="1"/>
    </xf>
    <xf numFmtId="0" fontId="12" fillId="3" borderId="5" xfId="0" applyFont="1" applyFill="1" applyBorder="1" applyProtection="1"/>
    <xf numFmtId="17" fontId="12" fillId="3" borderId="16" xfId="0" applyNumberFormat="1" applyFont="1" applyFill="1" applyBorder="1" applyProtection="1"/>
    <xf numFmtId="17" fontId="3" fillId="3" borderId="16" xfId="0" applyNumberFormat="1" applyFont="1" applyFill="1" applyBorder="1" applyProtection="1"/>
    <xf numFmtId="44" fontId="2" fillId="0" borderId="1" xfId="1"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7" fillId="0" borderId="7" xfId="1" applyNumberFormat="1" applyFont="1" applyFill="1" applyBorder="1" applyAlignment="1" applyProtection="1">
      <alignment horizontal="right" vertical="center" wrapText="1"/>
    </xf>
    <xf numFmtId="0" fontId="0" fillId="0" borderId="0" xfId="0" applyBorder="1" applyProtection="1"/>
    <xf numFmtId="0" fontId="0" fillId="0" borderId="15" xfId="0" applyBorder="1" applyProtection="1"/>
    <xf numFmtId="0" fontId="28" fillId="0" borderId="18" xfId="0" applyFont="1" applyBorder="1" applyProtection="1"/>
    <xf numFmtId="0" fontId="29" fillId="0" borderId="19" xfId="0" applyFont="1" applyBorder="1" applyProtection="1"/>
    <xf numFmtId="0" fontId="0" fillId="0" borderId="19" xfId="0" applyBorder="1" applyProtection="1"/>
    <xf numFmtId="0" fontId="0" fillId="0" borderId="20" xfId="0" applyBorder="1" applyProtection="1"/>
    <xf numFmtId="0" fontId="28" fillId="0" borderId="21" xfId="0" applyFont="1" applyBorder="1" applyProtection="1"/>
    <xf numFmtId="0" fontId="29" fillId="0" borderId="0" xfId="0" applyFont="1" applyBorder="1" applyProtection="1"/>
    <xf numFmtId="0" fontId="0" fillId="0" borderId="22" xfId="0" applyBorder="1" applyProtection="1"/>
    <xf numFmtId="0" fontId="28" fillId="0" borderId="23" xfId="0" applyFont="1" applyBorder="1" applyProtection="1"/>
    <xf numFmtId="0" fontId="29" fillId="0" borderId="17" xfId="0" applyFont="1" applyBorder="1" applyProtection="1"/>
    <xf numFmtId="0" fontId="0" fillId="0" borderId="17" xfId="0" applyBorder="1" applyProtection="1"/>
    <xf numFmtId="0" fontId="0" fillId="0" borderId="24" xfId="0" applyBorder="1" applyProtection="1"/>
    <xf numFmtId="0" fontId="30" fillId="0" borderId="12" xfId="2" applyFont="1" applyBorder="1" applyProtection="1">
      <protection locked="0"/>
    </xf>
    <xf numFmtId="0" fontId="30" fillId="0" borderId="12" xfId="2" applyFont="1" applyBorder="1" applyAlignment="1" applyProtection="1">
      <alignment horizontal="left"/>
      <protection locked="0"/>
    </xf>
    <xf numFmtId="44" fontId="31" fillId="0" borderId="8" xfId="1" applyFont="1" applyBorder="1" applyProtection="1">
      <protection locked="0"/>
    </xf>
    <xf numFmtId="0" fontId="32" fillId="0" borderId="7" xfId="0" applyFont="1" applyBorder="1" applyAlignment="1">
      <alignment horizontal="left" vertical="center" wrapText="1"/>
    </xf>
    <xf numFmtId="0" fontId="23" fillId="0" borderId="12" xfId="2" applyFont="1" applyBorder="1" applyAlignment="1" applyProtection="1">
      <alignment horizontal="left" vertical="center"/>
      <protection locked="0"/>
    </xf>
    <xf numFmtId="0" fontId="33" fillId="0" borderId="0" xfId="0" applyFont="1"/>
    <xf numFmtId="0" fontId="32" fillId="0" borderId="12" xfId="2" applyFont="1" applyBorder="1" applyAlignment="1" applyProtection="1">
      <alignment horizontal="left" vertical="center"/>
      <protection locked="0"/>
    </xf>
    <xf numFmtId="49" fontId="32" fillId="0" borderId="4" xfId="0" applyNumberFormat="1" applyFont="1" applyBorder="1" applyAlignment="1">
      <alignment horizontal="left" vertical="center" wrapText="1"/>
    </xf>
    <xf numFmtId="44" fontId="32" fillId="0" borderId="4" xfId="1" applyFont="1" applyBorder="1" applyAlignment="1">
      <alignment horizontal="left" vertical="center" wrapText="1"/>
    </xf>
    <xf numFmtId="164" fontId="32" fillId="0" borderId="4" xfId="1" applyNumberFormat="1" applyFont="1" applyBorder="1" applyAlignment="1">
      <alignment horizontal="left" vertical="center" wrapText="1"/>
    </xf>
    <xf numFmtId="44" fontId="32" fillId="0" borderId="7" xfId="1" applyFont="1" applyBorder="1" applyAlignment="1">
      <alignment horizontal="left" vertical="center" wrapText="1"/>
    </xf>
    <xf numFmtId="0" fontId="32" fillId="0" borderId="7" xfId="1" applyNumberFormat="1" applyFont="1" applyBorder="1" applyAlignment="1">
      <alignment horizontal="left" vertical="center" wrapText="1"/>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0" xfId="0" applyFont="1" applyAlignment="1" applyProtection="1">
      <alignment horizontal="center" vertical="center"/>
    </xf>
    <xf numFmtId="165" fontId="17" fillId="0" borderId="7" xfId="0" applyNumberFormat="1" applyFont="1" applyBorder="1" applyAlignment="1" applyProtection="1">
      <alignment horizontal="center" vertical="center"/>
    </xf>
    <xf numFmtId="165" fontId="17" fillId="0" borderId="7" xfId="0" applyNumberFormat="1" applyFont="1" applyBorder="1" applyAlignment="1" applyProtection="1">
      <alignment horizontal="center" vertical="center" wrapText="1"/>
    </xf>
    <xf numFmtId="0" fontId="17" fillId="0" borderId="0" xfId="0" applyFont="1" applyAlignment="1" applyProtection="1">
      <alignment wrapText="1"/>
    </xf>
    <xf numFmtId="0" fontId="11" fillId="0" borderId="0" xfId="0" applyFont="1" applyAlignment="1">
      <alignment horizontal="left"/>
    </xf>
    <xf numFmtId="0" fontId="0" fillId="0" borderId="0" xfId="0" applyAlignment="1">
      <alignment horizontal="left"/>
    </xf>
    <xf numFmtId="0" fontId="13" fillId="0" borderId="0" xfId="0" applyFont="1" applyAlignment="1">
      <alignment horizontal="left"/>
    </xf>
    <xf numFmtId="0" fontId="12" fillId="3" borderId="6" xfId="0" applyFont="1" applyFill="1" applyBorder="1" applyAlignment="1" applyProtection="1">
      <alignment horizontal="center"/>
    </xf>
    <xf numFmtId="0" fontId="12" fillId="3" borderId="1" xfId="0" applyFont="1" applyFill="1" applyBorder="1" applyAlignment="1" applyProtection="1">
      <alignment horizontal="center"/>
    </xf>
    <xf numFmtId="0" fontId="2" fillId="0" borderId="9" xfId="0" applyFont="1" applyBorder="1" applyAlignment="1" applyProtection="1">
      <alignment horizontal="center" vertical="center" wrapText="1"/>
    </xf>
    <xf numFmtId="0" fontId="2" fillId="0" borderId="2" xfId="0" applyFont="1" applyBorder="1" applyAlignment="1" applyProtection="1">
      <alignment horizontal="center" vertical="center" wrapText="1"/>
    </xf>
  </cellXfs>
  <cellStyles count="4">
    <cellStyle name="Currency" xfId="1" builtinId="4"/>
    <cellStyle name="Normal" xfId="0" builtinId="0"/>
    <cellStyle name="Normal 4" xfId="2" xr:uid="{E99DD9E8-B98A-4ADE-942A-81136D78C05B}"/>
    <cellStyle name="Percent" xfId="3" builtinId="5"/>
  </cellStyles>
  <dxfs count="0"/>
  <tableStyles count="0" defaultTableStyle="TableStyleMedium2" defaultPivotStyle="PivotStyleLight16"/>
  <colors>
    <mruColors>
      <color rgb="FFA1A1A1"/>
      <color rgb="FF545454"/>
      <color rgb="FF5A5A5A"/>
      <color rgb="FFECECEC"/>
      <color rgb="FFECFFFF"/>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3" Type="http://schemas.openxmlformats.org/officeDocument/2006/relationships/image" Target="../media/image3.jpeg"/><Relationship Id="rId21" Type="http://schemas.openxmlformats.org/officeDocument/2006/relationships/image" Target="../media/image21.tiff"/><Relationship Id="rId34" Type="http://schemas.openxmlformats.org/officeDocument/2006/relationships/image" Target="../media/image34.png"/><Relationship Id="rId42" Type="http://schemas.openxmlformats.org/officeDocument/2006/relationships/image" Target="../media/image42.png"/><Relationship Id="rId7" Type="http://schemas.openxmlformats.org/officeDocument/2006/relationships/image" Target="../media/image7.tiff"/><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tiff"/><Relationship Id="rId29" Type="http://schemas.openxmlformats.org/officeDocument/2006/relationships/image" Target="../media/image29.png"/><Relationship Id="rId41" Type="http://schemas.openxmlformats.org/officeDocument/2006/relationships/image" Target="../media/image41.png"/><Relationship Id="rId1" Type="http://schemas.openxmlformats.org/officeDocument/2006/relationships/image" Target="../media/image1.png"/><Relationship Id="rId6" Type="http://schemas.openxmlformats.org/officeDocument/2006/relationships/image" Target="../media/image6.tiff"/><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5" Type="http://schemas.openxmlformats.org/officeDocument/2006/relationships/image" Target="../media/image5.png"/><Relationship Id="rId15" Type="http://schemas.openxmlformats.org/officeDocument/2006/relationships/image" Target="../media/image15.tiff"/><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tiff"/><Relationship Id="rId19" Type="http://schemas.openxmlformats.org/officeDocument/2006/relationships/image" Target="../media/image19.tiff"/><Relationship Id="rId31" Type="http://schemas.openxmlformats.org/officeDocument/2006/relationships/image" Target="../media/image31.png"/><Relationship Id="rId4" Type="http://schemas.openxmlformats.org/officeDocument/2006/relationships/image" Target="../media/image4.jpeg"/><Relationship Id="rId9" Type="http://schemas.openxmlformats.org/officeDocument/2006/relationships/image" Target="../media/image9.tiff"/><Relationship Id="rId14" Type="http://schemas.openxmlformats.org/officeDocument/2006/relationships/image" Target="../media/image14.tiff"/><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4.jpeg"/><Relationship Id="rId1" Type="http://schemas.openxmlformats.org/officeDocument/2006/relationships/image" Target="../media/image4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3.jpeg"/><Relationship Id="rId1" Type="http://schemas.openxmlformats.org/officeDocument/2006/relationships/image" Target="../media/image44.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3.jpeg"/><Relationship Id="rId1" Type="http://schemas.openxmlformats.org/officeDocument/2006/relationships/image" Target="../media/image4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4.jpeg"/><Relationship Id="rId1" Type="http://schemas.openxmlformats.org/officeDocument/2006/relationships/image" Target="../media/image4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3.jpeg"/><Relationship Id="rId1" Type="http://schemas.openxmlformats.org/officeDocument/2006/relationships/image" Target="../media/image44.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52</xdr:row>
      <xdr:rowOff>152401</xdr:rowOff>
    </xdr:from>
    <xdr:to>
      <xdr:col>0</xdr:col>
      <xdr:colOff>828675</xdr:colOff>
      <xdr:row>53</xdr:row>
      <xdr:rowOff>2549</xdr:rowOff>
    </xdr:to>
    <xdr:pic>
      <xdr:nvPicPr>
        <xdr:cNvPr id="24" name="Picture 23">
          <a:extLst>
            <a:ext uri="{FF2B5EF4-FFF2-40B4-BE49-F238E27FC236}">
              <a16:creationId xmlns:a16="http://schemas.microsoft.com/office/drawing/2014/main" id="{251BE95A-BBB6-4A7F-A05D-EBE4DF9803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1109901"/>
          <a:ext cx="790575" cy="326398"/>
        </a:xfrm>
        <a:prstGeom prst="rect">
          <a:avLst/>
        </a:prstGeom>
      </xdr:spPr>
    </xdr:pic>
    <xdr:clientData/>
  </xdr:twoCellAnchor>
  <xdr:twoCellAnchor>
    <xdr:from>
      <xdr:col>0</xdr:col>
      <xdr:colOff>485775</xdr:colOff>
      <xdr:row>238</xdr:row>
      <xdr:rowOff>114302</xdr:rowOff>
    </xdr:from>
    <xdr:to>
      <xdr:col>9</xdr:col>
      <xdr:colOff>123825</xdr:colOff>
      <xdr:row>239</xdr:row>
      <xdr:rowOff>152401</xdr:rowOff>
    </xdr:to>
    <xdr:sp macro="" textlink="">
      <xdr:nvSpPr>
        <xdr:cNvPr id="2" name="TextBox 1">
          <a:extLst>
            <a:ext uri="{FF2B5EF4-FFF2-40B4-BE49-F238E27FC236}">
              <a16:creationId xmlns:a16="http://schemas.microsoft.com/office/drawing/2014/main" id="{28DF151A-6907-492A-A221-6519A6457492}"/>
            </a:ext>
          </a:extLst>
        </xdr:cNvPr>
        <xdr:cNvSpPr txBox="1"/>
      </xdr:nvSpPr>
      <xdr:spPr>
        <a:xfrm>
          <a:off x="485775" y="145351502"/>
          <a:ext cx="9534525" cy="238124"/>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rgbClr val="A6A6A6"/>
              </a:solidFill>
            </a:rPr>
            <a:t>Los articulos</a:t>
          </a:r>
          <a:r>
            <a:rPr lang="es-ES" sz="1100" baseline="0">
              <a:solidFill>
                <a:srgbClr val="A6A6A6"/>
              </a:solidFill>
            </a:rPr>
            <a:t> en gris quedarán descatalogados una vez agotado el stock.</a:t>
          </a:r>
          <a:endParaRPr lang="es-ES" sz="1100">
            <a:solidFill>
              <a:srgbClr val="A6A6A6"/>
            </a:solidFill>
          </a:endParaRPr>
        </a:p>
      </xdr:txBody>
    </xdr:sp>
    <xdr:clientData/>
  </xdr:twoCellAnchor>
  <xdr:twoCellAnchor editAs="oneCell">
    <xdr:from>
      <xdr:col>0</xdr:col>
      <xdr:colOff>12</xdr:colOff>
      <xdr:row>4</xdr:row>
      <xdr:rowOff>0</xdr:rowOff>
    </xdr:from>
    <xdr:to>
      <xdr:col>0</xdr:col>
      <xdr:colOff>783230</xdr:colOff>
      <xdr:row>4</xdr:row>
      <xdr:rowOff>0</xdr:rowOff>
    </xdr:to>
    <xdr:pic>
      <xdr:nvPicPr>
        <xdr:cNvPr id="4" name="Picture 3">
          <a:extLst>
            <a:ext uri="{FF2B5EF4-FFF2-40B4-BE49-F238E27FC236}">
              <a16:creationId xmlns:a16="http://schemas.microsoft.com/office/drawing/2014/main" id="{6456D55A-9A4E-48A4-B656-0A6B114C8E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 y="1209675"/>
          <a:ext cx="783218" cy="1044000"/>
        </a:xfrm>
        <a:prstGeom prst="rect">
          <a:avLst/>
        </a:prstGeom>
      </xdr:spPr>
    </xdr:pic>
    <xdr:clientData/>
  </xdr:twoCellAnchor>
  <xdr:twoCellAnchor editAs="oneCell">
    <xdr:from>
      <xdr:col>0</xdr:col>
      <xdr:colOff>57150</xdr:colOff>
      <xdr:row>31</xdr:row>
      <xdr:rowOff>352425</xdr:rowOff>
    </xdr:from>
    <xdr:to>
      <xdr:col>0</xdr:col>
      <xdr:colOff>866717</xdr:colOff>
      <xdr:row>32</xdr:row>
      <xdr:rowOff>19050</xdr:rowOff>
    </xdr:to>
    <xdr:pic>
      <xdr:nvPicPr>
        <xdr:cNvPr id="12" name="Picture 11">
          <a:extLst>
            <a:ext uri="{FF2B5EF4-FFF2-40B4-BE49-F238E27FC236}">
              <a16:creationId xmlns:a16="http://schemas.microsoft.com/office/drawing/2014/main" id="{78101AD6-C783-474D-8A63-FACB6C4287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150" y="27517725"/>
          <a:ext cx="809567" cy="619125"/>
        </a:xfrm>
        <a:prstGeom prst="rect">
          <a:avLst/>
        </a:prstGeom>
      </xdr:spPr>
    </xdr:pic>
    <xdr:clientData/>
  </xdr:twoCellAnchor>
  <xdr:twoCellAnchor editAs="oneCell">
    <xdr:from>
      <xdr:col>0</xdr:col>
      <xdr:colOff>0</xdr:colOff>
      <xdr:row>36</xdr:row>
      <xdr:rowOff>276225</xdr:rowOff>
    </xdr:from>
    <xdr:to>
      <xdr:col>0</xdr:col>
      <xdr:colOff>853300</xdr:colOff>
      <xdr:row>37</xdr:row>
      <xdr:rowOff>2250</xdr:rowOff>
    </xdr:to>
    <xdr:pic>
      <xdr:nvPicPr>
        <xdr:cNvPr id="16" name="Picture 15">
          <a:extLst>
            <a:ext uri="{FF2B5EF4-FFF2-40B4-BE49-F238E27FC236}">
              <a16:creationId xmlns:a16="http://schemas.microsoft.com/office/drawing/2014/main" id="{F38202B5-ABF9-4522-AF9C-B0A996F123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31851600"/>
          <a:ext cx="853300" cy="288000"/>
        </a:xfrm>
        <a:prstGeom prst="rect">
          <a:avLst/>
        </a:prstGeom>
      </xdr:spPr>
    </xdr:pic>
    <xdr:clientData/>
  </xdr:twoCellAnchor>
  <xdr:twoCellAnchor editAs="oneCell">
    <xdr:from>
      <xdr:col>0</xdr:col>
      <xdr:colOff>19050</xdr:colOff>
      <xdr:row>54</xdr:row>
      <xdr:rowOff>47624</xdr:rowOff>
    </xdr:from>
    <xdr:to>
      <xdr:col>0</xdr:col>
      <xdr:colOff>781048</xdr:colOff>
      <xdr:row>55</xdr:row>
      <xdr:rowOff>385025</xdr:rowOff>
    </xdr:to>
    <xdr:pic>
      <xdr:nvPicPr>
        <xdr:cNvPr id="28" name="Picture 27">
          <a:extLst>
            <a:ext uri="{FF2B5EF4-FFF2-40B4-BE49-F238E27FC236}">
              <a16:creationId xmlns:a16="http://schemas.microsoft.com/office/drawing/2014/main" id="{EA8CA5E7-CC2B-47AD-8409-98563C29E8B3}"/>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20792"/>
        <a:stretch/>
      </xdr:blipFill>
      <xdr:spPr>
        <a:xfrm>
          <a:off x="19050" y="34299524"/>
          <a:ext cx="761998" cy="794601"/>
        </a:xfrm>
        <a:prstGeom prst="rect">
          <a:avLst/>
        </a:prstGeom>
      </xdr:spPr>
    </xdr:pic>
    <xdr:clientData/>
  </xdr:twoCellAnchor>
  <xdr:twoCellAnchor editAs="oneCell">
    <xdr:from>
      <xdr:col>0</xdr:col>
      <xdr:colOff>66676</xdr:colOff>
      <xdr:row>56</xdr:row>
      <xdr:rowOff>0</xdr:rowOff>
    </xdr:from>
    <xdr:to>
      <xdr:col>0</xdr:col>
      <xdr:colOff>561976</xdr:colOff>
      <xdr:row>57</xdr:row>
      <xdr:rowOff>25559</xdr:rowOff>
    </xdr:to>
    <xdr:pic>
      <xdr:nvPicPr>
        <xdr:cNvPr id="5" name="Picture 4">
          <a:extLst>
            <a:ext uri="{FF2B5EF4-FFF2-40B4-BE49-F238E27FC236}">
              <a16:creationId xmlns:a16="http://schemas.microsoft.com/office/drawing/2014/main" id="{68792BF8-6A6A-4ED0-BA50-D16F36A2782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676" y="35166300"/>
          <a:ext cx="495300" cy="482759"/>
        </a:xfrm>
        <a:prstGeom prst="rect">
          <a:avLst/>
        </a:prstGeom>
      </xdr:spPr>
    </xdr:pic>
    <xdr:clientData/>
  </xdr:twoCellAnchor>
  <xdr:twoCellAnchor editAs="oneCell">
    <xdr:from>
      <xdr:col>0</xdr:col>
      <xdr:colOff>57150</xdr:colOff>
      <xdr:row>57</xdr:row>
      <xdr:rowOff>28575</xdr:rowOff>
    </xdr:from>
    <xdr:to>
      <xdr:col>0</xdr:col>
      <xdr:colOff>847725</xdr:colOff>
      <xdr:row>57</xdr:row>
      <xdr:rowOff>489651</xdr:rowOff>
    </xdr:to>
    <xdr:pic>
      <xdr:nvPicPr>
        <xdr:cNvPr id="11" name="Picture 10">
          <a:extLst>
            <a:ext uri="{FF2B5EF4-FFF2-40B4-BE49-F238E27FC236}">
              <a16:creationId xmlns:a16="http://schemas.microsoft.com/office/drawing/2014/main" id="{5FA0C4D9-3509-49E1-93CE-62D7463F6F2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7150" y="35652075"/>
          <a:ext cx="790575" cy="461076"/>
        </a:xfrm>
        <a:prstGeom prst="rect">
          <a:avLst/>
        </a:prstGeom>
      </xdr:spPr>
    </xdr:pic>
    <xdr:clientData/>
  </xdr:twoCellAnchor>
  <xdr:twoCellAnchor editAs="oneCell">
    <xdr:from>
      <xdr:col>0</xdr:col>
      <xdr:colOff>47625</xdr:colOff>
      <xdr:row>87</xdr:row>
      <xdr:rowOff>19050</xdr:rowOff>
    </xdr:from>
    <xdr:to>
      <xdr:col>0</xdr:col>
      <xdr:colOff>844804</xdr:colOff>
      <xdr:row>88</xdr:row>
      <xdr:rowOff>2450</xdr:rowOff>
    </xdr:to>
    <xdr:pic>
      <xdr:nvPicPr>
        <xdr:cNvPr id="36" name="Picture 35">
          <a:extLst>
            <a:ext uri="{FF2B5EF4-FFF2-40B4-BE49-F238E27FC236}">
              <a16:creationId xmlns:a16="http://schemas.microsoft.com/office/drawing/2014/main" id="{6105E103-F530-4932-AAE0-6543B7CA46D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7625" y="71304150"/>
          <a:ext cx="797179" cy="605700"/>
        </a:xfrm>
        <a:prstGeom prst="rect">
          <a:avLst/>
        </a:prstGeom>
      </xdr:spPr>
    </xdr:pic>
    <xdr:clientData/>
  </xdr:twoCellAnchor>
  <xdr:twoCellAnchor editAs="oneCell">
    <xdr:from>
      <xdr:col>0</xdr:col>
      <xdr:colOff>0</xdr:colOff>
      <xdr:row>89</xdr:row>
      <xdr:rowOff>152400</xdr:rowOff>
    </xdr:from>
    <xdr:to>
      <xdr:col>1</xdr:col>
      <xdr:colOff>57150</xdr:colOff>
      <xdr:row>90</xdr:row>
      <xdr:rowOff>318327</xdr:rowOff>
    </xdr:to>
    <xdr:pic>
      <xdr:nvPicPr>
        <xdr:cNvPr id="38" name="Picture 37">
          <a:extLst>
            <a:ext uri="{FF2B5EF4-FFF2-40B4-BE49-F238E27FC236}">
              <a16:creationId xmlns:a16="http://schemas.microsoft.com/office/drawing/2014/main" id="{6D9BBAB9-596D-44C0-874B-0FD6F84C6C7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0" y="72961500"/>
          <a:ext cx="933450" cy="623127"/>
        </a:xfrm>
        <a:prstGeom prst="rect">
          <a:avLst/>
        </a:prstGeom>
      </xdr:spPr>
    </xdr:pic>
    <xdr:clientData/>
  </xdr:twoCellAnchor>
  <xdr:twoCellAnchor editAs="oneCell">
    <xdr:from>
      <xdr:col>0</xdr:col>
      <xdr:colOff>28575</xdr:colOff>
      <xdr:row>97</xdr:row>
      <xdr:rowOff>19050</xdr:rowOff>
    </xdr:from>
    <xdr:to>
      <xdr:col>0</xdr:col>
      <xdr:colOff>862984</xdr:colOff>
      <xdr:row>98</xdr:row>
      <xdr:rowOff>123825</xdr:rowOff>
    </xdr:to>
    <xdr:pic>
      <xdr:nvPicPr>
        <xdr:cNvPr id="40" name="Picture 39">
          <a:extLst>
            <a:ext uri="{FF2B5EF4-FFF2-40B4-BE49-F238E27FC236}">
              <a16:creationId xmlns:a16="http://schemas.microsoft.com/office/drawing/2014/main" id="{10473544-CA8A-4DE8-A45C-ED8E1E259B5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8575" y="61702950"/>
          <a:ext cx="834409" cy="561975"/>
        </a:xfrm>
        <a:prstGeom prst="rect">
          <a:avLst/>
        </a:prstGeom>
      </xdr:spPr>
    </xdr:pic>
    <xdr:clientData/>
  </xdr:twoCellAnchor>
  <xdr:twoCellAnchor editAs="oneCell">
    <xdr:from>
      <xdr:col>0</xdr:col>
      <xdr:colOff>57150</xdr:colOff>
      <xdr:row>124</xdr:row>
      <xdr:rowOff>590550</xdr:rowOff>
    </xdr:from>
    <xdr:to>
      <xdr:col>0</xdr:col>
      <xdr:colOff>790575</xdr:colOff>
      <xdr:row>126</xdr:row>
      <xdr:rowOff>73974</xdr:rowOff>
    </xdr:to>
    <xdr:pic>
      <xdr:nvPicPr>
        <xdr:cNvPr id="44" name="Picture 43">
          <a:extLst>
            <a:ext uri="{FF2B5EF4-FFF2-40B4-BE49-F238E27FC236}">
              <a16:creationId xmlns:a16="http://schemas.microsoft.com/office/drawing/2014/main" id="{3EC214A4-EEDD-4C03-8AC3-A49A4C7D5E4F}"/>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7150" y="90316050"/>
          <a:ext cx="733425" cy="855024"/>
        </a:xfrm>
        <a:prstGeom prst="rect">
          <a:avLst/>
        </a:prstGeom>
      </xdr:spPr>
    </xdr:pic>
    <xdr:clientData/>
  </xdr:twoCellAnchor>
  <xdr:twoCellAnchor editAs="oneCell">
    <xdr:from>
      <xdr:col>0</xdr:col>
      <xdr:colOff>104775</xdr:colOff>
      <xdr:row>126</xdr:row>
      <xdr:rowOff>104775</xdr:rowOff>
    </xdr:from>
    <xdr:to>
      <xdr:col>0</xdr:col>
      <xdr:colOff>806574</xdr:colOff>
      <xdr:row>127</xdr:row>
      <xdr:rowOff>0</xdr:rowOff>
    </xdr:to>
    <xdr:pic>
      <xdr:nvPicPr>
        <xdr:cNvPr id="47" name="Picture 46">
          <a:extLst>
            <a:ext uri="{FF2B5EF4-FFF2-40B4-BE49-F238E27FC236}">
              <a16:creationId xmlns:a16="http://schemas.microsoft.com/office/drawing/2014/main" id="{9BE0CD3F-4D36-4032-BCC1-19E30FF1914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4775" y="91201875"/>
          <a:ext cx="701799" cy="514350"/>
        </a:xfrm>
        <a:prstGeom prst="rect">
          <a:avLst/>
        </a:prstGeom>
      </xdr:spPr>
    </xdr:pic>
    <xdr:clientData/>
  </xdr:twoCellAnchor>
  <xdr:twoCellAnchor editAs="oneCell">
    <xdr:from>
      <xdr:col>0</xdr:col>
      <xdr:colOff>123825</xdr:colOff>
      <xdr:row>127</xdr:row>
      <xdr:rowOff>85725</xdr:rowOff>
    </xdr:from>
    <xdr:to>
      <xdr:col>0</xdr:col>
      <xdr:colOff>819150</xdr:colOff>
      <xdr:row>128</xdr:row>
      <xdr:rowOff>150166</xdr:rowOff>
    </xdr:to>
    <xdr:pic>
      <xdr:nvPicPr>
        <xdr:cNvPr id="50" name="Picture 49">
          <a:extLst>
            <a:ext uri="{FF2B5EF4-FFF2-40B4-BE49-F238E27FC236}">
              <a16:creationId xmlns:a16="http://schemas.microsoft.com/office/drawing/2014/main" id="{34716D8E-0379-4D45-9736-033C7EF52E0C}"/>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23825" y="91944825"/>
          <a:ext cx="695325" cy="674041"/>
        </a:xfrm>
        <a:prstGeom prst="rect">
          <a:avLst/>
        </a:prstGeom>
      </xdr:spPr>
    </xdr:pic>
    <xdr:clientData/>
  </xdr:twoCellAnchor>
  <xdr:twoCellAnchor editAs="oneCell">
    <xdr:from>
      <xdr:col>0</xdr:col>
      <xdr:colOff>0</xdr:colOff>
      <xdr:row>128</xdr:row>
      <xdr:rowOff>447675</xdr:rowOff>
    </xdr:from>
    <xdr:to>
      <xdr:col>1</xdr:col>
      <xdr:colOff>136766</xdr:colOff>
      <xdr:row>129</xdr:row>
      <xdr:rowOff>514350</xdr:rowOff>
    </xdr:to>
    <xdr:pic>
      <xdr:nvPicPr>
        <xdr:cNvPr id="52" name="Picture 51">
          <a:extLst>
            <a:ext uri="{FF2B5EF4-FFF2-40B4-BE49-F238E27FC236}">
              <a16:creationId xmlns:a16="http://schemas.microsoft.com/office/drawing/2014/main" id="{E650DB20-ECB5-4FD9-B170-6BF2343A571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0" y="77066775"/>
          <a:ext cx="1013066" cy="523875"/>
        </a:xfrm>
        <a:prstGeom prst="rect">
          <a:avLst/>
        </a:prstGeom>
      </xdr:spPr>
    </xdr:pic>
    <xdr:clientData/>
  </xdr:twoCellAnchor>
  <xdr:twoCellAnchor editAs="oneCell">
    <xdr:from>
      <xdr:col>0</xdr:col>
      <xdr:colOff>85725</xdr:colOff>
      <xdr:row>129</xdr:row>
      <xdr:rowOff>476250</xdr:rowOff>
    </xdr:from>
    <xdr:to>
      <xdr:col>0</xdr:col>
      <xdr:colOff>733425</xdr:colOff>
      <xdr:row>131</xdr:row>
      <xdr:rowOff>299024</xdr:rowOff>
    </xdr:to>
    <xdr:pic>
      <xdr:nvPicPr>
        <xdr:cNvPr id="54" name="Picture 53">
          <a:extLst>
            <a:ext uri="{FF2B5EF4-FFF2-40B4-BE49-F238E27FC236}">
              <a16:creationId xmlns:a16="http://schemas.microsoft.com/office/drawing/2014/main" id="{B7C7F746-B230-4820-A25A-3CC86D544998}"/>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5725" y="77552550"/>
          <a:ext cx="647700" cy="622874"/>
        </a:xfrm>
        <a:prstGeom prst="rect">
          <a:avLst/>
        </a:prstGeom>
      </xdr:spPr>
    </xdr:pic>
    <xdr:clientData/>
  </xdr:twoCellAnchor>
  <xdr:twoCellAnchor editAs="oneCell">
    <xdr:from>
      <xdr:col>0</xdr:col>
      <xdr:colOff>0</xdr:colOff>
      <xdr:row>131</xdr:row>
      <xdr:rowOff>257175</xdr:rowOff>
    </xdr:from>
    <xdr:to>
      <xdr:col>0</xdr:col>
      <xdr:colOff>849385</xdr:colOff>
      <xdr:row>132</xdr:row>
      <xdr:rowOff>66675</xdr:rowOff>
    </xdr:to>
    <xdr:pic>
      <xdr:nvPicPr>
        <xdr:cNvPr id="56" name="Picture 55">
          <a:extLst>
            <a:ext uri="{FF2B5EF4-FFF2-40B4-BE49-F238E27FC236}">
              <a16:creationId xmlns:a16="http://schemas.microsoft.com/office/drawing/2014/main" id="{ADB7BA0E-E208-4D5E-9A03-FD085AF34005}"/>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0" y="78133575"/>
          <a:ext cx="849385" cy="419100"/>
        </a:xfrm>
        <a:prstGeom prst="rect">
          <a:avLst/>
        </a:prstGeom>
      </xdr:spPr>
    </xdr:pic>
    <xdr:clientData/>
  </xdr:twoCellAnchor>
  <xdr:twoCellAnchor editAs="oneCell">
    <xdr:from>
      <xdr:col>0</xdr:col>
      <xdr:colOff>47625</xdr:colOff>
      <xdr:row>145</xdr:row>
      <xdr:rowOff>114300</xdr:rowOff>
    </xdr:from>
    <xdr:to>
      <xdr:col>0</xdr:col>
      <xdr:colOff>742950</xdr:colOff>
      <xdr:row>146</xdr:row>
      <xdr:rowOff>148135</xdr:rowOff>
    </xdr:to>
    <xdr:pic>
      <xdr:nvPicPr>
        <xdr:cNvPr id="58" name="Picture 57">
          <a:extLst>
            <a:ext uri="{FF2B5EF4-FFF2-40B4-BE49-F238E27FC236}">
              <a16:creationId xmlns:a16="http://schemas.microsoft.com/office/drawing/2014/main" id="{09147F48-2000-4CCF-A8BF-DBE1B13085B4}"/>
            </a:ext>
          </a:extLst>
        </xdr:cNvPr>
        <xdr:cNvPicPr>
          <a:picLocks noChangeAspect="1"/>
        </xdr:cNvPicPr>
      </xdr:nvPicPr>
      <xdr:blipFill>
        <a:blip xmlns:r="http://schemas.openxmlformats.org/officeDocument/2006/relationships" r:embed="rId17"/>
        <a:stretch>
          <a:fillRect/>
        </a:stretch>
      </xdr:blipFill>
      <xdr:spPr>
        <a:xfrm>
          <a:off x="47625" y="86525100"/>
          <a:ext cx="695325" cy="643435"/>
        </a:xfrm>
        <a:prstGeom prst="rect">
          <a:avLst/>
        </a:prstGeom>
      </xdr:spPr>
    </xdr:pic>
    <xdr:clientData/>
  </xdr:twoCellAnchor>
  <xdr:twoCellAnchor editAs="oneCell">
    <xdr:from>
      <xdr:col>0</xdr:col>
      <xdr:colOff>0</xdr:colOff>
      <xdr:row>150</xdr:row>
      <xdr:rowOff>276225</xdr:rowOff>
    </xdr:from>
    <xdr:to>
      <xdr:col>0</xdr:col>
      <xdr:colOff>835025</xdr:colOff>
      <xdr:row>150</xdr:row>
      <xdr:rowOff>666750</xdr:rowOff>
    </xdr:to>
    <xdr:pic>
      <xdr:nvPicPr>
        <xdr:cNvPr id="61" name="Picture 60">
          <a:extLst>
            <a:ext uri="{FF2B5EF4-FFF2-40B4-BE49-F238E27FC236}">
              <a16:creationId xmlns:a16="http://schemas.microsoft.com/office/drawing/2014/main" id="{BD050012-60A3-411A-8279-8A2ED72C8629}"/>
            </a:ext>
          </a:extLst>
        </xdr:cNvPr>
        <xdr:cNvPicPr>
          <a:picLocks noChangeAspect="1"/>
        </xdr:cNvPicPr>
      </xdr:nvPicPr>
      <xdr:blipFill>
        <a:blip xmlns:r="http://schemas.openxmlformats.org/officeDocument/2006/relationships" r:embed="rId18"/>
        <a:stretch>
          <a:fillRect/>
        </a:stretch>
      </xdr:blipFill>
      <xdr:spPr>
        <a:xfrm>
          <a:off x="0" y="89887425"/>
          <a:ext cx="835025" cy="390525"/>
        </a:xfrm>
        <a:prstGeom prst="rect">
          <a:avLst/>
        </a:prstGeom>
      </xdr:spPr>
    </xdr:pic>
    <xdr:clientData/>
  </xdr:twoCellAnchor>
  <xdr:twoCellAnchor editAs="oneCell">
    <xdr:from>
      <xdr:col>0</xdr:col>
      <xdr:colOff>219075</xdr:colOff>
      <xdr:row>151</xdr:row>
      <xdr:rowOff>676276</xdr:rowOff>
    </xdr:from>
    <xdr:to>
      <xdr:col>0</xdr:col>
      <xdr:colOff>723900</xdr:colOff>
      <xdr:row>152</xdr:row>
      <xdr:rowOff>381428</xdr:rowOff>
    </xdr:to>
    <xdr:pic>
      <xdr:nvPicPr>
        <xdr:cNvPr id="62" name="Picture 61">
          <a:extLst>
            <a:ext uri="{FF2B5EF4-FFF2-40B4-BE49-F238E27FC236}">
              <a16:creationId xmlns:a16="http://schemas.microsoft.com/office/drawing/2014/main" id="{D5330C0A-14B1-430E-9533-61E8868AD261}"/>
            </a:ext>
          </a:extLst>
        </xdr:cNvPr>
        <xdr:cNvPicPr>
          <a:picLocks noChangeAspect="1"/>
        </xdr:cNvPicPr>
      </xdr:nvPicPr>
      <xdr:blipFill>
        <a:blip xmlns:r="http://schemas.openxmlformats.org/officeDocument/2006/relationships" r:embed="rId17"/>
        <a:stretch>
          <a:fillRect/>
        </a:stretch>
      </xdr:blipFill>
      <xdr:spPr>
        <a:xfrm>
          <a:off x="219075" y="91049476"/>
          <a:ext cx="504825" cy="467152"/>
        </a:xfrm>
        <a:prstGeom prst="rect">
          <a:avLst/>
        </a:prstGeom>
      </xdr:spPr>
    </xdr:pic>
    <xdr:clientData/>
  </xdr:twoCellAnchor>
  <xdr:twoCellAnchor editAs="oneCell">
    <xdr:from>
      <xdr:col>0</xdr:col>
      <xdr:colOff>0</xdr:colOff>
      <xdr:row>160</xdr:row>
      <xdr:rowOff>171450</xdr:rowOff>
    </xdr:from>
    <xdr:to>
      <xdr:col>1</xdr:col>
      <xdr:colOff>93960</xdr:colOff>
      <xdr:row>161</xdr:row>
      <xdr:rowOff>0</xdr:rowOff>
    </xdr:to>
    <xdr:pic>
      <xdr:nvPicPr>
        <xdr:cNvPr id="65" name="Picture 64">
          <a:extLst>
            <a:ext uri="{FF2B5EF4-FFF2-40B4-BE49-F238E27FC236}">
              <a16:creationId xmlns:a16="http://schemas.microsoft.com/office/drawing/2014/main" id="{D7262F63-02CE-49FD-9D27-8DE17DD88904}"/>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0" y="116871750"/>
          <a:ext cx="970260" cy="647700"/>
        </a:xfrm>
        <a:prstGeom prst="rect">
          <a:avLst/>
        </a:prstGeom>
      </xdr:spPr>
    </xdr:pic>
    <xdr:clientData/>
  </xdr:twoCellAnchor>
  <xdr:twoCellAnchor editAs="oneCell">
    <xdr:from>
      <xdr:col>0</xdr:col>
      <xdr:colOff>0</xdr:colOff>
      <xdr:row>174</xdr:row>
      <xdr:rowOff>266700</xdr:rowOff>
    </xdr:from>
    <xdr:to>
      <xdr:col>1</xdr:col>
      <xdr:colOff>76200</xdr:colOff>
      <xdr:row>174</xdr:row>
      <xdr:rowOff>454869</xdr:rowOff>
    </xdr:to>
    <xdr:pic>
      <xdr:nvPicPr>
        <xdr:cNvPr id="67" name="Picture 66">
          <a:extLst>
            <a:ext uri="{FF2B5EF4-FFF2-40B4-BE49-F238E27FC236}">
              <a16:creationId xmlns:a16="http://schemas.microsoft.com/office/drawing/2014/main" id="{18F2280D-E5A0-40A6-B9FD-A4E3A2419242}"/>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0" y="122339100"/>
          <a:ext cx="952500" cy="702519"/>
        </a:xfrm>
        <a:prstGeom prst="rect">
          <a:avLst/>
        </a:prstGeom>
      </xdr:spPr>
    </xdr:pic>
    <xdr:clientData/>
  </xdr:twoCellAnchor>
  <xdr:twoCellAnchor editAs="oneCell">
    <xdr:from>
      <xdr:col>0</xdr:col>
      <xdr:colOff>0</xdr:colOff>
      <xdr:row>175</xdr:row>
      <xdr:rowOff>390525</xdr:rowOff>
    </xdr:from>
    <xdr:to>
      <xdr:col>1</xdr:col>
      <xdr:colOff>0</xdr:colOff>
      <xdr:row>176</xdr:row>
      <xdr:rowOff>431800</xdr:rowOff>
    </xdr:to>
    <xdr:pic>
      <xdr:nvPicPr>
        <xdr:cNvPr id="69" name="Picture 68">
          <a:extLst>
            <a:ext uri="{FF2B5EF4-FFF2-40B4-BE49-F238E27FC236}">
              <a16:creationId xmlns:a16="http://schemas.microsoft.com/office/drawing/2014/main" id="{3513B96F-3BC8-44E9-A957-A10DB29B25E4}"/>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0" y="123072525"/>
          <a:ext cx="876300" cy="650875"/>
        </a:xfrm>
        <a:prstGeom prst="rect">
          <a:avLst/>
        </a:prstGeom>
      </xdr:spPr>
    </xdr:pic>
    <xdr:clientData/>
  </xdr:twoCellAnchor>
  <xdr:twoCellAnchor editAs="oneCell">
    <xdr:from>
      <xdr:col>0</xdr:col>
      <xdr:colOff>0</xdr:colOff>
      <xdr:row>5</xdr:row>
      <xdr:rowOff>0</xdr:rowOff>
    </xdr:from>
    <xdr:to>
      <xdr:col>0</xdr:col>
      <xdr:colOff>860146</xdr:colOff>
      <xdr:row>6</xdr:row>
      <xdr:rowOff>28575</xdr:rowOff>
    </xdr:to>
    <xdr:pic>
      <xdr:nvPicPr>
        <xdr:cNvPr id="3" name="Picture 2">
          <a:extLst>
            <a:ext uri="{FF2B5EF4-FFF2-40B4-BE49-F238E27FC236}">
              <a16:creationId xmlns:a16="http://schemas.microsoft.com/office/drawing/2014/main" id="{B0B426E0-501A-42DA-9FE1-FDF54CCA5F3B}"/>
            </a:ext>
          </a:extLst>
        </xdr:cNvPr>
        <xdr:cNvPicPr>
          <a:picLocks noChangeAspect="1"/>
        </xdr:cNvPicPr>
      </xdr:nvPicPr>
      <xdr:blipFill>
        <a:blip xmlns:r="http://schemas.openxmlformats.org/officeDocument/2006/relationships" r:embed="rId22"/>
        <a:stretch>
          <a:fillRect/>
        </a:stretch>
      </xdr:blipFill>
      <xdr:spPr>
        <a:xfrm>
          <a:off x="0" y="1143000"/>
          <a:ext cx="860146" cy="790575"/>
        </a:xfrm>
        <a:prstGeom prst="rect">
          <a:avLst/>
        </a:prstGeom>
      </xdr:spPr>
    </xdr:pic>
    <xdr:clientData/>
  </xdr:twoCellAnchor>
  <xdr:twoCellAnchor editAs="oneCell">
    <xdr:from>
      <xdr:col>0</xdr:col>
      <xdr:colOff>47625</xdr:colOff>
      <xdr:row>13</xdr:row>
      <xdr:rowOff>47625</xdr:rowOff>
    </xdr:from>
    <xdr:to>
      <xdr:col>0</xdr:col>
      <xdr:colOff>800100</xdr:colOff>
      <xdr:row>14</xdr:row>
      <xdr:rowOff>29029</xdr:rowOff>
    </xdr:to>
    <xdr:pic>
      <xdr:nvPicPr>
        <xdr:cNvPr id="9" name="Picture 8">
          <a:extLst>
            <a:ext uri="{FF2B5EF4-FFF2-40B4-BE49-F238E27FC236}">
              <a16:creationId xmlns:a16="http://schemas.microsoft.com/office/drawing/2014/main" id="{D00947BF-7CEC-4516-A74D-1F9DE900321C}"/>
            </a:ext>
          </a:extLst>
        </xdr:cNvPr>
        <xdr:cNvPicPr>
          <a:picLocks noChangeAspect="1"/>
        </xdr:cNvPicPr>
      </xdr:nvPicPr>
      <xdr:blipFill>
        <a:blip xmlns:r="http://schemas.openxmlformats.org/officeDocument/2006/relationships" r:embed="rId23"/>
        <a:stretch>
          <a:fillRect/>
        </a:stretch>
      </xdr:blipFill>
      <xdr:spPr>
        <a:xfrm>
          <a:off x="47625" y="7286625"/>
          <a:ext cx="752475" cy="895804"/>
        </a:xfrm>
        <a:prstGeom prst="rect">
          <a:avLst/>
        </a:prstGeom>
      </xdr:spPr>
    </xdr:pic>
    <xdr:clientData/>
  </xdr:twoCellAnchor>
  <xdr:twoCellAnchor editAs="oneCell">
    <xdr:from>
      <xdr:col>0</xdr:col>
      <xdr:colOff>0</xdr:colOff>
      <xdr:row>16</xdr:row>
      <xdr:rowOff>0</xdr:rowOff>
    </xdr:from>
    <xdr:to>
      <xdr:col>0</xdr:col>
      <xdr:colOff>733425</xdr:colOff>
      <xdr:row>17</xdr:row>
      <xdr:rowOff>180975</xdr:rowOff>
    </xdr:to>
    <xdr:pic>
      <xdr:nvPicPr>
        <xdr:cNvPr id="10" name="Picture 9">
          <a:extLst>
            <a:ext uri="{FF2B5EF4-FFF2-40B4-BE49-F238E27FC236}">
              <a16:creationId xmlns:a16="http://schemas.microsoft.com/office/drawing/2014/main" id="{176CD343-B871-4D13-A0FB-81AE15FE77C5}"/>
            </a:ext>
          </a:extLst>
        </xdr:cNvPr>
        <xdr:cNvPicPr>
          <a:picLocks noChangeAspect="1"/>
        </xdr:cNvPicPr>
      </xdr:nvPicPr>
      <xdr:blipFill>
        <a:blip xmlns:r="http://schemas.openxmlformats.org/officeDocument/2006/relationships" r:embed="rId24"/>
        <a:stretch>
          <a:fillRect/>
        </a:stretch>
      </xdr:blipFill>
      <xdr:spPr>
        <a:xfrm>
          <a:off x="0" y="9982200"/>
          <a:ext cx="733425" cy="942975"/>
        </a:xfrm>
        <a:prstGeom prst="rect">
          <a:avLst/>
        </a:prstGeom>
      </xdr:spPr>
    </xdr:pic>
    <xdr:clientData/>
  </xdr:twoCellAnchor>
  <xdr:twoCellAnchor editAs="oneCell">
    <xdr:from>
      <xdr:col>0</xdr:col>
      <xdr:colOff>1</xdr:colOff>
      <xdr:row>22</xdr:row>
      <xdr:rowOff>0</xdr:rowOff>
    </xdr:from>
    <xdr:to>
      <xdr:col>0</xdr:col>
      <xdr:colOff>781051</xdr:colOff>
      <xdr:row>23</xdr:row>
      <xdr:rowOff>89808</xdr:rowOff>
    </xdr:to>
    <xdr:pic>
      <xdr:nvPicPr>
        <xdr:cNvPr id="13" name="Picture 12">
          <a:extLst>
            <a:ext uri="{FF2B5EF4-FFF2-40B4-BE49-F238E27FC236}">
              <a16:creationId xmlns:a16="http://schemas.microsoft.com/office/drawing/2014/main" id="{FB6597FD-B9DD-4976-AD20-42F05CFDB693}"/>
            </a:ext>
          </a:extLst>
        </xdr:cNvPr>
        <xdr:cNvPicPr>
          <a:picLocks noChangeAspect="1"/>
        </xdr:cNvPicPr>
      </xdr:nvPicPr>
      <xdr:blipFill>
        <a:blip xmlns:r="http://schemas.openxmlformats.org/officeDocument/2006/relationships" r:embed="rId24"/>
        <a:stretch>
          <a:fillRect/>
        </a:stretch>
      </xdr:blipFill>
      <xdr:spPr>
        <a:xfrm>
          <a:off x="1" y="14554200"/>
          <a:ext cx="781050" cy="1004208"/>
        </a:xfrm>
        <a:prstGeom prst="rect">
          <a:avLst/>
        </a:prstGeom>
      </xdr:spPr>
    </xdr:pic>
    <xdr:clientData/>
  </xdr:twoCellAnchor>
  <xdr:twoCellAnchor editAs="oneCell">
    <xdr:from>
      <xdr:col>0</xdr:col>
      <xdr:colOff>0</xdr:colOff>
      <xdr:row>27</xdr:row>
      <xdr:rowOff>1</xdr:rowOff>
    </xdr:from>
    <xdr:to>
      <xdr:col>0</xdr:col>
      <xdr:colOff>821849</xdr:colOff>
      <xdr:row>27</xdr:row>
      <xdr:rowOff>590551</xdr:rowOff>
    </xdr:to>
    <xdr:pic>
      <xdr:nvPicPr>
        <xdr:cNvPr id="14" name="Picture 13">
          <a:extLst>
            <a:ext uri="{FF2B5EF4-FFF2-40B4-BE49-F238E27FC236}">
              <a16:creationId xmlns:a16="http://schemas.microsoft.com/office/drawing/2014/main" id="{649BF6C3-3525-44AA-BC37-0097BC426E7A}"/>
            </a:ext>
          </a:extLst>
        </xdr:cNvPr>
        <xdr:cNvPicPr>
          <a:picLocks noChangeAspect="1"/>
        </xdr:cNvPicPr>
      </xdr:nvPicPr>
      <xdr:blipFill>
        <a:blip xmlns:r="http://schemas.openxmlformats.org/officeDocument/2006/relationships" r:embed="rId25"/>
        <a:stretch>
          <a:fillRect/>
        </a:stretch>
      </xdr:blipFill>
      <xdr:spPr>
        <a:xfrm>
          <a:off x="0" y="19126201"/>
          <a:ext cx="821849" cy="590550"/>
        </a:xfrm>
        <a:prstGeom prst="rect">
          <a:avLst/>
        </a:prstGeom>
      </xdr:spPr>
    </xdr:pic>
    <xdr:clientData/>
  </xdr:twoCellAnchor>
  <xdr:twoCellAnchor editAs="oneCell">
    <xdr:from>
      <xdr:col>0</xdr:col>
      <xdr:colOff>47626</xdr:colOff>
      <xdr:row>35</xdr:row>
      <xdr:rowOff>209551</xdr:rowOff>
    </xdr:from>
    <xdr:to>
      <xdr:col>0</xdr:col>
      <xdr:colOff>839756</xdr:colOff>
      <xdr:row>35</xdr:row>
      <xdr:rowOff>685801</xdr:rowOff>
    </xdr:to>
    <xdr:pic>
      <xdr:nvPicPr>
        <xdr:cNvPr id="17" name="Picture 16">
          <a:extLst>
            <a:ext uri="{FF2B5EF4-FFF2-40B4-BE49-F238E27FC236}">
              <a16:creationId xmlns:a16="http://schemas.microsoft.com/office/drawing/2014/main" id="{9AFC41B2-A69A-4651-8B32-DCDA32F54D6E}"/>
            </a:ext>
          </a:extLst>
        </xdr:cNvPr>
        <xdr:cNvPicPr>
          <a:picLocks noChangeAspect="1"/>
        </xdr:cNvPicPr>
      </xdr:nvPicPr>
      <xdr:blipFill>
        <a:blip xmlns:r="http://schemas.openxmlformats.org/officeDocument/2006/relationships" r:embed="rId26"/>
        <a:stretch>
          <a:fillRect/>
        </a:stretch>
      </xdr:blipFill>
      <xdr:spPr>
        <a:xfrm>
          <a:off x="47626" y="24403051"/>
          <a:ext cx="792130" cy="476250"/>
        </a:xfrm>
        <a:prstGeom prst="rect">
          <a:avLst/>
        </a:prstGeom>
      </xdr:spPr>
    </xdr:pic>
    <xdr:clientData/>
  </xdr:twoCellAnchor>
  <xdr:twoCellAnchor editAs="oneCell">
    <xdr:from>
      <xdr:col>0</xdr:col>
      <xdr:colOff>0</xdr:colOff>
      <xdr:row>39</xdr:row>
      <xdr:rowOff>104775</xdr:rowOff>
    </xdr:from>
    <xdr:to>
      <xdr:col>0</xdr:col>
      <xdr:colOff>825103</xdr:colOff>
      <xdr:row>39</xdr:row>
      <xdr:rowOff>619125</xdr:rowOff>
    </xdr:to>
    <xdr:pic>
      <xdr:nvPicPr>
        <xdr:cNvPr id="21" name="Picture 20">
          <a:extLst>
            <a:ext uri="{FF2B5EF4-FFF2-40B4-BE49-F238E27FC236}">
              <a16:creationId xmlns:a16="http://schemas.microsoft.com/office/drawing/2014/main" id="{F53F207B-9418-4B47-9EAA-7756A0311E84}"/>
            </a:ext>
          </a:extLst>
        </xdr:cNvPr>
        <xdr:cNvPicPr>
          <a:picLocks noChangeAspect="1"/>
        </xdr:cNvPicPr>
      </xdr:nvPicPr>
      <xdr:blipFill>
        <a:blip xmlns:r="http://schemas.openxmlformats.org/officeDocument/2006/relationships" r:embed="rId27"/>
        <a:stretch>
          <a:fillRect/>
        </a:stretch>
      </xdr:blipFill>
      <xdr:spPr>
        <a:xfrm>
          <a:off x="0" y="26660475"/>
          <a:ext cx="825103" cy="514350"/>
        </a:xfrm>
        <a:prstGeom prst="rect">
          <a:avLst/>
        </a:prstGeom>
      </xdr:spPr>
    </xdr:pic>
    <xdr:clientData/>
  </xdr:twoCellAnchor>
  <xdr:twoCellAnchor editAs="oneCell">
    <xdr:from>
      <xdr:col>0</xdr:col>
      <xdr:colOff>38100</xdr:colOff>
      <xdr:row>41</xdr:row>
      <xdr:rowOff>295276</xdr:rowOff>
    </xdr:from>
    <xdr:to>
      <xdr:col>1</xdr:col>
      <xdr:colOff>14206</xdr:colOff>
      <xdr:row>41</xdr:row>
      <xdr:rowOff>581026</xdr:rowOff>
    </xdr:to>
    <xdr:pic>
      <xdr:nvPicPr>
        <xdr:cNvPr id="25" name="Picture 24">
          <a:extLst>
            <a:ext uri="{FF2B5EF4-FFF2-40B4-BE49-F238E27FC236}">
              <a16:creationId xmlns:a16="http://schemas.microsoft.com/office/drawing/2014/main" id="{2D2CED09-D522-4355-95AA-1C43CB24BB44}"/>
            </a:ext>
          </a:extLst>
        </xdr:cNvPr>
        <xdr:cNvPicPr>
          <a:picLocks noChangeAspect="1"/>
        </xdr:cNvPicPr>
      </xdr:nvPicPr>
      <xdr:blipFill>
        <a:blip xmlns:r="http://schemas.openxmlformats.org/officeDocument/2006/relationships" r:embed="rId28"/>
        <a:stretch>
          <a:fillRect/>
        </a:stretch>
      </xdr:blipFill>
      <xdr:spPr>
        <a:xfrm>
          <a:off x="38100" y="27841576"/>
          <a:ext cx="852406" cy="285750"/>
        </a:xfrm>
        <a:prstGeom prst="rect">
          <a:avLst/>
        </a:prstGeom>
      </xdr:spPr>
    </xdr:pic>
    <xdr:clientData/>
  </xdr:twoCellAnchor>
  <xdr:twoCellAnchor editAs="oneCell">
    <xdr:from>
      <xdr:col>0</xdr:col>
      <xdr:colOff>0</xdr:colOff>
      <xdr:row>45</xdr:row>
      <xdr:rowOff>314326</xdr:rowOff>
    </xdr:from>
    <xdr:to>
      <xdr:col>0</xdr:col>
      <xdr:colOff>852406</xdr:colOff>
      <xdr:row>45</xdr:row>
      <xdr:rowOff>600076</xdr:rowOff>
    </xdr:to>
    <xdr:pic>
      <xdr:nvPicPr>
        <xdr:cNvPr id="53" name="Picture 52">
          <a:extLst>
            <a:ext uri="{FF2B5EF4-FFF2-40B4-BE49-F238E27FC236}">
              <a16:creationId xmlns:a16="http://schemas.microsoft.com/office/drawing/2014/main" id="{7D0A4FD4-6098-41A8-9132-B5A82ED712C5}"/>
            </a:ext>
          </a:extLst>
        </xdr:cNvPr>
        <xdr:cNvPicPr>
          <a:picLocks noChangeAspect="1"/>
        </xdr:cNvPicPr>
      </xdr:nvPicPr>
      <xdr:blipFill>
        <a:blip xmlns:r="http://schemas.openxmlformats.org/officeDocument/2006/relationships" r:embed="rId28"/>
        <a:stretch>
          <a:fillRect/>
        </a:stretch>
      </xdr:blipFill>
      <xdr:spPr>
        <a:xfrm>
          <a:off x="0" y="30222826"/>
          <a:ext cx="852406" cy="285750"/>
        </a:xfrm>
        <a:prstGeom prst="rect">
          <a:avLst/>
        </a:prstGeom>
      </xdr:spPr>
    </xdr:pic>
    <xdr:clientData/>
  </xdr:twoCellAnchor>
  <xdr:twoCellAnchor editAs="oneCell">
    <xdr:from>
      <xdr:col>0</xdr:col>
      <xdr:colOff>0</xdr:colOff>
      <xdr:row>49</xdr:row>
      <xdr:rowOff>1</xdr:rowOff>
    </xdr:from>
    <xdr:to>
      <xdr:col>0</xdr:col>
      <xdr:colOff>647700</xdr:colOff>
      <xdr:row>50</xdr:row>
      <xdr:rowOff>30009</xdr:rowOff>
    </xdr:to>
    <xdr:pic>
      <xdr:nvPicPr>
        <xdr:cNvPr id="31" name="Picture 30">
          <a:extLst>
            <a:ext uri="{FF2B5EF4-FFF2-40B4-BE49-F238E27FC236}">
              <a16:creationId xmlns:a16="http://schemas.microsoft.com/office/drawing/2014/main" id="{21355969-8A95-4BAD-8C3C-C467EB4AC1B8}"/>
            </a:ext>
          </a:extLst>
        </xdr:cNvPr>
        <xdr:cNvPicPr>
          <a:picLocks noChangeAspect="1"/>
        </xdr:cNvPicPr>
      </xdr:nvPicPr>
      <xdr:blipFill>
        <a:blip xmlns:r="http://schemas.openxmlformats.org/officeDocument/2006/relationships" r:embed="rId29"/>
        <a:stretch>
          <a:fillRect/>
        </a:stretch>
      </xdr:blipFill>
      <xdr:spPr>
        <a:xfrm>
          <a:off x="0" y="32423101"/>
          <a:ext cx="647700" cy="487208"/>
        </a:xfrm>
        <a:prstGeom prst="rect">
          <a:avLst/>
        </a:prstGeom>
      </xdr:spPr>
    </xdr:pic>
    <xdr:clientData/>
  </xdr:twoCellAnchor>
  <xdr:twoCellAnchor editAs="oneCell">
    <xdr:from>
      <xdr:col>0</xdr:col>
      <xdr:colOff>85725</xdr:colOff>
      <xdr:row>50</xdr:row>
      <xdr:rowOff>219075</xdr:rowOff>
    </xdr:from>
    <xdr:to>
      <xdr:col>0</xdr:col>
      <xdr:colOff>761720</xdr:colOff>
      <xdr:row>51</xdr:row>
      <xdr:rowOff>1</xdr:rowOff>
    </xdr:to>
    <xdr:pic>
      <xdr:nvPicPr>
        <xdr:cNvPr id="33" name="Picture 32">
          <a:extLst>
            <a:ext uri="{FF2B5EF4-FFF2-40B4-BE49-F238E27FC236}">
              <a16:creationId xmlns:a16="http://schemas.microsoft.com/office/drawing/2014/main" id="{F49FA628-4E83-41FB-9EDC-5C81738AE148}"/>
            </a:ext>
          </a:extLst>
        </xdr:cNvPr>
        <xdr:cNvPicPr>
          <a:picLocks noChangeAspect="1"/>
        </xdr:cNvPicPr>
      </xdr:nvPicPr>
      <xdr:blipFill>
        <a:blip xmlns:r="http://schemas.openxmlformats.org/officeDocument/2006/relationships" r:embed="rId30"/>
        <a:stretch>
          <a:fillRect/>
        </a:stretch>
      </xdr:blipFill>
      <xdr:spPr>
        <a:xfrm>
          <a:off x="85725" y="32861250"/>
          <a:ext cx="675995" cy="276226"/>
        </a:xfrm>
        <a:prstGeom prst="rect">
          <a:avLst/>
        </a:prstGeom>
      </xdr:spPr>
    </xdr:pic>
    <xdr:clientData/>
  </xdr:twoCellAnchor>
  <xdr:twoCellAnchor editAs="oneCell">
    <xdr:from>
      <xdr:col>0</xdr:col>
      <xdr:colOff>0</xdr:colOff>
      <xdr:row>53</xdr:row>
      <xdr:rowOff>1</xdr:rowOff>
    </xdr:from>
    <xdr:to>
      <xdr:col>0</xdr:col>
      <xdr:colOff>811179</xdr:colOff>
      <xdr:row>53</xdr:row>
      <xdr:rowOff>304801</xdr:rowOff>
    </xdr:to>
    <xdr:pic>
      <xdr:nvPicPr>
        <xdr:cNvPr id="35" name="Picture 34">
          <a:extLst>
            <a:ext uri="{FF2B5EF4-FFF2-40B4-BE49-F238E27FC236}">
              <a16:creationId xmlns:a16="http://schemas.microsoft.com/office/drawing/2014/main" id="{C51DC265-39E7-4556-8239-B4FA040A8F41}"/>
            </a:ext>
          </a:extLst>
        </xdr:cNvPr>
        <xdr:cNvPicPr>
          <a:picLocks noChangeAspect="1"/>
        </xdr:cNvPicPr>
      </xdr:nvPicPr>
      <xdr:blipFill>
        <a:blip xmlns:r="http://schemas.openxmlformats.org/officeDocument/2006/relationships" r:embed="rId31"/>
        <a:stretch>
          <a:fillRect/>
        </a:stretch>
      </xdr:blipFill>
      <xdr:spPr>
        <a:xfrm>
          <a:off x="0" y="33794701"/>
          <a:ext cx="811179" cy="304800"/>
        </a:xfrm>
        <a:prstGeom prst="rect">
          <a:avLst/>
        </a:prstGeom>
      </xdr:spPr>
    </xdr:pic>
    <xdr:clientData/>
  </xdr:twoCellAnchor>
  <xdr:twoCellAnchor editAs="oneCell">
    <xdr:from>
      <xdr:col>0</xdr:col>
      <xdr:colOff>47625</xdr:colOff>
      <xdr:row>58</xdr:row>
      <xdr:rowOff>114300</xdr:rowOff>
    </xdr:from>
    <xdr:to>
      <xdr:col>0</xdr:col>
      <xdr:colOff>828577</xdr:colOff>
      <xdr:row>59</xdr:row>
      <xdr:rowOff>361843</xdr:rowOff>
    </xdr:to>
    <xdr:pic>
      <xdr:nvPicPr>
        <xdr:cNvPr id="37" name="Picture 36">
          <a:extLst>
            <a:ext uri="{FF2B5EF4-FFF2-40B4-BE49-F238E27FC236}">
              <a16:creationId xmlns:a16="http://schemas.microsoft.com/office/drawing/2014/main" id="{49D36A36-04A0-49A7-8E80-4CE4E48B5254}"/>
            </a:ext>
          </a:extLst>
        </xdr:cNvPr>
        <xdr:cNvPicPr>
          <a:picLocks noChangeAspect="1"/>
        </xdr:cNvPicPr>
      </xdr:nvPicPr>
      <xdr:blipFill>
        <a:blip xmlns:r="http://schemas.openxmlformats.org/officeDocument/2006/relationships" r:embed="rId32"/>
        <a:stretch>
          <a:fillRect/>
        </a:stretch>
      </xdr:blipFill>
      <xdr:spPr>
        <a:xfrm>
          <a:off x="47625" y="36347400"/>
          <a:ext cx="780952" cy="857143"/>
        </a:xfrm>
        <a:prstGeom prst="rect">
          <a:avLst/>
        </a:prstGeom>
      </xdr:spPr>
    </xdr:pic>
    <xdr:clientData/>
  </xdr:twoCellAnchor>
  <xdr:twoCellAnchor editAs="oneCell">
    <xdr:from>
      <xdr:col>0</xdr:col>
      <xdr:colOff>0</xdr:colOff>
      <xdr:row>60</xdr:row>
      <xdr:rowOff>0</xdr:rowOff>
    </xdr:from>
    <xdr:to>
      <xdr:col>0</xdr:col>
      <xdr:colOff>863719</xdr:colOff>
      <xdr:row>61</xdr:row>
      <xdr:rowOff>238125</xdr:rowOff>
    </xdr:to>
    <xdr:pic>
      <xdr:nvPicPr>
        <xdr:cNvPr id="39" name="Picture 38">
          <a:extLst>
            <a:ext uri="{FF2B5EF4-FFF2-40B4-BE49-F238E27FC236}">
              <a16:creationId xmlns:a16="http://schemas.microsoft.com/office/drawing/2014/main" id="{DE134A01-0267-4DEC-A99A-42CFC7D8A0DF}"/>
            </a:ext>
          </a:extLst>
        </xdr:cNvPr>
        <xdr:cNvPicPr>
          <a:picLocks noChangeAspect="1"/>
        </xdr:cNvPicPr>
      </xdr:nvPicPr>
      <xdr:blipFill>
        <a:blip xmlns:r="http://schemas.openxmlformats.org/officeDocument/2006/relationships" r:embed="rId33"/>
        <a:stretch>
          <a:fillRect/>
        </a:stretch>
      </xdr:blipFill>
      <xdr:spPr>
        <a:xfrm>
          <a:off x="0" y="37604700"/>
          <a:ext cx="873244" cy="1000125"/>
        </a:xfrm>
        <a:prstGeom prst="rect">
          <a:avLst/>
        </a:prstGeom>
      </xdr:spPr>
    </xdr:pic>
    <xdr:clientData/>
  </xdr:twoCellAnchor>
  <xdr:twoCellAnchor editAs="oneCell">
    <xdr:from>
      <xdr:col>0</xdr:col>
      <xdr:colOff>0</xdr:colOff>
      <xdr:row>72</xdr:row>
      <xdr:rowOff>0</xdr:rowOff>
    </xdr:from>
    <xdr:to>
      <xdr:col>1</xdr:col>
      <xdr:colOff>15545</xdr:colOff>
      <xdr:row>73</xdr:row>
      <xdr:rowOff>76200</xdr:rowOff>
    </xdr:to>
    <xdr:pic>
      <xdr:nvPicPr>
        <xdr:cNvPr id="41" name="Picture 40">
          <a:extLst>
            <a:ext uri="{FF2B5EF4-FFF2-40B4-BE49-F238E27FC236}">
              <a16:creationId xmlns:a16="http://schemas.microsoft.com/office/drawing/2014/main" id="{026A5347-42D6-49E1-A151-D2451AA41627}"/>
            </a:ext>
          </a:extLst>
        </xdr:cNvPr>
        <xdr:cNvPicPr>
          <a:picLocks noChangeAspect="1"/>
        </xdr:cNvPicPr>
      </xdr:nvPicPr>
      <xdr:blipFill>
        <a:blip xmlns:r="http://schemas.openxmlformats.org/officeDocument/2006/relationships" r:embed="rId34"/>
        <a:stretch>
          <a:fillRect/>
        </a:stretch>
      </xdr:blipFill>
      <xdr:spPr>
        <a:xfrm>
          <a:off x="0" y="46443900"/>
          <a:ext cx="891845" cy="838200"/>
        </a:xfrm>
        <a:prstGeom prst="rect">
          <a:avLst/>
        </a:prstGeom>
      </xdr:spPr>
    </xdr:pic>
    <xdr:clientData/>
  </xdr:twoCellAnchor>
  <xdr:twoCellAnchor editAs="oneCell">
    <xdr:from>
      <xdr:col>0</xdr:col>
      <xdr:colOff>0</xdr:colOff>
      <xdr:row>83</xdr:row>
      <xdr:rowOff>57151</xdr:rowOff>
    </xdr:from>
    <xdr:to>
      <xdr:col>0</xdr:col>
      <xdr:colOff>803276</xdr:colOff>
      <xdr:row>84</xdr:row>
      <xdr:rowOff>38101</xdr:rowOff>
    </xdr:to>
    <xdr:pic>
      <xdr:nvPicPr>
        <xdr:cNvPr id="43" name="Picture 42">
          <a:extLst>
            <a:ext uri="{FF2B5EF4-FFF2-40B4-BE49-F238E27FC236}">
              <a16:creationId xmlns:a16="http://schemas.microsoft.com/office/drawing/2014/main" id="{9ADAFB12-F667-444F-98E5-6E5505D14A19}"/>
            </a:ext>
          </a:extLst>
        </xdr:cNvPr>
        <xdr:cNvPicPr>
          <a:picLocks noChangeAspect="1"/>
        </xdr:cNvPicPr>
      </xdr:nvPicPr>
      <xdr:blipFill>
        <a:blip xmlns:r="http://schemas.openxmlformats.org/officeDocument/2006/relationships" r:embed="rId35"/>
        <a:stretch>
          <a:fillRect/>
        </a:stretch>
      </xdr:blipFill>
      <xdr:spPr>
        <a:xfrm>
          <a:off x="0" y="54883051"/>
          <a:ext cx="803276" cy="438150"/>
        </a:xfrm>
        <a:prstGeom prst="rect">
          <a:avLst/>
        </a:prstGeom>
      </xdr:spPr>
    </xdr:pic>
    <xdr:clientData/>
  </xdr:twoCellAnchor>
  <xdr:twoCellAnchor editAs="oneCell">
    <xdr:from>
      <xdr:col>0</xdr:col>
      <xdr:colOff>0</xdr:colOff>
      <xdr:row>85</xdr:row>
      <xdr:rowOff>0</xdr:rowOff>
    </xdr:from>
    <xdr:to>
      <xdr:col>0</xdr:col>
      <xdr:colOff>790476</xdr:colOff>
      <xdr:row>85</xdr:row>
      <xdr:rowOff>400000</xdr:rowOff>
    </xdr:to>
    <xdr:pic>
      <xdr:nvPicPr>
        <xdr:cNvPr id="48" name="Picture 47">
          <a:extLst>
            <a:ext uri="{FF2B5EF4-FFF2-40B4-BE49-F238E27FC236}">
              <a16:creationId xmlns:a16="http://schemas.microsoft.com/office/drawing/2014/main" id="{69CDA935-217D-4C20-9772-0C0BF80CB23B}"/>
            </a:ext>
          </a:extLst>
        </xdr:cNvPr>
        <xdr:cNvPicPr>
          <a:picLocks noChangeAspect="1"/>
        </xdr:cNvPicPr>
      </xdr:nvPicPr>
      <xdr:blipFill>
        <a:blip xmlns:r="http://schemas.openxmlformats.org/officeDocument/2006/relationships" r:embed="rId36"/>
        <a:stretch>
          <a:fillRect/>
        </a:stretch>
      </xdr:blipFill>
      <xdr:spPr>
        <a:xfrm>
          <a:off x="0" y="55740300"/>
          <a:ext cx="790476" cy="400000"/>
        </a:xfrm>
        <a:prstGeom prst="rect">
          <a:avLst/>
        </a:prstGeom>
      </xdr:spPr>
    </xdr:pic>
    <xdr:clientData/>
  </xdr:twoCellAnchor>
  <xdr:twoCellAnchor editAs="oneCell">
    <xdr:from>
      <xdr:col>0</xdr:col>
      <xdr:colOff>152400</xdr:colOff>
      <xdr:row>85</xdr:row>
      <xdr:rowOff>371475</xdr:rowOff>
    </xdr:from>
    <xdr:to>
      <xdr:col>0</xdr:col>
      <xdr:colOff>544546</xdr:colOff>
      <xdr:row>86</xdr:row>
      <xdr:rowOff>447594</xdr:rowOff>
    </xdr:to>
    <xdr:pic>
      <xdr:nvPicPr>
        <xdr:cNvPr id="49" name="Picture 48">
          <a:extLst>
            <a:ext uri="{FF2B5EF4-FFF2-40B4-BE49-F238E27FC236}">
              <a16:creationId xmlns:a16="http://schemas.microsoft.com/office/drawing/2014/main" id="{E226A372-0A17-4297-B7DB-376C0087F6CF}"/>
            </a:ext>
          </a:extLst>
        </xdr:cNvPr>
        <xdr:cNvPicPr>
          <a:picLocks noChangeAspect="1"/>
        </xdr:cNvPicPr>
      </xdr:nvPicPr>
      <xdr:blipFill>
        <a:blip xmlns:r="http://schemas.openxmlformats.org/officeDocument/2006/relationships" r:embed="rId37"/>
        <a:stretch>
          <a:fillRect/>
        </a:stretch>
      </xdr:blipFill>
      <xdr:spPr>
        <a:xfrm>
          <a:off x="152400" y="56111775"/>
          <a:ext cx="392146" cy="533319"/>
        </a:xfrm>
        <a:prstGeom prst="rect">
          <a:avLst/>
        </a:prstGeom>
      </xdr:spPr>
    </xdr:pic>
    <xdr:clientData/>
  </xdr:twoCellAnchor>
  <xdr:twoCellAnchor editAs="oneCell">
    <xdr:from>
      <xdr:col>0</xdr:col>
      <xdr:colOff>0</xdr:colOff>
      <xdr:row>105</xdr:row>
      <xdr:rowOff>0</xdr:rowOff>
    </xdr:from>
    <xdr:to>
      <xdr:col>1</xdr:col>
      <xdr:colOff>57150</xdr:colOff>
      <xdr:row>106</xdr:row>
      <xdr:rowOff>165927</xdr:rowOff>
    </xdr:to>
    <xdr:pic>
      <xdr:nvPicPr>
        <xdr:cNvPr id="64" name="Picture 63">
          <a:extLst>
            <a:ext uri="{FF2B5EF4-FFF2-40B4-BE49-F238E27FC236}">
              <a16:creationId xmlns:a16="http://schemas.microsoft.com/office/drawing/2014/main" id="{D0FB3F46-0F48-496A-AAEC-F56F62C880B4}"/>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0" y="65341500"/>
          <a:ext cx="933450" cy="623127"/>
        </a:xfrm>
        <a:prstGeom prst="rect">
          <a:avLst/>
        </a:prstGeom>
      </xdr:spPr>
    </xdr:pic>
    <xdr:clientData/>
  </xdr:twoCellAnchor>
  <xdr:twoCellAnchor editAs="oneCell">
    <xdr:from>
      <xdr:col>0</xdr:col>
      <xdr:colOff>0</xdr:colOff>
      <xdr:row>113</xdr:row>
      <xdr:rowOff>0</xdr:rowOff>
    </xdr:from>
    <xdr:to>
      <xdr:col>0</xdr:col>
      <xdr:colOff>834409</xdr:colOff>
      <xdr:row>114</xdr:row>
      <xdr:rowOff>104775</xdr:rowOff>
    </xdr:to>
    <xdr:pic>
      <xdr:nvPicPr>
        <xdr:cNvPr id="66" name="Picture 65">
          <a:extLst>
            <a:ext uri="{FF2B5EF4-FFF2-40B4-BE49-F238E27FC236}">
              <a16:creationId xmlns:a16="http://schemas.microsoft.com/office/drawing/2014/main" id="{608A28C0-DED5-43C8-9D37-78F359A8CFB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68999100"/>
          <a:ext cx="834409" cy="561975"/>
        </a:xfrm>
        <a:prstGeom prst="rect">
          <a:avLst/>
        </a:prstGeom>
      </xdr:spPr>
    </xdr:pic>
    <xdr:clientData/>
  </xdr:twoCellAnchor>
  <xdr:twoCellAnchor editAs="oneCell">
    <xdr:from>
      <xdr:col>0</xdr:col>
      <xdr:colOff>333375</xdr:colOff>
      <xdr:row>88</xdr:row>
      <xdr:rowOff>95250</xdr:rowOff>
    </xdr:from>
    <xdr:to>
      <xdr:col>0</xdr:col>
      <xdr:colOff>514350</xdr:colOff>
      <xdr:row>89</xdr:row>
      <xdr:rowOff>343717</xdr:rowOff>
    </xdr:to>
    <xdr:pic>
      <xdr:nvPicPr>
        <xdr:cNvPr id="51" name="Picture 50">
          <a:extLst>
            <a:ext uri="{FF2B5EF4-FFF2-40B4-BE49-F238E27FC236}">
              <a16:creationId xmlns:a16="http://schemas.microsoft.com/office/drawing/2014/main" id="{0517FEE9-620A-403B-B83D-4E9D19FE6402}"/>
            </a:ext>
          </a:extLst>
        </xdr:cNvPr>
        <xdr:cNvPicPr>
          <a:picLocks noChangeAspect="1"/>
        </xdr:cNvPicPr>
      </xdr:nvPicPr>
      <xdr:blipFill>
        <a:blip xmlns:r="http://schemas.openxmlformats.org/officeDocument/2006/relationships" r:embed="rId38"/>
        <a:stretch>
          <a:fillRect/>
        </a:stretch>
      </xdr:blipFill>
      <xdr:spPr>
        <a:xfrm>
          <a:off x="333375" y="57359550"/>
          <a:ext cx="180975" cy="553267"/>
        </a:xfrm>
        <a:prstGeom prst="rect">
          <a:avLst/>
        </a:prstGeom>
      </xdr:spPr>
    </xdr:pic>
    <xdr:clientData/>
  </xdr:twoCellAnchor>
  <xdr:twoCellAnchor editAs="oneCell">
    <xdr:from>
      <xdr:col>0</xdr:col>
      <xdr:colOff>0</xdr:colOff>
      <xdr:row>121</xdr:row>
      <xdr:rowOff>76200</xdr:rowOff>
    </xdr:from>
    <xdr:to>
      <xdr:col>1</xdr:col>
      <xdr:colOff>34528</xdr:colOff>
      <xdr:row>121</xdr:row>
      <xdr:rowOff>504825</xdr:rowOff>
    </xdr:to>
    <xdr:pic>
      <xdr:nvPicPr>
        <xdr:cNvPr id="55" name="Picture 54">
          <a:extLst>
            <a:ext uri="{FF2B5EF4-FFF2-40B4-BE49-F238E27FC236}">
              <a16:creationId xmlns:a16="http://schemas.microsoft.com/office/drawing/2014/main" id="{C917E5C2-2967-450A-AE03-CE32A7A43CD6}"/>
            </a:ext>
          </a:extLst>
        </xdr:cNvPr>
        <xdr:cNvPicPr>
          <a:picLocks noChangeAspect="1"/>
        </xdr:cNvPicPr>
      </xdr:nvPicPr>
      <xdr:blipFill>
        <a:blip xmlns:r="http://schemas.openxmlformats.org/officeDocument/2006/relationships" r:embed="rId39"/>
        <a:stretch>
          <a:fillRect/>
        </a:stretch>
      </xdr:blipFill>
      <xdr:spPr>
        <a:xfrm>
          <a:off x="0" y="72732900"/>
          <a:ext cx="910828" cy="428625"/>
        </a:xfrm>
        <a:prstGeom prst="rect">
          <a:avLst/>
        </a:prstGeom>
      </xdr:spPr>
    </xdr:pic>
    <xdr:clientData/>
  </xdr:twoCellAnchor>
  <xdr:twoCellAnchor editAs="oneCell">
    <xdr:from>
      <xdr:col>0</xdr:col>
      <xdr:colOff>0</xdr:colOff>
      <xdr:row>142</xdr:row>
      <xdr:rowOff>0</xdr:rowOff>
    </xdr:from>
    <xdr:to>
      <xdr:col>0</xdr:col>
      <xdr:colOff>616565</xdr:colOff>
      <xdr:row>143</xdr:row>
      <xdr:rowOff>57150</xdr:rowOff>
    </xdr:to>
    <xdr:pic>
      <xdr:nvPicPr>
        <xdr:cNvPr id="59" name="Picture 58">
          <a:extLst>
            <a:ext uri="{FF2B5EF4-FFF2-40B4-BE49-F238E27FC236}">
              <a16:creationId xmlns:a16="http://schemas.microsoft.com/office/drawing/2014/main" id="{51B850A5-A85C-46EE-9DF9-16A4296C9D73}"/>
            </a:ext>
          </a:extLst>
        </xdr:cNvPr>
        <xdr:cNvPicPr>
          <a:picLocks noChangeAspect="1"/>
        </xdr:cNvPicPr>
      </xdr:nvPicPr>
      <xdr:blipFill>
        <a:blip xmlns:r="http://schemas.openxmlformats.org/officeDocument/2006/relationships" r:embed="rId40"/>
        <a:stretch>
          <a:fillRect/>
        </a:stretch>
      </xdr:blipFill>
      <xdr:spPr>
        <a:xfrm>
          <a:off x="0" y="84582000"/>
          <a:ext cx="616565" cy="666750"/>
        </a:xfrm>
        <a:prstGeom prst="rect">
          <a:avLst/>
        </a:prstGeom>
      </xdr:spPr>
    </xdr:pic>
    <xdr:clientData/>
  </xdr:twoCellAnchor>
  <xdr:twoCellAnchor editAs="oneCell">
    <xdr:from>
      <xdr:col>0</xdr:col>
      <xdr:colOff>47625</xdr:colOff>
      <xdr:row>146</xdr:row>
      <xdr:rowOff>557930</xdr:rowOff>
    </xdr:from>
    <xdr:to>
      <xdr:col>0</xdr:col>
      <xdr:colOff>666750</xdr:colOff>
      <xdr:row>147</xdr:row>
      <xdr:rowOff>552355</xdr:rowOff>
    </xdr:to>
    <xdr:pic>
      <xdr:nvPicPr>
        <xdr:cNvPr id="68" name="Picture 67">
          <a:extLst>
            <a:ext uri="{FF2B5EF4-FFF2-40B4-BE49-F238E27FC236}">
              <a16:creationId xmlns:a16="http://schemas.microsoft.com/office/drawing/2014/main" id="{D6574063-43BE-487C-8218-03EB9BB44E10}"/>
            </a:ext>
          </a:extLst>
        </xdr:cNvPr>
        <xdr:cNvPicPr>
          <a:picLocks noChangeAspect="1"/>
        </xdr:cNvPicPr>
      </xdr:nvPicPr>
      <xdr:blipFill>
        <a:blip xmlns:r="http://schemas.openxmlformats.org/officeDocument/2006/relationships" r:embed="rId41"/>
        <a:stretch>
          <a:fillRect/>
        </a:stretch>
      </xdr:blipFill>
      <xdr:spPr>
        <a:xfrm>
          <a:off x="47625" y="87578330"/>
          <a:ext cx="619125" cy="604025"/>
        </a:xfrm>
        <a:prstGeom prst="rect">
          <a:avLst/>
        </a:prstGeom>
      </xdr:spPr>
    </xdr:pic>
    <xdr:clientData/>
  </xdr:twoCellAnchor>
  <xdr:twoCellAnchor editAs="oneCell">
    <xdr:from>
      <xdr:col>0</xdr:col>
      <xdr:colOff>180975</xdr:colOff>
      <xdr:row>152</xdr:row>
      <xdr:rowOff>428625</xdr:rowOff>
    </xdr:from>
    <xdr:to>
      <xdr:col>0</xdr:col>
      <xdr:colOff>717946</xdr:colOff>
      <xdr:row>154</xdr:row>
      <xdr:rowOff>38100</xdr:rowOff>
    </xdr:to>
    <xdr:pic>
      <xdr:nvPicPr>
        <xdr:cNvPr id="70" name="Picture 69">
          <a:extLst>
            <a:ext uri="{FF2B5EF4-FFF2-40B4-BE49-F238E27FC236}">
              <a16:creationId xmlns:a16="http://schemas.microsoft.com/office/drawing/2014/main" id="{8EB346AA-9871-4349-9972-752B55B6C20A}"/>
            </a:ext>
          </a:extLst>
        </xdr:cNvPr>
        <xdr:cNvPicPr>
          <a:picLocks noChangeAspect="1"/>
        </xdr:cNvPicPr>
      </xdr:nvPicPr>
      <xdr:blipFill>
        <a:blip xmlns:r="http://schemas.openxmlformats.org/officeDocument/2006/relationships" r:embed="rId41"/>
        <a:stretch>
          <a:fillRect/>
        </a:stretch>
      </xdr:blipFill>
      <xdr:spPr>
        <a:xfrm>
          <a:off x="180975" y="91563825"/>
          <a:ext cx="536971" cy="523875"/>
        </a:xfrm>
        <a:prstGeom prst="rect">
          <a:avLst/>
        </a:prstGeom>
      </xdr:spPr>
    </xdr:pic>
    <xdr:clientData/>
  </xdr:twoCellAnchor>
  <xdr:twoCellAnchor editAs="oneCell">
    <xdr:from>
      <xdr:col>0</xdr:col>
      <xdr:colOff>0</xdr:colOff>
      <xdr:row>154</xdr:row>
      <xdr:rowOff>66675</xdr:rowOff>
    </xdr:from>
    <xdr:to>
      <xdr:col>1</xdr:col>
      <xdr:colOff>17871</xdr:colOff>
      <xdr:row>154</xdr:row>
      <xdr:rowOff>619125</xdr:rowOff>
    </xdr:to>
    <xdr:pic>
      <xdr:nvPicPr>
        <xdr:cNvPr id="71" name="Picture 70">
          <a:extLst>
            <a:ext uri="{FF2B5EF4-FFF2-40B4-BE49-F238E27FC236}">
              <a16:creationId xmlns:a16="http://schemas.microsoft.com/office/drawing/2014/main" id="{6D9DF3EE-3850-4E1C-BDD9-38020C0EBA84}"/>
            </a:ext>
          </a:extLst>
        </xdr:cNvPr>
        <xdr:cNvPicPr>
          <a:picLocks noChangeAspect="1"/>
        </xdr:cNvPicPr>
      </xdr:nvPicPr>
      <xdr:blipFill>
        <a:blip xmlns:r="http://schemas.openxmlformats.org/officeDocument/2006/relationships" r:embed="rId42"/>
        <a:stretch>
          <a:fillRect/>
        </a:stretch>
      </xdr:blipFill>
      <xdr:spPr>
        <a:xfrm>
          <a:off x="0" y="92116275"/>
          <a:ext cx="894171"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276225</xdr:rowOff>
    </xdr:from>
    <xdr:to>
      <xdr:col>2</xdr:col>
      <xdr:colOff>243700</xdr:colOff>
      <xdr:row>11</xdr:row>
      <xdr:rowOff>2250</xdr:rowOff>
    </xdr:to>
    <xdr:pic>
      <xdr:nvPicPr>
        <xdr:cNvPr id="3" name="Picture 2">
          <a:extLst>
            <a:ext uri="{FF2B5EF4-FFF2-40B4-BE49-F238E27FC236}">
              <a16:creationId xmlns:a16="http://schemas.microsoft.com/office/drawing/2014/main" id="{9636290C-DF43-4B57-9858-2E12A28953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5441275"/>
          <a:ext cx="853300" cy="2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365</xdr:row>
      <xdr:rowOff>123826</xdr:rowOff>
    </xdr:from>
    <xdr:to>
      <xdr:col>8</xdr:col>
      <xdr:colOff>257176</xdr:colOff>
      <xdr:row>367</xdr:row>
      <xdr:rowOff>104776</xdr:rowOff>
    </xdr:to>
    <xdr:sp macro="" textlink="">
      <xdr:nvSpPr>
        <xdr:cNvPr id="2" name="TextBox 1">
          <a:extLst>
            <a:ext uri="{FF2B5EF4-FFF2-40B4-BE49-F238E27FC236}">
              <a16:creationId xmlns:a16="http://schemas.microsoft.com/office/drawing/2014/main" id="{7F648216-E6D2-48A2-BD69-A21C71435830}"/>
            </a:ext>
          </a:extLst>
        </xdr:cNvPr>
        <xdr:cNvSpPr txBox="1"/>
      </xdr:nvSpPr>
      <xdr:spPr>
        <a:xfrm>
          <a:off x="0" y="55892701"/>
          <a:ext cx="6210301" cy="285750"/>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rgbClr val="A6A6A6"/>
              </a:solidFill>
            </a:rPr>
            <a:t>*</a:t>
          </a:r>
          <a:r>
            <a:rPr lang="es-ES" sz="1100" baseline="0">
              <a:solidFill>
                <a:srgbClr val="A6A6A6"/>
              </a:solidFill>
            </a:rPr>
            <a:t> bajo pedido a fábrica.</a:t>
          </a:r>
          <a:endParaRPr lang="es-ES" sz="1100">
            <a:solidFill>
              <a:srgbClr val="A6A6A6"/>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248</xdr:row>
      <xdr:rowOff>47626</xdr:rowOff>
    </xdr:from>
    <xdr:to>
      <xdr:col>4</xdr:col>
      <xdr:colOff>685800</xdr:colOff>
      <xdr:row>249</xdr:row>
      <xdr:rowOff>123825</xdr:rowOff>
    </xdr:to>
    <xdr:sp macro="" textlink="">
      <xdr:nvSpPr>
        <xdr:cNvPr id="2" name="TextBox 1">
          <a:extLst>
            <a:ext uri="{FF2B5EF4-FFF2-40B4-BE49-F238E27FC236}">
              <a16:creationId xmlns:a16="http://schemas.microsoft.com/office/drawing/2014/main" id="{11539881-6B20-47CF-A8F2-8D37C76974F0}"/>
            </a:ext>
          </a:extLst>
        </xdr:cNvPr>
        <xdr:cNvSpPr txBox="1"/>
      </xdr:nvSpPr>
      <xdr:spPr>
        <a:xfrm>
          <a:off x="0" y="255165226"/>
          <a:ext cx="6315075" cy="266699"/>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bg1">
                  <a:lumMod val="50000"/>
                </a:schemeClr>
              </a:solidFill>
            </a:rPr>
            <a:t>Los articulos</a:t>
          </a:r>
          <a:r>
            <a:rPr lang="es-ES" sz="1100" baseline="0">
              <a:solidFill>
                <a:schemeClr val="bg1">
                  <a:lumMod val="50000"/>
                </a:schemeClr>
              </a:solidFill>
            </a:rPr>
            <a:t> en gris quedarán descatalogados una vez agotado el stock.</a:t>
          </a:r>
          <a:endParaRPr lang="es-ES" sz="1100">
            <a:solidFill>
              <a:schemeClr val="bg1">
                <a:lumMod val="50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7053F-F16E-4865-BFAA-A06E87DF2A04}">
  <dimension ref="A1:L277"/>
  <sheetViews>
    <sheetView showGridLines="0" view="pageLayout" topLeftCell="A41" zoomScaleNormal="100" workbookViewId="0">
      <selection activeCell="E49" sqref="E28:E49"/>
    </sheetView>
  </sheetViews>
  <sheetFormatPr defaultRowHeight="15"/>
  <cols>
    <col min="1" max="1" width="10.33203125" customWidth="1"/>
    <col min="2" max="2" width="7.21875" customWidth="1"/>
    <col min="3" max="3" width="39.77734375" hidden="1" customWidth="1"/>
    <col min="4" max="4" width="52.77734375" customWidth="1"/>
    <col min="5" max="5" width="10.21875" customWidth="1"/>
    <col min="6" max="6" width="8.33203125" hidden="1" customWidth="1"/>
    <col min="7" max="8" width="7.21875" style="12" hidden="1" customWidth="1"/>
    <col min="9" max="9" width="7.21875" style="1" hidden="1" customWidth="1"/>
    <col min="10" max="11" width="3" customWidth="1"/>
    <col min="12" max="12" width="8.88671875" customWidth="1"/>
  </cols>
  <sheetData>
    <row r="1" spans="2:11" ht="23.25">
      <c r="B1" s="178" t="s">
        <v>1216</v>
      </c>
      <c r="C1" s="179"/>
      <c r="D1" s="179"/>
      <c r="E1" s="179"/>
      <c r="F1" s="179"/>
      <c r="G1" s="179"/>
      <c r="H1" s="179"/>
      <c r="I1" s="179"/>
    </row>
    <row r="2" spans="2:11" ht="17.25" customHeight="1">
      <c r="B2" s="26"/>
      <c r="C2" s="27"/>
      <c r="D2" s="27"/>
      <c r="E2" s="102"/>
      <c r="F2" s="91"/>
      <c r="G2" s="94"/>
      <c r="H2" s="45"/>
      <c r="I2" s="27"/>
    </row>
    <row r="3" spans="2:11" ht="18">
      <c r="B3" s="180" t="s">
        <v>620</v>
      </c>
      <c r="C3" s="180"/>
      <c r="D3" s="180"/>
      <c r="E3" s="180"/>
      <c r="F3" s="180"/>
      <c r="G3" s="180"/>
      <c r="H3" s="180"/>
      <c r="I3" s="180"/>
    </row>
    <row r="4" spans="2:11">
      <c r="H4" s="46"/>
      <c r="I4"/>
    </row>
    <row r="5" spans="2:11" s="31" customFormat="1" ht="15.75">
      <c r="B5" s="23" t="s">
        <v>752</v>
      </c>
      <c r="C5" s="24" t="s">
        <v>526</v>
      </c>
      <c r="D5" s="24" t="s">
        <v>525</v>
      </c>
      <c r="E5" s="42">
        <v>44927</v>
      </c>
      <c r="F5" s="42">
        <v>44743</v>
      </c>
      <c r="G5" s="95">
        <v>44652</v>
      </c>
      <c r="H5" s="42">
        <v>44562</v>
      </c>
      <c r="I5" s="24" t="s">
        <v>56</v>
      </c>
      <c r="J5" s="25" t="s">
        <v>54</v>
      </c>
      <c r="K5" s="25" t="s">
        <v>751</v>
      </c>
    </row>
    <row r="6" spans="2:11" ht="60">
      <c r="B6" s="69">
        <v>71012700</v>
      </c>
      <c r="C6" s="32" t="str">
        <f>LEFT(D6,54)</f>
        <v xml:space="preserve">tubo ff-therm multi Difustop PE-Xa 12x2 mm rollo 200m </v>
      </c>
      <c r="D6" s="28" t="s">
        <v>1155</v>
      </c>
      <c r="E6" s="92">
        <f>F6</f>
        <v>1.67</v>
      </c>
      <c r="F6" s="92">
        <f>TRUNC(G6*1.125,2)</f>
        <v>1.67</v>
      </c>
      <c r="G6" s="29">
        <f>TRUNC(H6*1.1,2)</f>
        <v>1.49</v>
      </c>
      <c r="H6" s="29">
        <f t="shared" ref="H6:H12" si="0">I6*1.09</f>
        <v>1.35487</v>
      </c>
      <c r="I6" s="29">
        <v>1.2429999999999999</v>
      </c>
      <c r="J6" s="30" t="s">
        <v>0</v>
      </c>
      <c r="K6" s="30">
        <v>5</v>
      </c>
    </row>
    <row r="7" spans="2:11" ht="60">
      <c r="B7" s="69">
        <v>71016700</v>
      </c>
      <c r="C7" s="32" t="str">
        <f t="shared" ref="C7:C12" si="1">LEFT(D7,55)</f>
        <v>tubo ff-therm multi Difustop PE-Xa 16 x 2 mm rollo 200m</v>
      </c>
      <c r="D7" s="28" t="s">
        <v>1156</v>
      </c>
      <c r="E7" s="92">
        <f t="shared" ref="E7:E71" si="2">F7</f>
        <v>1.87</v>
      </c>
      <c r="F7" s="92">
        <f t="shared" ref="F7:F56" si="3">TRUNC(G7*1.125,2)</f>
        <v>1.87</v>
      </c>
      <c r="G7" s="29">
        <f t="shared" ref="G7:G22" si="4">TRUNC(H7*1.1,2)</f>
        <v>1.67</v>
      </c>
      <c r="H7" s="29">
        <f t="shared" si="0"/>
        <v>1.5190131000000002</v>
      </c>
      <c r="I7" s="29">
        <v>1.3935900000000001</v>
      </c>
      <c r="J7" s="30" t="s">
        <v>0</v>
      </c>
      <c r="K7" s="30">
        <v>5</v>
      </c>
    </row>
    <row r="8" spans="2:11" ht="60">
      <c r="B8" s="69">
        <v>71016900</v>
      </c>
      <c r="C8" s="32" t="str">
        <f t="shared" si="1"/>
        <v>tubo ff-therm multi Difustop PE-Xa 16 x 2 mm rollo 600m</v>
      </c>
      <c r="D8" s="28" t="s">
        <v>1157</v>
      </c>
      <c r="E8" s="92">
        <f t="shared" si="2"/>
        <v>1.87</v>
      </c>
      <c r="F8" s="92">
        <f t="shared" si="3"/>
        <v>1.87</v>
      </c>
      <c r="G8" s="29">
        <f t="shared" si="4"/>
        <v>1.67</v>
      </c>
      <c r="H8" s="29">
        <f t="shared" si="0"/>
        <v>1.5190131000000002</v>
      </c>
      <c r="I8" s="29">
        <v>1.3935900000000001</v>
      </c>
      <c r="J8" s="30" t="s">
        <v>0</v>
      </c>
      <c r="K8" s="30">
        <v>5</v>
      </c>
    </row>
    <row r="9" spans="2:11" ht="60">
      <c r="B9" s="69">
        <v>71017700</v>
      </c>
      <c r="C9" s="32" t="str">
        <f t="shared" si="1"/>
        <v>tubo ff-therm multi Difustop PE-Xa 17 x 2 mm rollo 200m</v>
      </c>
      <c r="D9" s="28" t="s">
        <v>1158</v>
      </c>
      <c r="E9" s="92">
        <f t="shared" si="2"/>
        <v>2.02</v>
      </c>
      <c r="F9" s="92">
        <f t="shared" si="3"/>
        <v>2.02</v>
      </c>
      <c r="G9" s="29">
        <f t="shared" si="4"/>
        <v>1.8</v>
      </c>
      <c r="H9" s="29">
        <f t="shared" si="0"/>
        <v>1.6426300000000005</v>
      </c>
      <c r="I9" s="29">
        <v>1.5070000000000003</v>
      </c>
      <c r="J9" s="30" t="s">
        <v>0</v>
      </c>
      <c r="K9" s="30">
        <v>5</v>
      </c>
    </row>
    <row r="10" spans="2:11" ht="60">
      <c r="B10" s="69">
        <v>71017900</v>
      </c>
      <c r="C10" s="32" t="str">
        <f t="shared" si="1"/>
        <v>tubo ff-therm multi Difustop PE-Xa 17 x 2 mm rollo 600m</v>
      </c>
      <c r="D10" s="28" t="s">
        <v>1159</v>
      </c>
      <c r="E10" s="92">
        <f t="shared" si="2"/>
        <v>2.02</v>
      </c>
      <c r="F10" s="92">
        <f t="shared" si="3"/>
        <v>2.02</v>
      </c>
      <c r="G10" s="29">
        <f t="shared" si="4"/>
        <v>1.8</v>
      </c>
      <c r="H10" s="29">
        <f t="shared" si="0"/>
        <v>1.6426300000000005</v>
      </c>
      <c r="I10" s="29">
        <v>1.5070000000000003</v>
      </c>
      <c r="J10" s="30" t="s">
        <v>0</v>
      </c>
      <c r="K10" s="30">
        <v>5</v>
      </c>
    </row>
    <row r="11" spans="2:11" ht="60">
      <c r="B11" s="69">
        <v>71020700</v>
      </c>
      <c r="C11" s="32" t="str">
        <f t="shared" si="1"/>
        <v>tubo ff-therm multi Difustop PE-Xa 20 x 2 mm rollo 200m</v>
      </c>
      <c r="D11" s="28" t="s">
        <v>1160</v>
      </c>
      <c r="E11" s="92">
        <f t="shared" si="2"/>
        <v>2.54</v>
      </c>
      <c r="F11" s="92">
        <f t="shared" si="3"/>
        <v>2.54</v>
      </c>
      <c r="G11" s="29">
        <f t="shared" si="4"/>
        <v>2.2599999999999998</v>
      </c>
      <c r="H11" s="29">
        <f t="shared" si="0"/>
        <v>2.0633261275000003</v>
      </c>
      <c r="I11" s="29">
        <v>1.8929597500000002</v>
      </c>
      <c r="J11" s="30" t="s">
        <v>0</v>
      </c>
      <c r="K11" s="30">
        <v>5</v>
      </c>
    </row>
    <row r="12" spans="2:11" ht="60">
      <c r="B12" s="69">
        <v>71020919</v>
      </c>
      <c r="C12" s="32" t="str">
        <f t="shared" si="1"/>
        <v>tubo ff-therm multi Difustop PE-Xa 20 x 2 mm rollo 500m</v>
      </c>
      <c r="D12" s="28" t="s">
        <v>1161</v>
      </c>
      <c r="E12" s="92">
        <f t="shared" si="2"/>
        <v>2.54</v>
      </c>
      <c r="F12" s="92">
        <f t="shared" si="3"/>
        <v>2.54</v>
      </c>
      <c r="G12" s="29">
        <f t="shared" si="4"/>
        <v>2.2599999999999998</v>
      </c>
      <c r="H12" s="29">
        <f t="shared" si="0"/>
        <v>2.0633261275000003</v>
      </c>
      <c r="I12" s="29">
        <v>1.8929597500000002</v>
      </c>
      <c r="J12" s="30" t="s">
        <v>0</v>
      </c>
      <c r="K12" s="30">
        <v>5</v>
      </c>
    </row>
    <row r="13" spans="2:11" ht="60">
      <c r="B13" s="69">
        <v>71025700</v>
      </c>
      <c r="C13" s="32" t="s">
        <v>673</v>
      </c>
      <c r="D13" s="28" t="s">
        <v>1162</v>
      </c>
      <c r="E13" s="92">
        <f t="shared" si="2"/>
        <v>4.0599999999999996</v>
      </c>
      <c r="F13" s="92">
        <f t="shared" si="3"/>
        <v>4.0599999999999996</v>
      </c>
      <c r="G13" s="29">
        <v>3.61</v>
      </c>
      <c r="H13" s="29"/>
      <c r="I13" s="29"/>
      <c r="J13" s="30" t="s">
        <v>0</v>
      </c>
      <c r="K13" s="30">
        <v>5</v>
      </c>
    </row>
    <row r="14" spans="2:11" s="44" customFormat="1" ht="72">
      <c r="B14" s="69">
        <v>73516500</v>
      </c>
      <c r="C14" s="43" t="str">
        <f t="shared" ref="C14:C22" si="5">LEFT(D14,53)</f>
        <v xml:space="preserve">tubo multicapa profitherm - AL  16x2 en rollo 120m   </v>
      </c>
      <c r="D14" s="28" t="s">
        <v>674</v>
      </c>
      <c r="E14" s="92">
        <f t="shared" si="2"/>
        <v>2.02</v>
      </c>
      <c r="F14" s="92">
        <f t="shared" si="3"/>
        <v>2.02</v>
      </c>
      <c r="G14" s="29">
        <f t="shared" si="4"/>
        <v>1.8</v>
      </c>
      <c r="H14" s="29">
        <f t="shared" ref="H14:H22" si="6">I14*1.09</f>
        <v>1.6414835311875</v>
      </c>
      <c r="I14" s="29">
        <v>1.5059481937499999</v>
      </c>
      <c r="J14" s="30" t="s">
        <v>0</v>
      </c>
      <c r="K14" s="30">
        <v>5</v>
      </c>
    </row>
    <row r="15" spans="2:11" s="44" customFormat="1" ht="72">
      <c r="B15" s="69">
        <v>73516800</v>
      </c>
      <c r="C15" s="43" t="str">
        <f t="shared" si="5"/>
        <v xml:space="preserve">tubo multicapa profitherm - AL  16x2 en rollo 240m   </v>
      </c>
      <c r="D15" s="28" t="s">
        <v>536</v>
      </c>
      <c r="E15" s="92">
        <f t="shared" si="2"/>
        <v>2.02</v>
      </c>
      <c r="F15" s="92">
        <f t="shared" si="3"/>
        <v>2.02</v>
      </c>
      <c r="G15" s="29">
        <f t="shared" si="4"/>
        <v>1.8</v>
      </c>
      <c r="H15" s="29">
        <f t="shared" si="6"/>
        <v>1.6414835311875</v>
      </c>
      <c r="I15" s="29">
        <v>1.5059481937499999</v>
      </c>
      <c r="J15" s="30" t="s">
        <v>0</v>
      </c>
      <c r="K15" s="30">
        <v>5</v>
      </c>
    </row>
    <row r="16" spans="2:11" s="44" customFormat="1" ht="72">
      <c r="B16" s="69">
        <v>73516900</v>
      </c>
      <c r="C16" s="43" t="str">
        <f t="shared" si="5"/>
        <v xml:space="preserve">tubo multicapa profitherm - AL  16x2 en rollo 600m   </v>
      </c>
      <c r="D16" s="28" t="s">
        <v>537</v>
      </c>
      <c r="E16" s="92">
        <f t="shared" si="2"/>
        <v>2.02</v>
      </c>
      <c r="F16" s="92">
        <f t="shared" si="3"/>
        <v>2.02</v>
      </c>
      <c r="G16" s="29">
        <f t="shared" si="4"/>
        <v>1.8</v>
      </c>
      <c r="H16" s="29">
        <f t="shared" si="6"/>
        <v>1.6414835311875</v>
      </c>
      <c r="I16" s="29">
        <v>1.5059481937499999</v>
      </c>
      <c r="J16" s="30" t="s">
        <v>0</v>
      </c>
      <c r="K16" s="30">
        <v>5</v>
      </c>
    </row>
    <row r="17" spans="2:12" ht="60">
      <c r="B17" s="69">
        <v>75016700</v>
      </c>
      <c r="C17" s="32" t="str">
        <f t="shared" si="5"/>
        <v xml:space="preserve">tubo ff-therm multi Difustop PE-RT 16x2 rollo 200 m  </v>
      </c>
      <c r="D17" s="28" t="s">
        <v>538</v>
      </c>
      <c r="E17" s="92">
        <f t="shared" si="2"/>
        <v>1.56</v>
      </c>
      <c r="F17" s="92">
        <f t="shared" si="3"/>
        <v>1.56</v>
      </c>
      <c r="G17" s="29">
        <f t="shared" si="4"/>
        <v>1.39</v>
      </c>
      <c r="H17" s="29">
        <f t="shared" si="6"/>
        <v>1.2658442500000002</v>
      </c>
      <c r="I17" s="29">
        <v>1.1613250000000002</v>
      </c>
      <c r="J17" s="30" t="s">
        <v>0</v>
      </c>
      <c r="K17" s="30">
        <v>6</v>
      </c>
    </row>
    <row r="18" spans="2:12" ht="60">
      <c r="B18" s="69">
        <v>75016900</v>
      </c>
      <c r="C18" s="32" t="str">
        <f t="shared" si="5"/>
        <v xml:space="preserve">tubo ff-therm multi Difustop PE-RT 16x2 rollo 600 m  </v>
      </c>
      <c r="D18" s="28" t="s">
        <v>539</v>
      </c>
      <c r="E18" s="92">
        <f t="shared" si="2"/>
        <v>1.56</v>
      </c>
      <c r="F18" s="92">
        <f t="shared" si="3"/>
        <v>1.56</v>
      </c>
      <c r="G18" s="29">
        <f t="shared" si="4"/>
        <v>1.39</v>
      </c>
      <c r="H18" s="29">
        <f t="shared" si="6"/>
        <v>1.2658442500000002</v>
      </c>
      <c r="I18" s="29">
        <v>1.1613250000000002</v>
      </c>
      <c r="J18" s="30" t="s">
        <v>0</v>
      </c>
      <c r="K18" s="30">
        <v>6</v>
      </c>
      <c r="L18" s="77"/>
    </row>
    <row r="19" spans="2:12" ht="60">
      <c r="B19" s="69">
        <v>75017700</v>
      </c>
      <c r="C19" s="32" t="str">
        <f t="shared" si="5"/>
        <v xml:space="preserve">tubo ff-therm multi Difustop PE-RT 17x2 rollo 200 m  </v>
      </c>
      <c r="D19" s="28" t="s">
        <v>675</v>
      </c>
      <c r="E19" s="92">
        <f t="shared" si="2"/>
        <v>1.69</v>
      </c>
      <c r="F19" s="92">
        <f t="shared" si="3"/>
        <v>1.69</v>
      </c>
      <c r="G19" s="29">
        <f t="shared" si="4"/>
        <v>1.51</v>
      </c>
      <c r="H19" s="29">
        <f t="shared" si="6"/>
        <v>1.3788499999999999</v>
      </c>
      <c r="I19" s="29">
        <v>1.2649999999999999</v>
      </c>
      <c r="J19" s="30" t="s">
        <v>0</v>
      </c>
      <c r="K19" s="30">
        <v>6</v>
      </c>
    </row>
    <row r="20" spans="2:12" ht="60">
      <c r="B20" s="69">
        <v>75017900</v>
      </c>
      <c r="C20" s="32" t="str">
        <f t="shared" si="5"/>
        <v xml:space="preserve">tubo ff-therm multi Difustop PE-RT 17x2 rollo 600 m  </v>
      </c>
      <c r="D20" s="28" t="s">
        <v>676</v>
      </c>
      <c r="E20" s="92">
        <f t="shared" si="2"/>
        <v>1.69</v>
      </c>
      <c r="F20" s="92">
        <f t="shared" si="3"/>
        <v>1.69</v>
      </c>
      <c r="G20" s="29">
        <f t="shared" si="4"/>
        <v>1.51</v>
      </c>
      <c r="H20" s="29">
        <f t="shared" si="6"/>
        <v>1.3788499999999999</v>
      </c>
      <c r="I20" s="29">
        <v>1.2649999999999999</v>
      </c>
      <c r="J20" s="30" t="s">
        <v>0</v>
      </c>
      <c r="K20" s="30">
        <v>6</v>
      </c>
    </row>
    <row r="21" spans="2:12" ht="60">
      <c r="B21" s="69">
        <v>75020700</v>
      </c>
      <c r="C21" s="32" t="str">
        <f t="shared" si="5"/>
        <v xml:space="preserve">tubo ff-therm multi Difustop PE-RT 20x2 rollo 200 m  </v>
      </c>
      <c r="D21" s="28" t="s">
        <v>540</v>
      </c>
      <c r="E21" s="92">
        <f t="shared" si="2"/>
        <v>2.0699999999999998</v>
      </c>
      <c r="F21" s="92">
        <f t="shared" si="3"/>
        <v>2.0699999999999998</v>
      </c>
      <c r="G21" s="29">
        <f t="shared" si="4"/>
        <v>1.84</v>
      </c>
      <c r="H21" s="29">
        <f t="shared" si="6"/>
        <v>1.6786000000000001</v>
      </c>
      <c r="I21" s="29">
        <v>1.54</v>
      </c>
      <c r="J21" s="30" t="s">
        <v>0</v>
      </c>
      <c r="K21" s="30">
        <v>6</v>
      </c>
    </row>
    <row r="22" spans="2:12" ht="60">
      <c r="B22" s="69">
        <v>75020900</v>
      </c>
      <c r="C22" s="32" t="str">
        <f t="shared" si="5"/>
        <v xml:space="preserve">tubo ff-therm multi Difustop PE-RT 20x2 rollo 500 m  </v>
      </c>
      <c r="D22" s="28" t="s">
        <v>541</v>
      </c>
      <c r="E22" s="92">
        <f t="shared" si="2"/>
        <v>2.0699999999999998</v>
      </c>
      <c r="F22" s="92">
        <f t="shared" si="3"/>
        <v>2.0699999999999998</v>
      </c>
      <c r="G22" s="29">
        <f t="shared" si="4"/>
        <v>1.84</v>
      </c>
      <c r="H22" s="29">
        <f t="shared" si="6"/>
        <v>1.6786000000000001</v>
      </c>
      <c r="I22" s="29">
        <v>1.54</v>
      </c>
      <c r="J22" s="30" t="s">
        <v>0</v>
      </c>
      <c r="K22" s="30">
        <v>6</v>
      </c>
    </row>
    <row r="23" spans="2:12" ht="72">
      <c r="B23" s="69">
        <v>76316700</v>
      </c>
      <c r="C23" s="32" t="str">
        <f>LEFT(D23,53)</f>
        <v>tubo ff­therm  ML5 Difustop PE­Xb 16x2 rollo 200 m
Tu</v>
      </c>
      <c r="D23" s="28" t="s">
        <v>677</v>
      </c>
      <c r="E23" s="92">
        <f t="shared" si="2"/>
        <v>1.72</v>
      </c>
      <c r="F23" s="92">
        <f t="shared" si="3"/>
        <v>1.72</v>
      </c>
      <c r="G23" s="29">
        <v>1.53</v>
      </c>
      <c r="H23" s="29"/>
      <c r="I23" s="29"/>
      <c r="J23" s="30" t="s">
        <v>0</v>
      </c>
      <c r="K23" s="30">
        <v>6</v>
      </c>
    </row>
    <row r="24" spans="2:12" ht="72">
      <c r="B24" s="69">
        <v>76316800</v>
      </c>
      <c r="C24" s="32" t="str">
        <f>LEFT(D24,53)</f>
        <v>tubo ff­therm  ML5 Difustop PE­Xb 16x2 rollo 240 m
Tu</v>
      </c>
      <c r="D24" s="28" t="s">
        <v>678</v>
      </c>
      <c r="E24" s="92">
        <f t="shared" si="2"/>
        <v>1.72</v>
      </c>
      <c r="F24" s="92">
        <f t="shared" si="3"/>
        <v>1.72</v>
      </c>
      <c r="G24" s="29">
        <v>1.53</v>
      </c>
      <c r="H24" s="29"/>
      <c r="I24" s="29"/>
      <c r="J24" s="30" t="s">
        <v>0</v>
      </c>
      <c r="K24" s="30">
        <v>6</v>
      </c>
    </row>
    <row r="25" spans="2:12" ht="72">
      <c r="B25" s="69">
        <v>76316900</v>
      </c>
      <c r="C25" s="32" t="str">
        <f>LEFT(D25,53)</f>
        <v>tubo ff­therm  ML5 Difustop PE­Xb 16x2 rollo 600 m
Tu</v>
      </c>
      <c r="D25" s="28" t="s">
        <v>679</v>
      </c>
      <c r="E25" s="92">
        <f t="shared" si="2"/>
        <v>1.72</v>
      </c>
      <c r="F25" s="92">
        <f t="shared" si="3"/>
        <v>1.72</v>
      </c>
      <c r="G25" s="29">
        <v>1.53</v>
      </c>
      <c r="H25" s="29"/>
      <c r="I25" s="29"/>
      <c r="J25" s="30" t="s">
        <v>0</v>
      </c>
      <c r="K25" s="30">
        <v>6</v>
      </c>
    </row>
    <row r="26" spans="2:12" ht="72">
      <c r="B26" s="69">
        <v>76317700</v>
      </c>
      <c r="C26" s="32" t="str">
        <f>LEFT(D26,53)</f>
        <v>tubo ff­therm  ML5 Difustop PE­Xb 17x2 rollo 200 m
Tu</v>
      </c>
      <c r="D26" s="28" t="s">
        <v>680</v>
      </c>
      <c r="E26" s="92">
        <f t="shared" si="2"/>
        <v>1.96</v>
      </c>
      <c r="F26" s="92">
        <f t="shared" si="3"/>
        <v>1.96</v>
      </c>
      <c r="G26" s="29">
        <v>1.75</v>
      </c>
      <c r="H26" s="29"/>
      <c r="I26" s="29"/>
      <c r="J26" s="30" t="s">
        <v>0</v>
      </c>
      <c r="K26" s="30">
        <v>6</v>
      </c>
    </row>
    <row r="27" spans="2:12" ht="72">
      <c r="B27" s="71">
        <v>76320900</v>
      </c>
      <c r="C27" s="32" t="str">
        <f>LEFT(D27,51)</f>
        <v xml:space="preserve">tubo ff­therm  ML5 Difustop PE­Xb 17x2 rollo 500 m
</v>
      </c>
      <c r="D27" s="28" t="s">
        <v>681</v>
      </c>
      <c r="E27" s="92">
        <f t="shared" si="2"/>
        <v>2.39</v>
      </c>
      <c r="F27" s="92">
        <f t="shared" si="3"/>
        <v>2.39</v>
      </c>
      <c r="G27" s="29">
        <v>2.13</v>
      </c>
      <c r="H27" s="29"/>
      <c r="I27" s="29"/>
      <c r="J27" s="30" t="s">
        <v>0</v>
      </c>
      <c r="K27" s="60">
        <v>6</v>
      </c>
    </row>
    <row r="28" spans="2:12" ht="78">
      <c r="B28" s="70">
        <v>90025400</v>
      </c>
      <c r="C28" s="70" t="str">
        <f>LEFT(D28,53)</f>
        <v>plancha np premium gfto E25/45 1,45x0,85 Rt:0,75m2k/W</v>
      </c>
      <c r="D28" s="57" t="s">
        <v>1238</v>
      </c>
      <c r="E28" s="92">
        <v>29.9</v>
      </c>
      <c r="F28" s="58">
        <f t="shared" ref="F28:F33" si="7">+G28</f>
        <v>33.869999999999997</v>
      </c>
      <c r="G28" s="59">
        <v>33.869999999999997</v>
      </c>
      <c r="H28" s="59">
        <f>I28*1.06</f>
        <v>27.793199999999999</v>
      </c>
      <c r="I28" s="59">
        <v>26.22</v>
      </c>
      <c r="J28" s="60" t="s">
        <v>1</v>
      </c>
      <c r="K28" s="60">
        <v>8</v>
      </c>
    </row>
    <row r="29" spans="2:12">
      <c r="B29" s="69"/>
      <c r="C29" s="68" t="str">
        <f>LEFT(D29,65)</f>
        <v>precio por m2</v>
      </c>
      <c r="D29" s="93" t="s">
        <v>748</v>
      </c>
      <c r="E29" s="92">
        <f>+E28/1.12</f>
        <v>26.696428571428566</v>
      </c>
      <c r="F29" s="63">
        <f t="shared" si="7"/>
        <v>30.21409455842997</v>
      </c>
      <c r="G29" s="64">
        <f>+G28/1.121</f>
        <v>30.21409455842997</v>
      </c>
      <c r="H29" s="63">
        <f t="shared" ref="H29:I29" si="8">+H28/1.21</f>
        <v>22.969586776859504</v>
      </c>
      <c r="I29" s="63">
        <f t="shared" si="8"/>
        <v>21.669421487603305</v>
      </c>
      <c r="J29" s="65"/>
      <c r="K29" s="65"/>
    </row>
    <row r="30" spans="2:12" ht="84" hidden="1">
      <c r="B30" s="70">
        <v>90025401</v>
      </c>
      <c r="C30" s="70" t="str">
        <f>LEFT(D30,53)</f>
        <v>plancha np premium gfto E37/57 1,45x0,85 Rt:1,25m2k/W</v>
      </c>
      <c r="D30" s="57" t="s">
        <v>1239</v>
      </c>
      <c r="E30" s="92">
        <f>+F30</f>
        <v>40.36</v>
      </c>
      <c r="F30" s="58">
        <f t="shared" si="7"/>
        <v>40.36</v>
      </c>
      <c r="G30" s="59">
        <v>40.36</v>
      </c>
      <c r="H30" s="59">
        <f>I30*1.08</f>
        <v>31.276800000000001</v>
      </c>
      <c r="I30" s="59">
        <v>28.96</v>
      </c>
      <c r="J30" s="60" t="s">
        <v>1</v>
      </c>
      <c r="K30" s="60">
        <v>8</v>
      </c>
    </row>
    <row r="31" spans="2:12" hidden="1">
      <c r="B31" s="69"/>
      <c r="C31" s="68" t="str">
        <f>LEFT(D31,65)</f>
        <v>precio por m2</v>
      </c>
      <c r="D31" s="93" t="s">
        <v>748</v>
      </c>
      <c r="E31" s="92">
        <f>+E30/1.12</f>
        <v>36.035714285714285</v>
      </c>
      <c r="F31" s="63">
        <f t="shared" si="7"/>
        <v>36.003568242640497</v>
      </c>
      <c r="G31" s="64">
        <f>+G30/1.121</f>
        <v>36.003568242640497</v>
      </c>
      <c r="H31" s="63">
        <f t="shared" ref="H31" si="9">+H30/1.21</f>
        <v>25.848595041322316</v>
      </c>
      <c r="I31" s="63">
        <f t="shared" ref="I31" si="10">+I30/1.21</f>
        <v>23.933884297520663</v>
      </c>
      <c r="J31" s="65"/>
      <c r="K31" s="65"/>
    </row>
    <row r="32" spans="2:12" ht="75">
      <c r="B32" s="70">
        <v>90025402</v>
      </c>
      <c r="C32" s="70" t="str">
        <f>LEFT(D32,54)</f>
        <v>plancha np premium acustc gft E25/45 dB26 Rt:0,75m2k/W</v>
      </c>
      <c r="D32" s="57" t="s">
        <v>1243</v>
      </c>
      <c r="E32" s="29">
        <v>29.9</v>
      </c>
      <c r="F32" s="58">
        <f t="shared" si="7"/>
        <v>31.39</v>
      </c>
      <c r="G32" s="59">
        <v>31.39</v>
      </c>
      <c r="H32" s="59">
        <f>I32*1.08</f>
        <v>25.941600000000001</v>
      </c>
      <c r="I32" s="59">
        <v>24.02</v>
      </c>
      <c r="J32" s="60" t="s">
        <v>1</v>
      </c>
      <c r="K32" s="60">
        <v>8</v>
      </c>
    </row>
    <row r="33" spans="1:11">
      <c r="B33" s="69"/>
      <c r="C33" s="68" t="str">
        <f>LEFT(D33,65)</f>
        <v>precio por m2</v>
      </c>
      <c r="D33" s="93" t="s">
        <v>748</v>
      </c>
      <c r="E33" s="103">
        <f>+E32/1.12</f>
        <v>26.696428571428566</v>
      </c>
      <c r="F33" s="63">
        <f t="shared" si="7"/>
        <v>28.001784121320249</v>
      </c>
      <c r="G33" s="64">
        <f>+G32/1.121</f>
        <v>28.001784121320249</v>
      </c>
      <c r="H33" s="63">
        <f t="shared" ref="H33" si="11">+H32/1.21</f>
        <v>21.439338842975207</v>
      </c>
      <c r="I33" s="63">
        <f t="shared" ref="I33" si="12">+I32/1.21</f>
        <v>19.851239669421489</v>
      </c>
      <c r="J33" s="65"/>
      <c r="K33" s="65"/>
    </row>
    <row r="34" spans="1:11" ht="84">
      <c r="B34" s="70">
        <v>90025403</v>
      </c>
      <c r="C34" s="70" t="str">
        <f>LEFT(D34,54)</f>
        <v>plancha np premium acustc gft E34/54 dB28 Rt:1,25m2k/W</v>
      </c>
      <c r="D34" s="57" t="s">
        <v>1244</v>
      </c>
      <c r="E34" s="29">
        <v>37.47</v>
      </c>
      <c r="F34" s="58">
        <f t="shared" ref="F34:F35" si="13">+G34</f>
        <v>37.47</v>
      </c>
      <c r="G34" s="64">
        <v>37.47</v>
      </c>
      <c r="H34" s="59">
        <f>I34*1.08</f>
        <v>29.808000000000003</v>
      </c>
      <c r="I34" s="59">
        <v>27.6</v>
      </c>
      <c r="J34" s="60" t="s">
        <v>1</v>
      </c>
      <c r="K34" s="60">
        <v>8</v>
      </c>
    </row>
    <row r="35" spans="1:11">
      <c r="B35" s="69"/>
      <c r="C35" s="68" t="str">
        <f>LEFT(D35,65)</f>
        <v>precio por m2</v>
      </c>
      <c r="D35" s="93" t="s">
        <v>748</v>
      </c>
      <c r="E35" s="103">
        <f>+E34/1.12</f>
        <v>33.455357142857139</v>
      </c>
      <c r="F35" s="63">
        <f t="shared" si="13"/>
        <v>33.425512934879571</v>
      </c>
      <c r="G35" s="64">
        <f t="shared" ref="G35" si="14">+G34/1.121</f>
        <v>33.425512934879571</v>
      </c>
      <c r="H35" s="63">
        <f t="shared" ref="H35" si="15">+H34/1.21</f>
        <v>24.634710743801655</v>
      </c>
      <c r="I35" s="63">
        <f t="shared" ref="I35" si="16">+I34/1.21</f>
        <v>22.809917355371901</v>
      </c>
      <c r="J35" s="65"/>
      <c r="K35" s="65"/>
    </row>
    <row r="36" spans="1:11" ht="84">
      <c r="B36" s="70">
        <v>90025405</v>
      </c>
      <c r="C36" s="70" t="str">
        <f>LEFT(D36,47)</f>
        <v>plancha nopas premium E23/45 D23 Rt: 0,75 m2k/W</v>
      </c>
      <c r="D36" s="57" t="s">
        <v>769</v>
      </c>
      <c r="E36" s="29">
        <v>27.75</v>
      </c>
      <c r="F36" s="58">
        <f>+G36</f>
        <v>31.47</v>
      </c>
      <c r="G36" s="59">
        <v>31.47</v>
      </c>
      <c r="H36" s="59">
        <f>I36*1.08</f>
        <v>25.7148</v>
      </c>
      <c r="I36" s="59">
        <v>23.81</v>
      </c>
      <c r="J36" s="60" t="s">
        <v>1</v>
      </c>
      <c r="K36" s="60">
        <v>9</v>
      </c>
    </row>
    <row r="37" spans="1:11">
      <c r="A37" s="22"/>
      <c r="B37" s="69"/>
      <c r="C37" s="68" t="str">
        <f>LEFT(D37,65)</f>
        <v>precio por m2</v>
      </c>
      <c r="D37" s="93" t="s">
        <v>748</v>
      </c>
      <c r="E37" s="103">
        <f>+E36/1.12</f>
        <v>24.776785714285712</v>
      </c>
      <c r="F37" s="63">
        <f>+G37</f>
        <v>28.073148974130241</v>
      </c>
      <c r="G37" s="64">
        <f>+G36/1.121</f>
        <v>28.073148974130241</v>
      </c>
      <c r="H37" s="63">
        <f t="shared" ref="H37" si="17">+H36/1.21</f>
        <v>21.251900826446281</v>
      </c>
      <c r="I37" s="63">
        <f t="shared" ref="I37" si="18">+I36/1.21</f>
        <v>19.677685950413224</v>
      </c>
      <c r="J37" s="65"/>
      <c r="K37" s="65"/>
    </row>
    <row r="38" spans="1:11" ht="72">
      <c r="B38" s="70">
        <v>90025406</v>
      </c>
      <c r="C38" s="70" t="str">
        <f>LEFT(D38,47)</f>
        <v>plancha nopas premium E11/31 D30 Rt: 0,41 m2k/W</v>
      </c>
      <c r="D38" s="57" t="s">
        <v>770</v>
      </c>
      <c r="E38" s="29">
        <v>22.38</v>
      </c>
      <c r="F38" s="58">
        <f t="shared" ref="F38:F50" si="19">+G38</f>
        <v>25.34</v>
      </c>
      <c r="G38" s="59">
        <v>25.34</v>
      </c>
      <c r="H38" s="59">
        <f>I38*1.08</f>
        <v>21.1572</v>
      </c>
      <c r="I38" s="59">
        <v>19.59</v>
      </c>
      <c r="J38" s="60" t="s">
        <v>1</v>
      </c>
      <c r="K38" s="60">
        <v>9</v>
      </c>
    </row>
    <row r="39" spans="1:11">
      <c r="B39" s="69"/>
      <c r="C39" s="68" t="str">
        <f>LEFT(D39,65)</f>
        <v>precio por m2</v>
      </c>
      <c r="D39" s="93" t="s">
        <v>748</v>
      </c>
      <c r="E39" s="103">
        <f>+E38/1.12</f>
        <v>19.982142857142854</v>
      </c>
      <c r="F39" s="63">
        <f t="shared" si="19"/>
        <v>22.604817127564676</v>
      </c>
      <c r="G39" s="64">
        <f>+G38/1.121</f>
        <v>22.604817127564676</v>
      </c>
      <c r="H39" s="63">
        <f t="shared" ref="H39" si="20">+H38/1.21</f>
        <v>17.485289256198346</v>
      </c>
      <c r="I39" s="63">
        <f t="shared" ref="I39" si="21">+I38/1.21</f>
        <v>16.190082644628099</v>
      </c>
      <c r="J39" s="65"/>
      <c r="K39" s="65"/>
    </row>
    <row r="40" spans="1:11" ht="63">
      <c r="B40" s="70">
        <v>90025430</v>
      </c>
      <c r="C40" s="70" t="str">
        <f>LEFT(D40,48)</f>
        <v>plancha nopas retrofit E10/24 D30 Rt: 0,30 m2k/W</v>
      </c>
      <c r="D40" s="57" t="s">
        <v>1235</v>
      </c>
      <c r="E40" s="29">
        <v>22.2</v>
      </c>
      <c r="F40" s="58">
        <f t="shared" si="19"/>
        <v>25.06</v>
      </c>
      <c r="G40" s="59">
        <v>25.06</v>
      </c>
      <c r="H40" s="59">
        <f>I40*1.086</f>
        <v>24.934560000000001</v>
      </c>
      <c r="I40" s="59">
        <v>22.96</v>
      </c>
      <c r="J40" s="60" t="s">
        <v>1</v>
      </c>
      <c r="K40" s="60">
        <v>9</v>
      </c>
    </row>
    <row r="41" spans="1:11">
      <c r="B41" s="69"/>
      <c r="C41" s="68" t="str">
        <f>LEFT(D41,65)</f>
        <v>precio por m2</v>
      </c>
      <c r="D41" s="93" t="s">
        <v>748</v>
      </c>
      <c r="E41" s="103">
        <f>+E40/1.08</f>
        <v>20.555555555555554</v>
      </c>
      <c r="F41" s="63">
        <f t="shared" si="19"/>
        <v>23.203703703703702</v>
      </c>
      <c r="G41" s="64">
        <f>+G40/1.08</f>
        <v>23.203703703703702</v>
      </c>
      <c r="H41" s="63">
        <f t="shared" ref="H41" si="22">+H40/1.21</f>
        <v>20.60707438016529</v>
      </c>
      <c r="I41" s="63">
        <f t="shared" ref="I41" si="23">+I40/1.21</f>
        <v>18.97520661157025</v>
      </c>
      <c r="J41" s="65"/>
      <c r="K41" s="65"/>
    </row>
    <row r="42" spans="1:11" ht="72">
      <c r="B42" s="70">
        <v>90025412</v>
      </c>
      <c r="C42" s="70" t="str">
        <f>LEFT(D42,46)</f>
        <v xml:space="preserve">plancha nopas economic E18/48  Rt: 0,75 m2k/W </v>
      </c>
      <c r="D42" s="57" t="s">
        <v>1154</v>
      </c>
      <c r="E42" s="92">
        <v>19.29</v>
      </c>
      <c r="F42" s="58">
        <f t="shared" si="19"/>
        <v>22.63</v>
      </c>
      <c r="G42" s="59">
        <v>22.63</v>
      </c>
      <c r="H42" s="59">
        <f>I42</f>
        <v>18.79</v>
      </c>
      <c r="I42" s="59">
        <v>18.79</v>
      </c>
      <c r="J42" s="60" t="s">
        <v>1</v>
      </c>
      <c r="K42" s="60">
        <v>10</v>
      </c>
    </row>
    <row r="43" spans="1:11">
      <c r="B43" s="69"/>
      <c r="C43" s="68" t="str">
        <f>LEFT(D43,65)</f>
        <v>precio por m2</v>
      </c>
      <c r="D43" s="93" t="s">
        <v>748</v>
      </c>
      <c r="E43" s="92">
        <f>+E42/1.2</f>
        <v>16.074999999999999</v>
      </c>
      <c r="F43" s="63">
        <f t="shared" si="19"/>
        <v>18.858333333333334</v>
      </c>
      <c r="G43" s="64">
        <f>+G42/1.2</f>
        <v>18.858333333333334</v>
      </c>
      <c r="H43" s="63">
        <f t="shared" ref="H43" si="24">+H42/1.21</f>
        <v>15.528925619834711</v>
      </c>
      <c r="I43" s="63">
        <f t="shared" ref="I43" si="25">+I42/1.21</f>
        <v>15.528925619834711</v>
      </c>
      <c r="J43" s="65"/>
      <c r="K43" s="65"/>
    </row>
    <row r="44" spans="1:11" ht="84">
      <c r="B44" s="70">
        <v>90025415</v>
      </c>
      <c r="C44" s="70" t="str">
        <f>LEFT(D44,46)</f>
        <v xml:space="preserve">plancha nopas economic E36/66  Rt: 1,25 m2k/W </v>
      </c>
      <c r="D44" s="57" t="s">
        <v>1153</v>
      </c>
      <c r="E44" s="92">
        <v>27.94</v>
      </c>
      <c r="F44" s="58">
        <f t="shared" si="19"/>
        <v>34.979999999999997</v>
      </c>
      <c r="G44" s="59">
        <v>34.979999999999997</v>
      </c>
      <c r="H44" s="59">
        <f>+I44</f>
        <v>28.93</v>
      </c>
      <c r="I44" s="59">
        <v>28.93</v>
      </c>
      <c r="J44" s="60" t="s">
        <v>1</v>
      </c>
      <c r="K44" s="60">
        <v>10</v>
      </c>
    </row>
    <row r="45" spans="1:11">
      <c r="B45" s="69"/>
      <c r="C45" s="68" t="str">
        <f>LEFT(D45,65)</f>
        <v>precio por m2</v>
      </c>
      <c r="D45" s="93" t="s">
        <v>748</v>
      </c>
      <c r="E45" s="92">
        <f>+E44/1.2</f>
        <v>23.283333333333335</v>
      </c>
      <c r="F45" s="63">
        <f t="shared" si="19"/>
        <v>29.15</v>
      </c>
      <c r="G45" s="64">
        <f>+G44/1.2</f>
        <v>29.15</v>
      </c>
      <c r="H45" s="63">
        <f t="shared" ref="H45" si="26">+H44/1.21</f>
        <v>23.90909090909091</v>
      </c>
      <c r="I45" s="63">
        <f t="shared" ref="I45" si="27">+I44/1.21</f>
        <v>23.90909090909091</v>
      </c>
      <c r="J45" s="65"/>
      <c r="K45" s="65"/>
    </row>
    <row r="46" spans="1:11" ht="84">
      <c r="B46" s="70">
        <v>90025418</v>
      </c>
      <c r="C46" s="70" t="s">
        <v>657</v>
      </c>
      <c r="D46" s="57" t="s">
        <v>1232</v>
      </c>
      <c r="E46" s="92">
        <v>18.54</v>
      </c>
      <c r="F46" s="58">
        <f t="shared" si="19"/>
        <v>22.63</v>
      </c>
      <c r="G46" s="59">
        <v>22.63</v>
      </c>
      <c r="H46" s="59">
        <v>18.79</v>
      </c>
      <c r="I46" s="59">
        <v>16.478000000000002</v>
      </c>
      <c r="J46" s="60" t="s">
        <v>1</v>
      </c>
      <c r="K46" s="60">
        <v>10</v>
      </c>
    </row>
    <row r="47" spans="1:11">
      <c r="B47" s="69"/>
      <c r="C47" s="68" t="str">
        <f>LEFT(D47,65)</f>
        <v>precio por m2</v>
      </c>
      <c r="D47" s="93" t="s">
        <v>748</v>
      </c>
      <c r="E47" s="92">
        <f>+E46/1.12</f>
        <v>16.553571428571427</v>
      </c>
      <c r="F47" s="63">
        <f t="shared" si="19"/>
        <v>20.205357142857139</v>
      </c>
      <c r="G47" s="64">
        <f>+G46/1.12</f>
        <v>20.205357142857139</v>
      </c>
      <c r="H47" s="63">
        <f t="shared" ref="H47" si="28">+H46/1.21</f>
        <v>15.528925619834711</v>
      </c>
      <c r="I47" s="63">
        <f t="shared" ref="I47" si="29">+I46/1.21</f>
        <v>13.618181818181819</v>
      </c>
      <c r="J47" s="65"/>
      <c r="K47" s="65"/>
    </row>
    <row r="48" spans="1:11" ht="84">
      <c r="B48" s="70">
        <v>90025419</v>
      </c>
      <c r="C48" s="70" t="s">
        <v>658</v>
      </c>
      <c r="D48" s="57" t="s">
        <v>1233</v>
      </c>
      <c r="E48" s="66">
        <v>26.66</v>
      </c>
      <c r="F48" s="58">
        <f t="shared" si="19"/>
        <v>34.979999999999997</v>
      </c>
      <c r="G48" s="59">
        <v>34.979999999999997</v>
      </c>
      <c r="H48" s="59">
        <v>28.93</v>
      </c>
      <c r="I48" s="59"/>
      <c r="J48" s="60" t="s">
        <v>1</v>
      </c>
      <c r="K48" s="60">
        <v>10</v>
      </c>
    </row>
    <row r="49" spans="2:11">
      <c r="B49" s="69"/>
      <c r="C49" s="68" t="str">
        <f>LEFT(D49,65)</f>
        <v>precio por m2</v>
      </c>
      <c r="D49" s="93" t="s">
        <v>748</v>
      </c>
      <c r="E49" s="97">
        <f>+E48/1.12</f>
        <v>23.803571428571427</v>
      </c>
      <c r="F49" s="63">
        <f t="shared" si="19"/>
        <v>31.232142857142851</v>
      </c>
      <c r="G49" s="64">
        <f>+G48/1.12</f>
        <v>31.232142857142851</v>
      </c>
      <c r="H49" s="63">
        <f t="shared" ref="H49" si="30">+H48/1.21</f>
        <v>23.90909090909091</v>
      </c>
      <c r="I49" s="63">
        <f t="shared" ref="I49" si="31">+I48/1.21</f>
        <v>0</v>
      </c>
      <c r="J49" s="65"/>
      <c r="K49" s="65"/>
    </row>
    <row r="50" spans="2:11" ht="36">
      <c r="B50" s="69">
        <v>90025450</v>
      </c>
      <c r="C50" s="61" t="str">
        <f>LEFT(D50,54)</f>
        <v xml:space="preserve">profitherm film de P.E. barrera antivapor 1X100m      </v>
      </c>
      <c r="D50" s="62" t="s">
        <v>560</v>
      </c>
      <c r="E50" s="92">
        <f t="shared" si="2"/>
        <v>100</v>
      </c>
      <c r="F50" s="63">
        <f t="shared" si="19"/>
        <v>100</v>
      </c>
      <c r="G50" s="64">
        <v>100</v>
      </c>
      <c r="H50" s="64">
        <f t="shared" ref="H50:H56" si="32">I50</f>
        <v>87.5</v>
      </c>
      <c r="I50" s="64">
        <v>87.5</v>
      </c>
      <c r="J50" s="65" t="s">
        <v>1</v>
      </c>
      <c r="K50" s="65">
        <v>11</v>
      </c>
    </row>
    <row r="51" spans="2:11" ht="37.5">
      <c r="B51" s="69">
        <v>90020980</v>
      </c>
      <c r="C51" s="61" t="str">
        <f>LEFT(D51,48)</f>
        <v>rodapié azul film antihumedad  8x150mm rollo 50m</v>
      </c>
      <c r="D51" s="28" t="s">
        <v>1237</v>
      </c>
      <c r="E51" s="92">
        <v>60</v>
      </c>
      <c r="F51" s="63"/>
      <c r="G51" s="64"/>
      <c r="H51" s="64"/>
      <c r="I51" s="64"/>
      <c r="J51" s="65" t="s">
        <v>1</v>
      </c>
      <c r="K51" s="65">
        <v>11</v>
      </c>
    </row>
    <row r="52" spans="2:11" ht="36">
      <c r="B52" s="69">
        <v>71900111</v>
      </c>
      <c r="C52" s="32" t="str">
        <f>LEFT(D52,50)</f>
        <v xml:space="preserve">rodapié con lámina antihumedad  8x150mm rollo 25m </v>
      </c>
      <c r="D52" s="28" t="s">
        <v>528</v>
      </c>
      <c r="E52" s="92">
        <v>38.65</v>
      </c>
      <c r="F52" s="92">
        <f t="shared" si="3"/>
        <v>38.65</v>
      </c>
      <c r="G52" s="29">
        <f t="shared" ref="G52:G60" si="33">TRUNC(H52*1.1,2)</f>
        <v>34.36</v>
      </c>
      <c r="H52" s="29">
        <f t="shared" si="32"/>
        <v>31.24</v>
      </c>
      <c r="I52" s="29">
        <v>31.24</v>
      </c>
      <c r="J52" s="30" t="s">
        <v>1</v>
      </c>
      <c r="K52" s="30">
        <v>11</v>
      </c>
    </row>
    <row r="53" spans="2:11" ht="36">
      <c r="B53" s="69">
        <v>71950112</v>
      </c>
      <c r="C53" s="32" t="str">
        <f>LEFT(D53,54)</f>
        <v xml:space="preserve">junta de dilatación de espuma 10x50x1200mm            </v>
      </c>
      <c r="D53" s="28" t="s">
        <v>530</v>
      </c>
      <c r="E53" s="92">
        <f t="shared" si="2"/>
        <v>11.05</v>
      </c>
      <c r="F53" s="92">
        <f t="shared" si="3"/>
        <v>11.05</v>
      </c>
      <c r="G53" s="29">
        <f t="shared" si="33"/>
        <v>9.83</v>
      </c>
      <c r="H53" s="29">
        <f t="shared" si="32"/>
        <v>8.94</v>
      </c>
      <c r="I53" s="29">
        <v>8.94</v>
      </c>
      <c r="J53" s="30" t="s">
        <v>1</v>
      </c>
      <c r="K53" s="30">
        <v>11</v>
      </c>
    </row>
    <row r="54" spans="2:11" ht="36">
      <c r="B54" s="69">
        <v>71900134</v>
      </c>
      <c r="C54" s="32" t="str">
        <f>LEFT(D54,54)</f>
        <v xml:space="preserve">protección del  tubo en la junta de dilatación        </v>
      </c>
      <c r="D54" s="28" t="s">
        <v>529</v>
      </c>
      <c r="E54" s="92">
        <f t="shared" si="2"/>
        <v>1.42</v>
      </c>
      <c r="F54" s="92">
        <f t="shared" si="3"/>
        <v>1.42</v>
      </c>
      <c r="G54" s="29">
        <f t="shared" si="33"/>
        <v>1.27</v>
      </c>
      <c r="H54" s="29">
        <f t="shared" si="32"/>
        <v>1.15825</v>
      </c>
      <c r="I54" s="29">
        <v>1.15825</v>
      </c>
      <c r="J54" s="30" t="s">
        <v>1</v>
      </c>
      <c r="K54" s="30">
        <v>12</v>
      </c>
    </row>
    <row r="55" spans="2:11" ht="36">
      <c r="B55" s="69">
        <v>71900102</v>
      </c>
      <c r="C55" s="32" t="str">
        <f>LEFT(D55,54)</f>
        <v xml:space="preserve">codo protector salida colector tubo 14-16mm           </v>
      </c>
      <c r="D55" s="28" t="s">
        <v>749</v>
      </c>
      <c r="E55" s="92">
        <f t="shared" si="2"/>
        <v>2.4700000000000002</v>
      </c>
      <c r="F55" s="92">
        <f t="shared" si="3"/>
        <v>2.4700000000000002</v>
      </c>
      <c r="G55" s="29">
        <f t="shared" si="33"/>
        <v>2.2000000000000002</v>
      </c>
      <c r="H55" s="29">
        <f t="shared" si="32"/>
        <v>2</v>
      </c>
      <c r="I55" s="29">
        <v>2</v>
      </c>
      <c r="J55" s="30" t="s">
        <v>1</v>
      </c>
      <c r="K55" s="30">
        <v>12</v>
      </c>
    </row>
    <row r="56" spans="2:11" ht="36">
      <c r="B56" s="69">
        <v>71900142</v>
      </c>
      <c r="C56" s="32" t="str">
        <f>LEFT(D56,54)</f>
        <v xml:space="preserve">codo protector salida colector tubo 20mm              </v>
      </c>
      <c r="D56" s="28" t="s">
        <v>750</v>
      </c>
      <c r="E56" s="92">
        <f t="shared" si="2"/>
        <v>2.4700000000000002</v>
      </c>
      <c r="F56" s="92">
        <f t="shared" si="3"/>
        <v>2.4700000000000002</v>
      </c>
      <c r="G56" s="29">
        <f t="shared" si="33"/>
        <v>2.2000000000000002</v>
      </c>
      <c r="H56" s="29">
        <f t="shared" si="32"/>
        <v>2</v>
      </c>
      <c r="I56" s="29">
        <v>2</v>
      </c>
      <c r="J56" s="30" t="s">
        <v>1</v>
      </c>
      <c r="K56" s="30">
        <v>12</v>
      </c>
    </row>
    <row r="57" spans="2:11" ht="36">
      <c r="B57" s="69">
        <v>90020986</v>
      </c>
      <c r="C57" s="32" t="str">
        <f>LEFT(D57,44)</f>
        <v xml:space="preserve">profiherm fluidificante en bidón de 25Kgs   </v>
      </c>
      <c r="D57" s="28" t="s">
        <v>545</v>
      </c>
      <c r="E57" s="92">
        <v>100</v>
      </c>
      <c r="F57" s="92">
        <f>+G57</f>
        <v>95.26</v>
      </c>
      <c r="G57" s="29">
        <f t="shared" si="33"/>
        <v>95.26</v>
      </c>
      <c r="H57" s="29">
        <v>86.6</v>
      </c>
      <c r="I57" s="29">
        <v>86.6</v>
      </c>
      <c r="J57" s="30" t="s">
        <v>1</v>
      </c>
      <c r="K57" s="30">
        <v>12</v>
      </c>
    </row>
    <row r="58" spans="2:11" ht="48">
      <c r="B58" s="69">
        <v>90020987</v>
      </c>
      <c r="C58" s="32" t="str">
        <f>LEFT(D58,54)</f>
        <v xml:space="preserve">profitherm fibras plásticas retrofit mini             </v>
      </c>
      <c r="D58" s="28" t="s">
        <v>546</v>
      </c>
      <c r="E58" s="92">
        <f t="shared" si="2"/>
        <v>21.58</v>
      </c>
      <c r="F58" s="92">
        <f t="shared" ref="F58:F86" si="34">+G58</f>
        <v>21.58</v>
      </c>
      <c r="G58" s="29">
        <f t="shared" si="33"/>
        <v>21.58</v>
      </c>
      <c r="H58" s="29">
        <f>I58</f>
        <v>19.619399999999999</v>
      </c>
      <c r="I58" s="29">
        <v>19.619399999999999</v>
      </c>
      <c r="J58" s="30" t="s">
        <v>1</v>
      </c>
      <c r="K58" s="30">
        <v>13</v>
      </c>
    </row>
    <row r="59" spans="2:11" ht="48">
      <c r="B59" s="69">
        <v>90020988</v>
      </c>
      <c r="C59" s="32" t="str">
        <f>LEFT(D59,60)</f>
        <v xml:space="preserve">profitherm limpiador desincrustante de circuitos botella 1L </v>
      </c>
      <c r="D59" s="28" t="s">
        <v>547</v>
      </c>
      <c r="E59" s="92">
        <f t="shared" si="2"/>
        <v>34.1</v>
      </c>
      <c r="F59" s="92">
        <f t="shared" si="34"/>
        <v>34.1</v>
      </c>
      <c r="G59" s="29">
        <f t="shared" si="33"/>
        <v>34.1</v>
      </c>
      <c r="H59" s="29">
        <f>I59</f>
        <v>31</v>
      </c>
      <c r="I59" s="29">
        <v>31</v>
      </c>
      <c r="J59" s="30" t="s">
        <v>1</v>
      </c>
      <c r="K59" s="30">
        <v>13</v>
      </c>
    </row>
    <row r="60" spans="2:11" ht="60">
      <c r="B60" s="69">
        <v>90020989</v>
      </c>
      <c r="C60" s="32" t="str">
        <f>LEFT(D60,60)</f>
        <v>profitherm antiincrustante biocida para circuitos botella 2l</v>
      </c>
      <c r="D60" s="28" t="s">
        <v>548</v>
      </c>
      <c r="E60" s="92">
        <f t="shared" si="2"/>
        <v>27.5</v>
      </c>
      <c r="F60" s="92">
        <f t="shared" si="34"/>
        <v>27.5</v>
      </c>
      <c r="G60" s="29">
        <f t="shared" si="33"/>
        <v>27.5</v>
      </c>
      <c r="H60" s="29">
        <f>I60</f>
        <v>25</v>
      </c>
      <c r="I60" s="29">
        <v>25</v>
      </c>
      <c r="J60" s="30" t="s">
        <v>1</v>
      </c>
      <c r="K60" s="30">
        <v>13</v>
      </c>
    </row>
    <row r="61" spans="2:11" ht="60">
      <c r="B61" s="69">
        <v>90025540</v>
      </c>
      <c r="C61" s="32" t="str">
        <f t="shared" ref="C61:C85" si="35">LEFT(D61,54)</f>
        <v xml:space="preserve">colector suelo radiante 2 salidas con caudalímetros   </v>
      </c>
      <c r="D61" s="28" t="s">
        <v>570</v>
      </c>
      <c r="E61" s="92">
        <f t="shared" si="2"/>
        <v>122.08</v>
      </c>
      <c r="F61" s="92">
        <f t="shared" si="34"/>
        <v>122.08</v>
      </c>
      <c r="G61" s="29">
        <f>TRUNC(H61*1.05,2)</f>
        <v>122.08</v>
      </c>
      <c r="H61" s="29">
        <f t="shared" ref="H61:H83" si="36">+I61</f>
        <v>116.27147982738748</v>
      </c>
      <c r="I61" s="29">
        <v>116.27147982738748</v>
      </c>
      <c r="J61" s="30" t="s">
        <v>1</v>
      </c>
      <c r="K61" s="30">
        <v>15</v>
      </c>
    </row>
    <row r="62" spans="2:11" ht="60">
      <c r="B62" s="69">
        <v>90025541</v>
      </c>
      <c r="C62" s="32" t="str">
        <f t="shared" si="35"/>
        <v xml:space="preserve">colector suelo radiante 3 salidas con caudalímetros   </v>
      </c>
      <c r="D62" s="28" t="s">
        <v>571</v>
      </c>
      <c r="E62" s="92">
        <f t="shared" si="2"/>
        <v>161.32</v>
      </c>
      <c r="F62" s="92">
        <f t="shared" si="34"/>
        <v>161.32</v>
      </c>
      <c r="G62" s="29">
        <f t="shared" ref="G62:G88" si="37">TRUNC(H62*1.05,2)</f>
        <v>161.32</v>
      </c>
      <c r="H62" s="29">
        <f t="shared" si="36"/>
        <v>153.64738188002499</v>
      </c>
      <c r="I62" s="29">
        <v>153.64738188002499</v>
      </c>
      <c r="J62" s="30" t="s">
        <v>1</v>
      </c>
      <c r="K62" s="30">
        <v>15</v>
      </c>
    </row>
    <row r="63" spans="2:11" ht="60">
      <c r="B63" s="69">
        <v>90025542</v>
      </c>
      <c r="C63" s="32" t="str">
        <f t="shared" si="35"/>
        <v xml:space="preserve">colector suelo radiante 4 salidas con caudalímetros   </v>
      </c>
      <c r="D63" s="28" t="s">
        <v>572</v>
      </c>
      <c r="E63" s="92">
        <f t="shared" si="2"/>
        <v>200.86</v>
      </c>
      <c r="F63" s="92">
        <f t="shared" si="34"/>
        <v>200.86</v>
      </c>
      <c r="G63" s="29">
        <f t="shared" si="37"/>
        <v>200.86</v>
      </c>
      <c r="H63" s="29">
        <f t="shared" si="36"/>
        <v>191.30421774076248</v>
      </c>
      <c r="I63" s="29">
        <v>191.30421774076248</v>
      </c>
      <c r="J63" s="30" t="s">
        <v>1</v>
      </c>
      <c r="K63" s="30">
        <v>15</v>
      </c>
    </row>
    <row r="64" spans="2:11" ht="60">
      <c r="B64" s="69">
        <v>90025543</v>
      </c>
      <c r="C64" s="32" t="str">
        <f t="shared" si="35"/>
        <v xml:space="preserve">colector suelo radiante 5 salidas con caudalímetros   </v>
      </c>
      <c r="D64" s="28" t="s">
        <v>573</v>
      </c>
      <c r="E64" s="92">
        <f t="shared" si="2"/>
        <v>239.85</v>
      </c>
      <c r="F64" s="92">
        <f t="shared" si="34"/>
        <v>239.85</v>
      </c>
      <c r="G64" s="29">
        <f t="shared" si="37"/>
        <v>239.85</v>
      </c>
      <c r="H64" s="29">
        <f t="shared" si="36"/>
        <v>228.43430271131248</v>
      </c>
      <c r="I64" s="29">
        <v>228.43430271131248</v>
      </c>
      <c r="J64" s="30" t="s">
        <v>1</v>
      </c>
      <c r="K64" s="30">
        <v>15</v>
      </c>
    </row>
    <row r="65" spans="2:11" ht="60">
      <c r="B65" s="69">
        <v>90025544</v>
      </c>
      <c r="C65" s="32" t="str">
        <f t="shared" si="35"/>
        <v xml:space="preserve">colector suelo radiante 6 salidas con caudalímetros   </v>
      </c>
      <c r="D65" s="28" t="s">
        <v>574</v>
      </c>
      <c r="E65" s="92">
        <f t="shared" si="2"/>
        <v>279.10000000000002</v>
      </c>
      <c r="F65" s="92">
        <f t="shared" si="34"/>
        <v>279.10000000000002</v>
      </c>
      <c r="G65" s="29">
        <f t="shared" si="37"/>
        <v>279.10000000000002</v>
      </c>
      <c r="H65" s="29">
        <f t="shared" si="36"/>
        <v>265.81020476394997</v>
      </c>
      <c r="I65" s="29">
        <v>265.81020476394997</v>
      </c>
      <c r="J65" s="30" t="s">
        <v>1</v>
      </c>
      <c r="K65" s="30">
        <v>15</v>
      </c>
    </row>
    <row r="66" spans="2:11" ht="60">
      <c r="B66" s="69">
        <v>90025545</v>
      </c>
      <c r="C66" s="32" t="str">
        <f t="shared" si="35"/>
        <v xml:space="preserve">colector suelo radiante 7 salidas con caudalímetros   </v>
      </c>
      <c r="D66" s="28" t="s">
        <v>575</v>
      </c>
      <c r="E66" s="92">
        <f t="shared" si="2"/>
        <v>318.36</v>
      </c>
      <c r="F66" s="92">
        <f t="shared" si="34"/>
        <v>318.36</v>
      </c>
      <c r="G66" s="29">
        <f t="shared" si="37"/>
        <v>318.36</v>
      </c>
      <c r="H66" s="29">
        <f t="shared" si="36"/>
        <v>303.20951796726246</v>
      </c>
      <c r="I66" s="29">
        <v>303.20951796726246</v>
      </c>
      <c r="J66" s="30" t="s">
        <v>1</v>
      </c>
      <c r="K66" s="30">
        <v>15</v>
      </c>
    </row>
    <row r="67" spans="2:11" ht="60">
      <c r="B67" s="69">
        <v>90025546</v>
      </c>
      <c r="C67" s="32" t="str">
        <f t="shared" si="35"/>
        <v xml:space="preserve">colector suelo radiante 8 salidas con caudalímetros   </v>
      </c>
      <c r="D67" s="28" t="s">
        <v>576</v>
      </c>
      <c r="E67" s="92">
        <f t="shared" si="2"/>
        <v>357.6</v>
      </c>
      <c r="F67" s="92">
        <f t="shared" si="34"/>
        <v>357.6</v>
      </c>
      <c r="G67" s="29">
        <f t="shared" si="37"/>
        <v>357.6</v>
      </c>
      <c r="H67" s="29">
        <f t="shared" si="36"/>
        <v>340.57371444456243</v>
      </c>
      <c r="I67" s="29">
        <v>340.57371444456243</v>
      </c>
      <c r="J67" s="30" t="s">
        <v>1</v>
      </c>
      <c r="K67" s="30">
        <v>15</v>
      </c>
    </row>
    <row r="68" spans="2:11" ht="60">
      <c r="B68" s="69">
        <v>90025547</v>
      </c>
      <c r="C68" s="32" t="str">
        <f t="shared" si="35"/>
        <v xml:space="preserve">colector suelo radiante 9 salidas con caudalímetros   </v>
      </c>
      <c r="D68" s="28" t="s">
        <v>577</v>
      </c>
      <c r="E68" s="92">
        <f t="shared" si="2"/>
        <v>396.88</v>
      </c>
      <c r="F68" s="92">
        <f t="shared" si="34"/>
        <v>396.88</v>
      </c>
      <c r="G68" s="29">
        <f t="shared" si="37"/>
        <v>396.88</v>
      </c>
      <c r="H68" s="29">
        <f t="shared" si="36"/>
        <v>377.98473322321246</v>
      </c>
      <c r="I68" s="29">
        <v>377.98473322321246</v>
      </c>
      <c r="J68" s="30" t="s">
        <v>1</v>
      </c>
      <c r="K68" s="30">
        <v>15</v>
      </c>
    </row>
    <row r="69" spans="2:11" ht="60">
      <c r="B69" s="69">
        <v>90025548</v>
      </c>
      <c r="C69" s="32" t="str">
        <f t="shared" si="35"/>
        <v xml:space="preserve">colector suelo radiante 10 salidas con caudalímetros  </v>
      </c>
      <c r="D69" s="28" t="s">
        <v>578</v>
      </c>
      <c r="E69" s="92">
        <f t="shared" si="2"/>
        <v>436.12</v>
      </c>
      <c r="F69" s="92">
        <f t="shared" si="34"/>
        <v>436.12</v>
      </c>
      <c r="G69" s="29">
        <f t="shared" si="37"/>
        <v>436.12</v>
      </c>
      <c r="H69" s="29">
        <f t="shared" si="36"/>
        <v>415.36063527584997</v>
      </c>
      <c r="I69" s="29">
        <v>415.36063527584997</v>
      </c>
      <c r="J69" s="30" t="s">
        <v>1</v>
      </c>
      <c r="K69" s="30">
        <v>15</v>
      </c>
    </row>
    <row r="70" spans="2:11" ht="60">
      <c r="B70" s="69">
        <v>90025549</v>
      </c>
      <c r="C70" s="32" t="str">
        <f t="shared" si="35"/>
        <v xml:space="preserve">colector suelo radiante 11 salidas con caudalímetros  </v>
      </c>
      <c r="D70" s="28" t="s">
        <v>579</v>
      </c>
      <c r="E70" s="92">
        <f t="shared" si="2"/>
        <v>475.37</v>
      </c>
      <c r="F70" s="92">
        <f t="shared" si="34"/>
        <v>475.37</v>
      </c>
      <c r="G70" s="29">
        <f t="shared" si="37"/>
        <v>475.37</v>
      </c>
      <c r="H70" s="29">
        <f t="shared" si="36"/>
        <v>452.73653732848743</v>
      </c>
      <c r="I70" s="29">
        <v>452.73653732848743</v>
      </c>
      <c r="J70" s="30" t="s">
        <v>1</v>
      </c>
      <c r="K70" s="30">
        <v>15</v>
      </c>
    </row>
    <row r="71" spans="2:11" ht="60">
      <c r="B71" s="69">
        <v>90025550</v>
      </c>
      <c r="C71" s="32" t="str">
        <f t="shared" si="35"/>
        <v xml:space="preserve">colector suelo radiante 12 salidas con caudalímetros  </v>
      </c>
      <c r="D71" s="28" t="s">
        <v>580</v>
      </c>
      <c r="E71" s="92">
        <f t="shared" si="2"/>
        <v>516.64</v>
      </c>
      <c r="F71" s="92">
        <f t="shared" si="34"/>
        <v>516.64</v>
      </c>
      <c r="G71" s="29">
        <f t="shared" si="37"/>
        <v>516.64</v>
      </c>
      <c r="H71" s="29">
        <f t="shared" si="36"/>
        <v>492.04385931181241</v>
      </c>
      <c r="I71" s="29">
        <v>492.04385931181241</v>
      </c>
      <c r="J71" s="30" t="s">
        <v>1</v>
      </c>
      <c r="K71" s="30">
        <v>15</v>
      </c>
    </row>
    <row r="72" spans="2:11" ht="36">
      <c r="B72" s="69">
        <v>90025591</v>
      </c>
      <c r="C72" s="32" t="str">
        <f t="shared" si="35"/>
        <v xml:space="preserve">colector de ampliación de 2 circuitos                 </v>
      </c>
      <c r="D72" s="28" t="s">
        <v>582</v>
      </c>
      <c r="E72" s="92">
        <v>114.18</v>
      </c>
      <c r="F72" s="92">
        <f t="shared" si="34"/>
        <v>85.15</v>
      </c>
      <c r="G72" s="29">
        <f t="shared" si="37"/>
        <v>85.15</v>
      </c>
      <c r="H72" s="29">
        <f t="shared" si="36"/>
        <v>81.104696749999988</v>
      </c>
      <c r="I72" s="29">
        <v>81.104696749999988</v>
      </c>
      <c r="J72" s="30" t="s">
        <v>1</v>
      </c>
      <c r="K72" s="30">
        <v>15</v>
      </c>
    </row>
    <row r="73" spans="2:11" ht="60">
      <c r="B73" s="69">
        <v>90025520</v>
      </c>
      <c r="C73" s="32" t="str">
        <f t="shared" si="35"/>
        <v xml:space="preserve">colector suelo radiante 2 salidas con detentores      </v>
      </c>
      <c r="D73" s="28" t="s">
        <v>561</v>
      </c>
      <c r="E73" s="92">
        <v>126.32</v>
      </c>
      <c r="F73" s="92">
        <f t="shared" si="34"/>
        <v>99.78</v>
      </c>
      <c r="G73" s="29">
        <f t="shared" si="37"/>
        <v>99.78</v>
      </c>
      <c r="H73" s="29">
        <f t="shared" si="36"/>
        <v>95.029413083000009</v>
      </c>
      <c r="I73" s="29">
        <v>95.029413083000009</v>
      </c>
      <c r="J73" s="30" t="s">
        <v>1</v>
      </c>
      <c r="K73" s="30">
        <v>16</v>
      </c>
    </row>
    <row r="74" spans="2:11" ht="60">
      <c r="B74" s="69">
        <v>90025521</v>
      </c>
      <c r="C74" s="32" t="str">
        <f t="shared" si="35"/>
        <v xml:space="preserve">colector suelo radiante 3 salidas con detentores      </v>
      </c>
      <c r="D74" s="28" t="s">
        <v>562</v>
      </c>
      <c r="E74" s="92">
        <v>157.38999999999999</v>
      </c>
      <c r="F74" s="92">
        <f t="shared" si="34"/>
        <v>126.04</v>
      </c>
      <c r="G74" s="29">
        <f t="shared" si="37"/>
        <v>126.04</v>
      </c>
      <c r="H74" s="29">
        <f t="shared" si="36"/>
        <v>120.04337807</v>
      </c>
      <c r="I74" s="29">
        <v>120.04337807</v>
      </c>
      <c r="J74" s="30" t="s">
        <v>1</v>
      </c>
      <c r="K74" s="30">
        <v>16</v>
      </c>
    </row>
    <row r="75" spans="2:11" ht="60">
      <c r="B75" s="69">
        <v>90025522</v>
      </c>
      <c r="C75" s="32" t="str">
        <f t="shared" si="35"/>
        <v xml:space="preserve">colector suelo radiante 4 salidas con detentores      </v>
      </c>
      <c r="D75" s="28" t="s">
        <v>563</v>
      </c>
      <c r="E75" s="92">
        <v>188.5</v>
      </c>
      <c r="F75" s="92">
        <f t="shared" si="34"/>
        <v>152.02000000000001</v>
      </c>
      <c r="G75" s="29">
        <f t="shared" si="37"/>
        <v>152.02000000000001</v>
      </c>
      <c r="H75" s="29">
        <f t="shared" si="36"/>
        <v>144.7853235796</v>
      </c>
      <c r="I75" s="29">
        <v>144.7853235796</v>
      </c>
      <c r="J75" s="30" t="s">
        <v>1</v>
      </c>
      <c r="K75" s="30">
        <v>16</v>
      </c>
    </row>
    <row r="76" spans="2:11" ht="60">
      <c r="B76" s="69">
        <v>90025523</v>
      </c>
      <c r="C76" s="32" t="str">
        <f t="shared" si="35"/>
        <v xml:space="preserve">colector suelo radiante 5 salidas con detentores      </v>
      </c>
      <c r="D76" s="28" t="s">
        <v>564</v>
      </c>
      <c r="E76" s="92">
        <v>219.61</v>
      </c>
      <c r="F76" s="92">
        <f t="shared" si="34"/>
        <v>178.57</v>
      </c>
      <c r="G76" s="29">
        <f t="shared" si="37"/>
        <v>178.57</v>
      </c>
      <c r="H76" s="29">
        <f t="shared" si="36"/>
        <v>170.07130804400001</v>
      </c>
      <c r="I76" s="29">
        <v>170.07130804400001</v>
      </c>
      <c r="J76" s="30" t="s">
        <v>1</v>
      </c>
      <c r="K76" s="30">
        <v>16</v>
      </c>
    </row>
    <row r="77" spans="2:11" ht="60">
      <c r="B77" s="69">
        <v>90025524</v>
      </c>
      <c r="C77" s="32" t="str">
        <f t="shared" si="35"/>
        <v xml:space="preserve">colector suelo radiante 6 salidas con detentores      </v>
      </c>
      <c r="D77" s="28" t="s">
        <v>565</v>
      </c>
      <c r="E77" s="92">
        <v>250.68</v>
      </c>
      <c r="F77" s="92">
        <f t="shared" si="34"/>
        <v>204.85</v>
      </c>
      <c r="G77" s="29">
        <f t="shared" si="37"/>
        <v>204.85</v>
      </c>
      <c r="H77" s="29">
        <f t="shared" si="36"/>
        <v>195.09709996479998</v>
      </c>
      <c r="I77" s="29">
        <v>195.09709996479998</v>
      </c>
      <c r="J77" s="30" t="s">
        <v>1</v>
      </c>
      <c r="K77" s="30">
        <v>16</v>
      </c>
    </row>
    <row r="78" spans="2:11" ht="60">
      <c r="B78" s="69">
        <v>90025525</v>
      </c>
      <c r="C78" s="32" t="str">
        <f t="shared" si="35"/>
        <v xml:space="preserve">colector suelo radiante 7 salidas con detentores      </v>
      </c>
      <c r="D78" s="28" t="s">
        <v>566</v>
      </c>
      <c r="E78" s="92">
        <v>281.82</v>
      </c>
      <c r="F78" s="92">
        <f t="shared" si="34"/>
        <v>231.12</v>
      </c>
      <c r="G78" s="29">
        <f t="shared" si="37"/>
        <v>231.12</v>
      </c>
      <c r="H78" s="29">
        <f t="shared" si="36"/>
        <v>220.12289188560001</v>
      </c>
      <c r="I78" s="29">
        <v>220.12289188560001</v>
      </c>
      <c r="J78" s="30" t="s">
        <v>1</v>
      </c>
      <c r="K78" s="30">
        <v>16</v>
      </c>
    </row>
    <row r="79" spans="2:11" ht="60">
      <c r="B79" s="69">
        <v>90025526</v>
      </c>
      <c r="C79" s="32" t="str">
        <f t="shared" si="35"/>
        <v xml:space="preserve">colector suelo radiante 8 salidas con detentores      </v>
      </c>
      <c r="D79" s="28" t="s">
        <v>567</v>
      </c>
      <c r="E79" s="92">
        <v>312.89</v>
      </c>
      <c r="F79" s="92">
        <f t="shared" si="34"/>
        <v>257.39</v>
      </c>
      <c r="G79" s="29">
        <f t="shared" si="37"/>
        <v>257.39</v>
      </c>
      <c r="H79" s="29">
        <f t="shared" si="36"/>
        <v>245.13685687259999</v>
      </c>
      <c r="I79" s="29">
        <v>245.13685687259999</v>
      </c>
      <c r="J79" s="30" t="s">
        <v>1</v>
      </c>
      <c r="K79" s="30">
        <v>16</v>
      </c>
    </row>
    <row r="80" spans="2:11" ht="60">
      <c r="B80" s="69">
        <v>90025527</v>
      </c>
      <c r="C80" s="32" t="str">
        <f t="shared" si="35"/>
        <v xml:space="preserve">colector suelo radiante 9 salidas con detentores      </v>
      </c>
      <c r="D80" s="28" t="s">
        <v>568</v>
      </c>
      <c r="E80" s="92">
        <v>343.96</v>
      </c>
      <c r="F80" s="92">
        <f t="shared" si="34"/>
        <v>282.77</v>
      </c>
      <c r="G80" s="29">
        <f t="shared" si="37"/>
        <v>282.77</v>
      </c>
      <c r="H80" s="29">
        <f t="shared" si="36"/>
        <v>269.3111095598</v>
      </c>
      <c r="I80" s="29">
        <v>269.3111095598</v>
      </c>
      <c r="J80" s="30" t="s">
        <v>1</v>
      </c>
      <c r="K80" s="30">
        <v>16</v>
      </c>
    </row>
    <row r="81" spans="2:11" ht="60">
      <c r="B81" s="69">
        <v>90025528</v>
      </c>
      <c r="C81" s="32" t="str">
        <f t="shared" si="35"/>
        <v xml:space="preserve">colector suelo radiante 10 salidas con detentores     </v>
      </c>
      <c r="D81" s="28" t="s">
        <v>569</v>
      </c>
      <c r="E81" s="92">
        <v>375.11</v>
      </c>
      <c r="F81" s="92">
        <f t="shared" si="34"/>
        <v>309.93</v>
      </c>
      <c r="G81" s="29">
        <f t="shared" si="37"/>
        <v>309.93</v>
      </c>
      <c r="H81" s="29">
        <f t="shared" si="36"/>
        <v>295.17661378039998</v>
      </c>
      <c r="I81" s="29">
        <v>295.17661378039998</v>
      </c>
      <c r="J81" s="30" t="s">
        <v>1</v>
      </c>
      <c r="K81" s="30">
        <v>16</v>
      </c>
    </row>
    <row r="82" spans="2:11" ht="60">
      <c r="B82" s="69">
        <v>90025529</v>
      </c>
      <c r="C82" s="32" t="str">
        <f t="shared" si="35"/>
        <v xml:space="preserve">colector suelo radiante 11 salidas con detentores     </v>
      </c>
      <c r="D82" s="28" t="s">
        <v>28</v>
      </c>
      <c r="E82" s="92">
        <v>406.14</v>
      </c>
      <c r="F82" s="92">
        <f t="shared" si="34"/>
        <v>336.22</v>
      </c>
      <c r="G82" s="29">
        <f t="shared" si="37"/>
        <v>336.22</v>
      </c>
      <c r="H82" s="29">
        <f t="shared" si="36"/>
        <v>320.21423263500003</v>
      </c>
      <c r="I82" s="29">
        <v>320.21423263500003</v>
      </c>
      <c r="J82" s="30" t="s">
        <v>1</v>
      </c>
      <c r="K82" s="30">
        <v>16</v>
      </c>
    </row>
    <row r="83" spans="2:11" ht="60">
      <c r="B83" s="69">
        <v>90025530</v>
      </c>
      <c r="C83" s="32" t="str">
        <f t="shared" si="35"/>
        <v xml:space="preserve">colector suelo radiante 12 salidas con detentores     </v>
      </c>
      <c r="D83" s="28" t="s">
        <v>29</v>
      </c>
      <c r="E83" s="92">
        <v>437.21</v>
      </c>
      <c r="F83" s="92">
        <f t="shared" si="34"/>
        <v>362.48</v>
      </c>
      <c r="G83" s="29">
        <f t="shared" si="37"/>
        <v>362.48</v>
      </c>
      <c r="H83" s="29">
        <f t="shared" si="36"/>
        <v>345.22819762200004</v>
      </c>
      <c r="I83" s="29">
        <v>345.22819762200004</v>
      </c>
      <c r="J83" s="30" t="s">
        <v>1</v>
      </c>
      <c r="K83" s="30">
        <v>16</v>
      </c>
    </row>
    <row r="84" spans="2:11" ht="36">
      <c r="B84" s="69">
        <v>79501130</v>
      </c>
      <c r="C84" s="32" t="str">
        <f t="shared" si="35"/>
        <v xml:space="preserve">set de llaves de esfera rojo/azúl 1"H x 1"M           </v>
      </c>
      <c r="D84" s="28" t="s">
        <v>542</v>
      </c>
      <c r="E84" s="92">
        <f t="shared" ref="E84:E135" si="38">F84</f>
        <v>46.56</v>
      </c>
      <c r="F84" s="92">
        <f t="shared" si="34"/>
        <v>46.56</v>
      </c>
      <c r="G84" s="29">
        <f t="shared" si="37"/>
        <v>46.56</v>
      </c>
      <c r="H84" s="29">
        <f>I84</f>
        <v>44.351999999999997</v>
      </c>
      <c r="I84" s="29">
        <v>44.351999999999997</v>
      </c>
      <c r="J84" s="30" t="s">
        <v>1</v>
      </c>
      <c r="K84" s="30">
        <v>17</v>
      </c>
    </row>
    <row r="85" spans="2:11" ht="36">
      <c r="B85" s="69">
        <v>79502130</v>
      </c>
      <c r="C85" s="32" t="str">
        <f t="shared" si="35"/>
        <v xml:space="preserve">set de llaves de esfera rojo/azúl 3/4"H x 1"M         </v>
      </c>
      <c r="D85" s="28" t="s">
        <v>543</v>
      </c>
      <c r="E85" s="92">
        <v>41</v>
      </c>
      <c r="F85" s="92">
        <f t="shared" si="34"/>
        <v>31.36</v>
      </c>
      <c r="G85" s="29">
        <f t="shared" si="37"/>
        <v>31.36</v>
      </c>
      <c r="H85" s="29">
        <f>I85</f>
        <v>29.875999999999998</v>
      </c>
      <c r="I85" s="29">
        <v>29.875999999999998</v>
      </c>
      <c r="J85" s="30" t="s">
        <v>1</v>
      </c>
      <c r="K85" s="30">
        <v>17</v>
      </c>
    </row>
    <row r="86" spans="2:11" ht="36">
      <c r="B86" s="69">
        <v>90025610</v>
      </c>
      <c r="C86" s="32" t="str">
        <f>LEFT(D86,38)</f>
        <v xml:space="preserve">profitherm juego 2 termométos  0-80ºC </v>
      </c>
      <c r="D86" s="28" t="s">
        <v>583</v>
      </c>
      <c r="E86" s="92">
        <v>25</v>
      </c>
      <c r="F86" s="92">
        <f t="shared" si="34"/>
        <v>23.62</v>
      </c>
      <c r="G86" s="29">
        <f t="shared" si="37"/>
        <v>23.62</v>
      </c>
      <c r="H86" s="29">
        <f>+I86</f>
        <v>22.495445912499999</v>
      </c>
      <c r="I86" s="29">
        <v>22.495445912499999</v>
      </c>
      <c r="J86" s="30" t="s">
        <v>1</v>
      </c>
      <c r="K86" s="30">
        <v>17</v>
      </c>
    </row>
    <row r="87" spans="2:11" ht="36">
      <c r="B87" s="69">
        <v>90025613</v>
      </c>
      <c r="C87" s="32" t="str">
        <f>LEFT(D87,44)</f>
        <v>profitherm purgador automático para colector</v>
      </c>
      <c r="D87" s="28" t="s">
        <v>584</v>
      </c>
      <c r="E87" s="92">
        <f t="shared" si="38"/>
        <v>14.97</v>
      </c>
      <c r="F87" s="92">
        <f t="shared" ref="F87:F129" si="39">TRUNC(G87*1.125,2)</f>
        <v>14.97</v>
      </c>
      <c r="G87" s="29">
        <f t="shared" si="37"/>
        <v>13.31</v>
      </c>
      <c r="H87" s="29">
        <f>I87*1.15</f>
        <v>12.684470048249999</v>
      </c>
      <c r="I87" s="29">
        <v>11.029973954999999</v>
      </c>
      <c r="J87" s="30" t="s">
        <v>1</v>
      </c>
      <c r="K87" s="30">
        <v>17</v>
      </c>
    </row>
    <row r="88" spans="2:11" ht="48">
      <c r="B88" s="69">
        <v>90025700</v>
      </c>
      <c r="C88" s="32" t="str">
        <f>LEFT(D88,48)</f>
        <v xml:space="preserve">profitherm aislamiento térmico para colector    </v>
      </c>
      <c r="D88" s="28" t="s">
        <v>619</v>
      </c>
      <c r="E88" s="92">
        <v>25</v>
      </c>
      <c r="F88" s="92">
        <f t="shared" si="39"/>
        <v>36.49</v>
      </c>
      <c r="G88" s="29">
        <f t="shared" si="37"/>
        <v>32.44</v>
      </c>
      <c r="H88" s="29">
        <f>I88</f>
        <v>30.900000000000002</v>
      </c>
      <c r="I88" s="29">
        <v>30.900000000000002</v>
      </c>
      <c r="J88" s="30" t="s">
        <v>1</v>
      </c>
      <c r="K88" s="30">
        <v>18</v>
      </c>
    </row>
    <row r="89" spans="2:11" ht="24">
      <c r="B89" s="69">
        <v>90025614</v>
      </c>
      <c r="C89" s="32" t="str">
        <f>LEFT(D89,23)</f>
        <v>profitherm caudalímetro</v>
      </c>
      <c r="D89" s="28" t="s">
        <v>682</v>
      </c>
      <c r="E89" s="92">
        <v>22.42</v>
      </c>
      <c r="F89" s="92">
        <f t="shared" si="39"/>
        <v>29.53</v>
      </c>
      <c r="G89" s="29">
        <f>TRUNC(25*1.05,2)</f>
        <v>26.25</v>
      </c>
      <c r="H89" s="29">
        <v>18</v>
      </c>
      <c r="I89" s="29"/>
      <c r="J89" s="30" t="s">
        <v>1</v>
      </c>
      <c r="K89" s="30">
        <v>18</v>
      </c>
    </row>
    <row r="90" spans="2:11" ht="36">
      <c r="B90" s="69">
        <v>90025650</v>
      </c>
      <c r="C90" s="32" t="str">
        <f>LEFT(D90,53)</f>
        <v xml:space="preserve">profitherm armario fondo 110 mm galvanizado 2 circ.  </v>
      </c>
      <c r="D90" s="28" t="s">
        <v>587</v>
      </c>
      <c r="E90" s="92">
        <v>134.82</v>
      </c>
      <c r="F90" s="92">
        <f>TRUNC(G90*1.045,2)</f>
        <v>127.35</v>
      </c>
      <c r="G90" s="29">
        <f t="shared" ref="G90:G142" si="40">TRUNC(H90*1.1,2)</f>
        <v>121.87</v>
      </c>
      <c r="H90" s="29">
        <f t="shared" ref="H90:H97" si="41">I90</f>
        <v>110.79918356124999</v>
      </c>
      <c r="I90" s="29">
        <v>110.79918356124999</v>
      </c>
      <c r="J90" s="30" t="s">
        <v>1</v>
      </c>
      <c r="K90" s="30">
        <v>19</v>
      </c>
    </row>
    <row r="91" spans="2:11" ht="36">
      <c r="B91" s="69">
        <v>90025651</v>
      </c>
      <c r="C91" s="32" t="str">
        <f>LEFT(D91,53)</f>
        <v xml:space="preserve">profitherm armario fondo 110 mm galvanizado 3 circ.  </v>
      </c>
      <c r="D91" s="28" t="s">
        <v>588</v>
      </c>
      <c r="E91" s="92">
        <v>135.75</v>
      </c>
      <c r="F91" s="92">
        <f t="shared" ref="F91:F121" si="42">TRUNC(G91*1.045,2)</f>
        <v>131.74</v>
      </c>
      <c r="G91" s="29">
        <f t="shared" si="40"/>
        <v>126.07</v>
      </c>
      <c r="H91" s="29">
        <f t="shared" si="41"/>
        <v>114.61720314000002</v>
      </c>
      <c r="I91" s="29">
        <v>114.61720314000002</v>
      </c>
      <c r="J91" s="30" t="s">
        <v>1</v>
      </c>
      <c r="K91" s="30">
        <v>19</v>
      </c>
    </row>
    <row r="92" spans="2:11" ht="36">
      <c r="B92" s="69">
        <v>90025652</v>
      </c>
      <c r="C92" s="32" t="str">
        <f>LEFT(D92,53)</f>
        <v xml:space="preserve">profitherm armario fondo 110 mm galvanizado 4 circ.  </v>
      </c>
      <c r="D92" s="28" t="s">
        <v>589</v>
      </c>
      <c r="E92" s="92">
        <v>133.07</v>
      </c>
      <c r="F92" s="92">
        <f t="shared" si="42"/>
        <v>143.11000000000001</v>
      </c>
      <c r="G92" s="29">
        <f t="shared" si="40"/>
        <v>136.94999999999999</v>
      </c>
      <c r="H92" s="29">
        <f t="shared" si="41"/>
        <v>124.5006384375</v>
      </c>
      <c r="I92" s="29">
        <v>124.5006384375</v>
      </c>
      <c r="J92" s="30" t="s">
        <v>1</v>
      </c>
      <c r="K92" s="30">
        <v>19</v>
      </c>
    </row>
    <row r="93" spans="2:11" ht="36">
      <c r="B93" s="69">
        <v>90025653</v>
      </c>
      <c r="C93" s="32" t="str">
        <f>LEFT(D93,53)</f>
        <v xml:space="preserve">profitherm armario fondo 110 mm galvanizado 5 circ.  </v>
      </c>
      <c r="D93" s="28" t="s">
        <v>590</v>
      </c>
      <c r="E93" s="92">
        <f t="shared" si="38"/>
        <v>148.28</v>
      </c>
      <c r="F93" s="92">
        <f t="shared" si="42"/>
        <v>148.28</v>
      </c>
      <c r="G93" s="29">
        <f t="shared" si="40"/>
        <v>141.9</v>
      </c>
      <c r="H93" s="29">
        <f t="shared" si="41"/>
        <v>129.002556</v>
      </c>
      <c r="I93" s="29">
        <v>129.002556</v>
      </c>
      <c r="J93" s="30" t="s">
        <v>1</v>
      </c>
      <c r="K93" s="30">
        <v>19</v>
      </c>
    </row>
    <row r="94" spans="2:11" ht="36">
      <c r="B94" s="69">
        <v>90025654</v>
      </c>
      <c r="C94" s="32" t="str">
        <f>LEFT(D94,54)</f>
        <v xml:space="preserve">profitherm armario fondo 110 mm galvanizado 6-8 circ. </v>
      </c>
      <c r="D94" s="28" t="s">
        <v>591</v>
      </c>
      <c r="E94" s="92">
        <f t="shared" si="38"/>
        <v>169.66</v>
      </c>
      <c r="F94" s="92">
        <f t="shared" si="42"/>
        <v>169.66</v>
      </c>
      <c r="G94" s="29">
        <f t="shared" si="40"/>
        <v>162.36000000000001</v>
      </c>
      <c r="H94" s="29">
        <f t="shared" si="41"/>
        <v>147.60029535375</v>
      </c>
      <c r="I94" s="29">
        <v>147.60029535375</v>
      </c>
      <c r="J94" s="30" t="s">
        <v>1</v>
      </c>
      <c r="K94" s="30">
        <v>19</v>
      </c>
    </row>
    <row r="95" spans="2:11" ht="36">
      <c r="B95" s="69">
        <v>90025655</v>
      </c>
      <c r="C95" s="32" t="str">
        <f>LEFT(D95,54)</f>
        <v>profitherm armario fondo 110 mm galvanizado 9-10 circ.</v>
      </c>
      <c r="D95" s="28" t="s">
        <v>592</v>
      </c>
      <c r="E95" s="92">
        <f t="shared" si="38"/>
        <v>189.11</v>
      </c>
      <c r="F95" s="92">
        <f t="shared" si="42"/>
        <v>189.11</v>
      </c>
      <c r="G95" s="29">
        <f t="shared" si="40"/>
        <v>180.97</v>
      </c>
      <c r="H95" s="29">
        <f t="shared" si="41"/>
        <v>164.51961288500002</v>
      </c>
      <c r="I95" s="29">
        <v>164.51961288500002</v>
      </c>
      <c r="J95" s="30" t="s">
        <v>1</v>
      </c>
      <c r="K95" s="30">
        <v>19</v>
      </c>
    </row>
    <row r="96" spans="2:11" ht="36">
      <c r="B96" s="69">
        <v>90025656</v>
      </c>
      <c r="C96" s="32" t="str">
        <f>LEFT(D96,54)</f>
        <v>profitherm armario fondo 110 mm galvanizado 11-12 circ</v>
      </c>
      <c r="D96" s="28" t="s">
        <v>593</v>
      </c>
      <c r="E96" s="92">
        <f t="shared" si="38"/>
        <v>211.46</v>
      </c>
      <c r="F96" s="92">
        <f t="shared" si="42"/>
        <v>211.46</v>
      </c>
      <c r="G96" s="29">
        <f t="shared" si="40"/>
        <v>202.36</v>
      </c>
      <c r="H96" s="29">
        <f t="shared" si="41"/>
        <v>183.96725107374999</v>
      </c>
      <c r="I96" s="29">
        <v>183.96725107374999</v>
      </c>
      <c r="J96" s="30" t="s">
        <v>1</v>
      </c>
      <c r="K96" s="30">
        <v>19</v>
      </c>
    </row>
    <row r="97" spans="2:11" ht="36">
      <c r="B97" s="69">
        <v>90025657</v>
      </c>
      <c r="C97" s="32" t="str">
        <f>LEFT(D97,54)</f>
        <v xml:space="preserve">profitherm armario fondo 110 mm galvanizado &gt;12 circ. </v>
      </c>
      <c r="D97" s="28" t="s">
        <v>594</v>
      </c>
      <c r="E97" s="92">
        <f t="shared" si="38"/>
        <v>242.58</v>
      </c>
      <c r="F97" s="92">
        <f t="shared" si="42"/>
        <v>242.58</v>
      </c>
      <c r="G97" s="29">
        <f t="shared" si="40"/>
        <v>232.14</v>
      </c>
      <c r="H97" s="29">
        <f t="shared" si="41"/>
        <v>211.03815912375001</v>
      </c>
      <c r="I97" s="29">
        <v>211.03815912375001</v>
      </c>
      <c r="J97" s="30" t="s">
        <v>1</v>
      </c>
      <c r="K97" s="30">
        <v>19</v>
      </c>
    </row>
    <row r="98" spans="2:11" ht="36">
      <c r="B98" s="69">
        <v>90025670</v>
      </c>
      <c r="C98" s="32" t="str">
        <f>LEFT(D98,48)</f>
        <v xml:space="preserve">profitherm armario fondo 110 mm pintado 2 circ. </v>
      </c>
      <c r="D98" s="28" t="s">
        <v>603</v>
      </c>
      <c r="E98" s="92">
        <v>153.86000000000001</v>
      </c>
      <c r="F98" s="92">
        <f t="shared" si="42"/>
        <v>146.81</v>
      </c>
      <c r="G98" s="29">
        <f t="shared" si="40"/>
        <v>140.49</v>
      </c>
      <c r="H98" s="29">
        <f t="shared" ref="H98:H105" si="43">I98</f>
        <v>127.71850109249999</v>
      </c>
      <c r="I98" s="29">
        <v>127.71850109249999</v>
      </c>
      <c r="J98" s="30" t="s">
        <v>1</v>
      </c>
      <c r="K98" s="30">
        <v>19</v>
      </c>
    </row>
    <row r="99" spans="2:11" ht="36">
      <c r="B99" s="69">
        <v>90025671</v>
      </c>
      <c r="C99" s="32" t="str">
        <f>LEFT(D99,48)</f>
        <v xml:space="preserve">profitherm armario fondo 110 mm pintado 3 circ. </v>
      </c>
      <c r="D99" s="28" t="s">
        <v>604</v>
      </c>
      <c r="E99" s="92">
        <v>153.96</v>
      </c>
      <c r="F99" s="92">
        <f t="shared" si="42"/>
        <v>150.19999999999999</v>
      </c>
      <c r="G99" s="29">
        <f t="shared" si="40"/>
        <v>143.74</v>
      </c>
      <c r="H99" s="29">
        <f t="shared" si="43"/>
        <v>130.68097782249998</v>
      </c>
      <c r="I99" s="29">
        <v>130.68097782249998</v>
      </c>
      <c r="J99" s="30" t="s">
        <v>1</v>
      </c>
      <c r="K99" s="30">
        <v>19</v>
      </c>
    </row>
    <row r="100" spans="2:11" ht="36">
      <c r="B100" s="69">
        <v>90025672</v>
      </c>
      <c r="C100" s="32" t="str">
        <f>LEFT(D100,48)</f>
        <v xml:space="preserve">profitherm armario fondo 110 mm pintado 4 circ. </v>
      </c>
      <c r="D100" s="28" t="s">
        <v>605</v>
      </c>
      <c r="E100" s="92">
        <f t="shared" si="38"/>
        <v>155.06</v>
      </c>
      <c r="F100" s="92">
        <f t="shared" si="42"/>
        <v>155.06</v>
      </c>
      <c r="G100" s="29">
        <f t="shared" si="40"/>
        <v>148.38999999999999</v>
      </c>
      <c r="H100" s="29">
        <f t="shared" si="43"/>
        <v>134.90761488125</v>
      </c>
      <c r="I100" s="29">
        <v>134.90761488125</v>
      </c>
      <c r="J100" s="30" t="s">
        <v>1</v>
      </c>
      <c r="K100" s="30">
        <v>19</v>
      </c>
    </row>
    <row r="101" spans="2:11" ht="36">
      <c r="B101" s="69">
        <v>90025673</v>
      </c>
      <c r="C101" s="32" t="str">
        <f>LEFT(D101,48)</f>
        <v xml:space="preserve">profitherm armario fondo 110 mm pintado 5 circ. </v>
      </c>
      <c r="D101" s="28" t="s">
        <v>606</v>
      </c>
      <c r="E101" s="92">
        <f t="shared" si="38"/>
        <v>171.59</v>
      </c>
      <c r="F101" s="92">
        <f t="shared" si="42"/>
        <v>171.59</v>
      </c>
      <c r="G101" s="29">
        <f t="shared" si="40"/>
        <v>164.21</v>
      </c>
      <c r="H101" s="29">
        <f t="shared" si="43"/>
        <v>149.28584245874998</v>
      </c>
      <c r="I101" s="29">
        <v>149.28584245874998</v>
      </c>
      <c r="J101" s="30" t="s">
        <v>1</v>
      </c>
      <c r="K101" s="30">
        <v>19</v>
      </c>
    </row>
    <row r="102" spans="2:11" ht="36">
      <c r="B102" s="69">
        <v>90025674</v>
      </c>
      <c r="C102" s="32" t="str">
        <f>LEFT(D102,50)</f>
        <v xml:space="preserve">profitherm armario fondo 110 mm pintado 6-8 circ. </v>
      </c>
      <c r="D102" s="28" t="s">
        <v>607</v>
      </c>
      <c r="E102" s="92">
        <f t="shared" si="38"/>
        <v>198.34</v>
      </c>
      <c r="F102" s="92">
        <f t="shared" si="42"/>
        <v>198.34</v>
      </c>
      <c r="G102" s="29">
        <f t="shared" si="40"/>
        <v>189.8</v>
      </c>
      <c r="H102" s="29">
        <f t="shared" si="43"/>
        <v>172.55150022625</v>
      </c>
      <c r="I102" s="29">
        <v>172.55150022625</v>
      </c>
      <c r="J102" s="30" t="s">
        <v>1</v>
      </c>
      <c r="K102" s="30">
        <v>19</v>
      </c>
    </row>
    <row r="103" spans="2:11" ht="36">
      <c r="B103" s="69">
        <v>90025675</v>
      </c>
      <c r="C103" s="32" t="str">
        <f>LEFT(D103,52)</f>
        <v xml:space="preserve">profitherm armario fondo 110 mm pintado 9-10 circ.  </v>
      </c>
      <c r="D103" s="28" t="s">
        <v>608</v>
      </c>
      <c r="E103" s="92">
        <f t="shared" si="38"/>
        <v>223.13</v>
      </c>
      <c r="F103" s="92">
        <f t="shared" si="42"/>
        <v>223.13</v>
      </c>
      <c r="G103" s="29">
        <f t="shared" si="40"/>
        <v>213.53</v>
      </c>
      <c r="H103" s="29">
        <f t="shared" si="43"/>
        <v>194.11884159249999</v>
      </c>
      <c r="I103" s="29">
        <v>194.11884159249999</v>
      </c>
      <c r="J103" s="30" t="s">
        <v>1</v>
      </c>
      <c r="K103" s="30">
        <v>19</v>
      </c>
    </row>
    <row r="104" spans="2:11" ht="36">
      <c r="B104" s="69">
        <v>90025676</v>
      </c>
      <c r="C104" s="32" t="str">
        <f>LEFT(D104,52)</f>
        <v xml:space="preserve">profitherm armario fondo 110 mm pintado 11-12 circ. </v>
      </c>
      <c r="D104" s="28" t="s">
        <v>609</v>
      </c>
      <c r="E104" s="92">
        <f t="shared" si="38"/>
        <v>251.63</v>
      </c>
      <c r="F104" s="92">
        <f t="shared" si="42"/>
        <v>251.63</v>
      </c>
      <c r="G104" s="29">
        <f t="shared" si="40"/>
        <v>240.8</v>
      </c>
      <c r="H104" s="29">
        <f t="shared" si="43"/>
        <v>218.91681491</v>
      </c>
      <c r="I104" s="29">
        <v>218.91681491</v>
      </c>
      <c r="J104" s="30" t="s">
        <v>1</v>
      </c>
      <c r="K104" s="30">
        <v>19</v>
      </c>
    </row>
    <row r="105" spans="2:11" ht="36">
      <c r="B105" s="69">
        <v>90025677</v>
      </c>
      <c r="C105" s="32" t="str">
        <f>LEFT(D105,50)</f>
        <v xml:space="preserve">profitherm armario fondo 110 mm pintado &gt;12 circ. </v>
      </c>
      <c r="D105" s="28" t="s">
        <v>610</v>
      </c>
      <c r="E105" s="92">
        <f t="shared" si="38"/>
        <v>287.31</v>
      </c>
      <c r="F105" s="92">
        <f t="shared" si="42"/>
        <v>287.31</v>
      </c>
      <c r="G105" s="29">
        <f t="shared" si="40"/>
        <v>274.94</v>
      </c>
      <c r="H105" s="29">
        <f t="shared" si="43"/>
        <v>249.9462047975</v>
      </c>
      <c r="I105" s="29">
        <v>249.9462047975</v>
      </c>
      <c r="J105" s="30" t="s">
        <v>1</v>
      </c>
      <c r="K105" s="30">
        <v>19</v>
      </c>
    </row>
    <row r="106" spans="2:11" ht="36">
      <c r="B106" s="69">
        <v>90025660</v>
      </c>
      <c r="C106" s="32" t="str">
        <f>LEFT(D106,52)</f>
        <v xml:space="preserve">profitherm armario fondo 80 mm galvanizado 2 circ.  </v>
      </c>
      <c r="D106" s="28" t="s">
        <v>595</v>
      </c>
      <c r="E106" s="92">
        <v>134.82</v>
      </c>
      <c r="F106" s="92">
        <f t="shared" si="42"/>
        <v>127.35</v>
      </c>
      <c r="G106" s="29">
        <f t="shared" si="40"/>
        <v>121.87</v>
      </c>
      <c r="H106" s="29">
        <f t="shared" ref="H106:H121" si="44">I106</f>
        <v>110.79918356124999</v>
      </c>
      <c r="I106" s="29">
        <v>110.79918356124999</v>
      </c>
      <c r="J106" s="30" t="s">
        <v>1</v>
      </c>
      <c r="K106" s="30">
        <v>20</v>
      </c>
    </row>
    <row r="107" spans="2:11" ht="36">
      <c r="B107" s="69">
        <v>90025661</v>
      </c>
      <c r="C107" s="32" t="str">
        <f>LEFT(D107,52)</f>
        <v xml:space="preserve">profitherm armario fondo 80 mm galvanizado 3 circ.  </v>
      </c>
      <c r="D107" s="28" t="s">
        <v>596</v>
      </c>
      <c r="E107" s="92">
        <v>135.75</v>
      </c>
      <c r="F107" s="92">
        <f t="shared" si="42"/>
        <v>131.74</v>
      </c>
      <c r="G107" s="29">
        <f t="shared" si="40"/>
        <v>126.07</v>
      </c>
      <c r="H107" s="29">
        <f t="shared" si="44"/>
        <v>114.61720314000002</v>
      </c>
      <c r="I107" s="29">
        <v>114.61720314000002</v>
      </c>
      <c r="J107" s="30" t="s">
        <v>1</v>
      </c>
      <c r="K107" s="30">
        <v>20</v>
      </c>
    </row>
    <row r="108" spans="2:11" ht="36">
      <c r="B108" s="69">
        <v>90025662</v>
      </c>
      <c r="C108" s="32" t="str">
        <f>LEFT(D108,52)</f>
        <v xml:space="preserve">profitherm armario fondo 80 mm galvanizado 4 circ.  </v>
      </c>
      <c r="D108" s="28" t="s">
        <v>597</v>
      </c>
      <c r="E108" s="92">
        <v>133.07</v>
      </c>
      <c r="F108" s="92">
        <f t="shared" si="42"/>
        <v>143.11000000000001</v>
      </c>
      <c r="G108" s="29">
        <f t="shared" si="40"/>
        <v>136.94999999999999</v>
      </c>
      <c r="H108" s="29">
        <f t="shared" si="44"/>
        <v>124.5006384375</v>
      </c>
      <c r="I108" s="29">
        <v>124.5006384375</v>
      </c>
      <c r="J108" s="30" t="s">
        <v>1</v>
      </c>
      <c r="K108" s="30">
        <v>20</v>
      </c>
    </row>
    <row r="109" spans="2:11" ht="36">
      <c r="B109" s="69">
        <v>90025663</v>
      </c>
      <c r="C109" s="32" t="str">
        <f>LEFT(D109,52)</f>
        <v xml:space="preserve">profitherm armario fondo 80 mm galvanizado 5 circ.  </v>
      </c>
      <c r="D109" s="28" t="s">
        <v>598</v>
      </c>
      <c r="E109" s="92">
        <f t="shared" si="38"/>
        <v>148.28</v>
      </c>
      <c r="F109" s="92">
        <f t="shared" si="42"/>
        <v>148.28</v>
      </c>
      <c r="G109" s="29">
        <f t="shared" si="40"/>
        <v>141.9</v>
      </c>
      <c r="H109" s="29">
        <f t="shared" si="44"/>
        <v>129.002556</v>
      </c>
      <c r="I109" s="29">
        <v>129.002556</v>
      </c>
      <c r="J109" s="30" t="s">
        <v>1</v>
      </c>
      <c r="K109" s="30">
        <v>20</v>
      </c>
    </row>
    <row r="110" spans="2:11" ht="36">
      <c r="B110" s="69">
        <v>90025664</v>
      </c>
      <c r="C110" s="32" t="str">
        <f>LEFT(D110,54)</f>
        <v xml:space="preserve">profitherm armario fondo 80 mm galvanizado 6-8 circ.  </v>
      </c>
      <c r="D110" s="28" t="s">
        <v>599</v>
      </c>
      <c r="E110" s="92">
        <f t="shared" si="38"/>
        <v>169.66</v>
      </c>
      <c r="F110" s="92">
        <f t="shared" si="42"/>
        <v>169.66</v>
      </c>
      <c r="G110" s="29">
        <f t="shared" si="40"/>
        <v>162.36000000000001</v>
      </c>
      <c r="H110" s="29">
        <f t="shared" si="44"/>
        <v>147.60029535375</v>
      </c>
      <c r="I110" s="29">
        <v>147.60029535375</v>
      </c>
      <c r="J110" s="30" t="s">
        <v>1</v>
      </c>
      <c r="K110" s="30">
        <v>20</v>
      </c>
    </row>
    <row r="111" spans="2:11" ht="36">
      <c r="B111" s="69">
        <v>90025665</v>
      </c>
      <c r="C111" s="32" t="str">
        <f>LEFT(D111,54)</f>
        <v xml:space="preserve">profitherm armario fondo 80 mm galvanizado 9-10 circ. </v>
      </c>
      <c r="D111" s="28" t="s">
        <v>600</v>
      </c>
      <c r="E111" s="92">
        <f t="shared" si="38"/>
        <v>189.11</v>
      </c>
      <c r="F111" s="92">
        <f t="shared" si="42"/>
        <v>189.11</v>
      </c>
      <c r="G111" s="29">
        <f t="shared" si="40"/>
        <v>180.97</v>
      </c>
      <c r="H111" s="29">
        <f t="shared" si="44"/>
        <v>164.51961288500002</v>
      </c>
      <c r="I111" s="29">
        <v>164.51961288500002</v>
      </c>
      <c r="J111" s="30" t="s">
        <v>1</v>
      </c>
      <c r="K111" s="30">
        <v>20</v>
      </c>
    </row>
    <row r="112" spans="2:11" ht="36">
      <c r="B112" s="69">
        <v>90025666</v>
      </c>
      <c r="C112" s="32" t="str">
        <f>LEFT(D112,54)</f>
        <v>profitherm armario fondo 80 mm galvanizado 11-12 circ.</v>
      </c>
      <c r="D112" s="28" t="s">
        <v>601</v>
      </c>
      <c r="E112" s="92">
        <f t="shared" si="38"/>
        <v>211.46</v>
      </c>
      <c r="F112" s="92">
        <f t="shared" si="42"/>
        <v>211.46</v>
      </c>
      <c r="G112" s="29">
        <f t="shared" si="40"/>
        <v>202.36</v>
      </c>
      <c r="H112" s="29">
        <f t="shared" si="44"/>
        <v>183.96725107374999</v>
      </c>
      <c r="I112" s="29">
        <v>183.96725107374999</v>
      </c>
      <c r="J112" s="30" t="s">
        <v>1</v>
      </c>
      <c r="K112" s="30">
        <v>20</v>
      </c>
    </row>
    <row r="113" spans="2:11" ht="36">
      <c r="B113" s="69">
        <v>90025667</v>
      </c>
      <c r="C113" s="32" t="str">
        <f>LEFT(D113,54)</f>
        <v xml:space="preserve">profitherm armario fondo 80 mm galvanizado &gt;12 circ.  </v>
      </c>
      <c r="D113" s="28" t="s">
        <v>602</v>
      </c>
      <c r="E113" s="92">
        <v>260.36</v>
      </c>
      <c r="F113" s="92">
        <f t="shared" si="42"/>
        <v>242.58</v>
      </c>
      <c r="G113" s="29">
        <f t="shared" si="40"/>
        <v>232.14</v>
      </c>
      <c r="H113" s="29">
        <f t="shared" si="44"/>
        <v>211.03815912375001</v>
      </c>
      <c r="I113" s="29">
        <v>211.03815912375001</v>
      </c>
      <c r="J113" s="30" t="s">
        <v>1</v>
      </c>
      <c r="K113" s="30">
        <v>20</v>
      </c>
    </row>
    <row r="114" spans="2:11" ht="36">
      <c r="B114" s="69">
        <v>90025680</v>
      </c>
      <c r="C114" s="32" t="str">
        <f>LEFT(D114,48)</f>
        <v xml:space="preserve">profitherm armario fondo 80 mm pintado 2 circ.  </v>
      </c>
      <c r="D114" s="28" t="s">
        <v>611</v>
      </c>
      <c r="E114" s="92">
        <v>153.86000000000001</v>
      </c>
      <c r="F114" s="92">
        <f t="shared" si="42"/>
        <v>146.81</v>
      </c>
      <c r="G114" s="29">
        <f t="shared" si="40"/>
        <v>140.49</v>
      </c>
      <c r="H114" s="29">
        <f t="shared" si="44"/>
        <v>127.71850109249999</v>
      </c>
      <c r="I114" s="29">
        <v>127.71850109249999</v>
      </c>
      <c r="J114" s="30" t="s">
        <v>1</v>
      </c>
      <c r="K114" s="30">
        <v>20</v>
      </c>
    </row>
    <row r="115" spans="2:11" ht="36">
      <c r="B115" s="69">
        <v>90025681</v>
      </c>
      <c r="C115" s="32" t="str">
        <f>LEFT(D115,48)</f>
        <v xml:space="preserve">profitherm armario fondo 80 mm pintado 3 circ.  </v>
      </c>
      <c r="D115" s="28" t="s">
        <v>612</v>
      </c>
      <c r="E115" s="92">
        <v>153.96</v>
      </c>
      <c r="F115" s="92">
        <f t="shared" si="42"/>
        <v>150.19999999999999</v>
      </c>
      <c r="G115" s="29">
        <f t="shared" si="40"/>
        <v>143.74</v>
      </c>
      <c r="H115" s="29">
        <f t="shared" si="44"/>
        <v>130.68097782249998</v>
      </c>
      <c r="I115" s="29">
        <v>130.68097782249998</v>
      </c>
      <c r="J115" s="30" t="s">
        <v>1</v>
      </c>
      <c r="K115" s="30">
        <v>20</v>
      </c>
    </row>
    <row r="116" spans="2:11" ht="36">
      <c r="B116" s="69">
        <v>90025682</v>
      </c>
      <c r="C116" s="32" t="str">
        <f>LEFT(D116,48)</f>
        <v xml:space="preserve">profitherm armario fondo 80 mm pintado 4 circ.  </v>
      </c>
      <c r="D116" s="28" t="s">
        <v>613</v>
      </c>
      <c r="E116" s="92">
        <f t="shared" si="38"/>
        <v>155.06</v>
      </c>
      <c r="F116" s="92">
        <f t="shared" si="42"/>
        <v>155.06</v>
      </c>
      <c r="G116" s="29">
        <f t="shared" si="40"/>
        <v>148.38999999999999</v>
      </c>
      <c r="H116" s="29">
        <f t="shared" si="44"/>
        <v>134.90761488125</v>
      </c>
      <c r="I116" s="29">
        <v>134.90761488125</v>
      </c>
      <c r="J116" s="30" t="s">
        <v>1</v>
      </c>
      <c r="K116" s="30">
        <v>20</v>
      </c>
    </row>
    <row r="117" spans="2:11" ht="36">
      <c r="B117" s="69">
        <v>90025683</v>
      </c>
      <c r="C117" s="32" t="str">
        <f>LEFT(D117,48)</f>
        <v xml:space="preserve">profitherm armario fondo 80 mm pintado 5 circ.  </v>
      </c>
      <c r="D117" s="28" t="s">
        <v>614</v>
      </c>
      <c r="E117" s="92">
        <f t="shared" si="38"/>
        <v>171.59</v>
      </c>
      <c r="F117" s="92">
        <f t="shared" si="42"/>
        <v>171.59</v>
      </c>
      <c r="G117" s="29">
        <f t="shared" si="40"/>
        <v>164.21</v>
      </c>
      <c r="H117" s="29">
        <f t="shared" si="44"/>
        <v>149.28584245874998</v>
      </c>
      <c r="I117" s="29">
        <v>149.28584245874998</v>
      </c>
      <c r="J117" s="30" t="s">
        <v>1</v>
      </c>
      <c r="K117" s="30">
        <v>20</v>
      </c>
    </row>
    <row r="118" spans="2:11" ht="36">
      <c r="B118" s="69">
        <v>90025684</v>
      </c>
      <c r="C118" s="32" t="str">
        <f>LEFT(D118,48)</f>
        <v>profitherm armario fondo 80 mm pintado 6-8 circ.</v>
      </c>
      <c r="D118" s="28" t="s">
        <v>615</v>
      </c>
      <c r="E118" s="92">
        <f t="shared" si="38"/>
        <v>198.34</v>
      </c>
      <c r="F118" s="92">
        <f t="shared" si="42"/>
        <v>198.34</v>
      </c>
      <c r="G118" s="29">
        <f t="shared" si="40"/>
        <v>189.8</v>
      </c>
      <c r="H118" s="29">
        <f t="shared" si="44"/>
        <v>172.55150022625</v>
      </c>
      <c r="I118" s="29">
        <v>172.55150022625</v>
      </c>
      <c r="J118" s="30" t="s">
        <v>1</v>
      </c>
      <c r="K118" s="30">
        <v>20</v>
      </c>
    </row>
    <row r="119" spans="2:11" ht="36">
      <c r="B119" s="69">
        <v>90025685</v>
      </c>
      <c r="C119" s="32" t="str">
        <f>LEFT(D119,49)</f>
        <v>profitherm armario fondo 80 mm pintado 9-10 circ.</v>
      </c>
      <c r="D119" s="28" t="s">
        <v>616</v>
      </c>
      <c r="E119" s="92">
        <f t="shared" si="38"/>
        <v>223.13</v>
      </c>
      <c r="F119" s="92">
        <f t="shared" si="42"/>
        <v>223.13</v>
      </c>
      <c r="G119" s="29">
        <f t="shared" si="40"/>
        <v>213.53</v>
      </c>
      <c r="H119" s="29">
        <f t="shared" si="44"/>
        <v>194.11884159249999</v>
      </c>
      <c r="I119" s="29">
        <v>194.11884159249999</v>
      </c>
      <c r="J119" s="30" t="s">
        <v>1</v>
      </c>
      <c r="K119" s="30">
        <v>20</v>
      </c>
    </row>
    <row r="120" spans="2:11" ht="36">
      <c r="B120" s="69">
        <v>90025686</v>
      </c>
      <c r="C120" s="32" t="str">
        <f>LEFT(D120,50)</f>
        <v>profitherm armario fondo 80 mm pintado 11-12 circ.</v>
      </c>
      <c r="D120" s="28" t="s">
        <v>617</v>
      </c>
      <c r="E120" s="92">
        <f t="shared" si="38"/>
        <v>251.63</v>
      </c>
      <c r="F120" s="92">
        <f t="shared" si="42"/>
        <v>251.63</v>
      </c>
      <c r="G120" s="29">
        <f t="shared" si="40"/>
        <v>240.8</v>
      </c>
      <c r="H120" s="29">
        <f t="shared" si="44"/>
        <v>218.91681491</v>
      </c>
      <c r="I120" s="29">
        <v>218.91681491</v>
      </c>
      <c r="J120" s="30" t="s">
        <v>1</v>
      </c>
      <c r="K120" s="30">
        <v>20</v>
      </c>
    </row>
    <row r="121" spans="2:11" ht="36">
      <c r="B121" s="69">
        <v>90025687</v>
      </c>
      <c r="C121" s="32" t="str">
        <f>LEFT(D121,48)</f>
        <v>profitherm armario fondo 80 mm pintado &gt;12 circ.</v>
      </c>
      <c r="D121" s="28" t="s">
        <v>618</v>
      </c>
      <c r="E121" s="92">
        <f t="shared" si="38"/>
        <v>287.31</v>
      </c>
      <c r="F121" s="92">
        <f t="shared" si="42"/>
        <v>287.31</v>
      </c>
      <c r="G121" s="29">
        <f t="shared" si="40"/>
        <v>274.94</v>
      </c>
      <c r="H121" s="29">
        <f t="shared" si="44"/>
        <v>249.9462047975</v>
      </c>
      <c r="I121" s="29">
        <v>249.9462047975</v>
      </c>
      <c r="J121" s="30" t="s">
        <v>1</v>
      </c>
      <c r="K121" s="30">
        <v>20</v>
      </c>
    </row>
    <row r="122" spans="2:11" ht="48">
      <c r="B122" s="69">
        <v>72812715</v>
      </c>
      <c r="C122" s="32" t="str">
        <f>LEFT(D122,53)</f>
        <v xml:space="preserve">alpex adaptador eurocono 12 x 3/4" latón             </v>
      </c>
      <c r="D122" s="28" t="s">
        <v>532</v>
      </c>
      <c r="E122" s="92">
        <f t="shared" si="38"/>
        <v>6.35</v>
      </c>
      <c r="F122" s="92">
        <f t="shared" si="39"/>
        <v>6.35</v>
      </c>
      <c r="G122" s="29">
        <f t="shared" si="40"/>
        <v>5.65</v>
      </c>
      <c r="H122" s="29">
        <f t="shared" ref="H122:H127" si="45">I122*1.03</f>
        <v>5.1440919200000002</v>
      </c>
      <c r="I122" s="29">
        <v>4.9942640000000003</v>
      </c>
      <c r="J122" s="30" t="s">
        <v>1</v>
      </c>
      <c r="K122" s="30">
        <v>21</v>
      </c>
    </row>
    <row r="123" spans="2:11" ht="48">
      <c r="B123" s="69">
        <v>72816715</v>
      </c>
      <c r="C123" s="32" t="str">
        <f>LEFT(D123,53)</f>
        <v xml:space="preserve">alpex adaptador eurocono 16 x 3/4" latón             </v>
      </c>
      <c r="D123" s="28" t="s">
        <v>533</v>
      </c>
      <c r="E123" s="92">
        <f t="shared" si="38"/>
        <v>5.14</v>
      </c>
      <c r="F123" s="92">
        <f t="shared" si="39"/>
        <v>5.14</v>
      </c>
      <c r="G123" s="29">
        <f t="shared" si="40"/>
        <v>4.57</v>
      </c>
      <c r="H123" s="29">
        <f t="shared" si="45"/>
        <v>4.1574018750000006</v>
      </c>
      <c r="I123" s="29">
        <v>4.0363125000000002</v>
      </c>
      <c r="J123" s="30" t="s">
        <v>1</v>
      </c>
      <c r="K123" s="30">
        <v>21</v>
      </c>
    </row>
    <row r="124" spans="2:11" ht="48">
      <c r="B124" s="69">
        <v>72817715</v>
      </c>
      <c r="C124" s="32" t="str">
        <f>LEFT(D124,53)</f>
        <v xml:space="preserve">alpex adaptador eurocono 17 x 3/4" latón             </v>
      </c>
      <c r="D124" s="28" t="s">
        <v>534</v>
      </c>
      <c r="E124" s="92">
        <f t="shared" si="38"/>
        <v>6.51</v>
      </c>
      <c r="F124" s="92">
        <f t="shared" si="39"/>
        <v>6.51</v>
      </c>
      <c r="G124" s="29">
        <f t="shared" si="40"/>
        <v>5.79</v>
      </c>
      <c r="H124" s="29">
        <f t="shared" si="45"/>
        <v>5.2660423749999987</v>
      </c>
      <c r="I124" s="29">
        <v>5.112662499999999</v>
      </c>
      <c r="J124" s="30" t="s">
        <v>1</v>
      </c>
      <c r="K124" s="30">
        <v>21</v>
      </c>
    </row>
    <row r="125" spans="2:11" ht="48">
      <c r="B125" s="69">
        <v>72820715</v>
      </c>
      <c r="C125" s="32" t="str">
        <f>LEFT(D125,53)</f>
        <v xml:space="preserve">alpex adaptador eurocono 20 x 3/4" latón             </v>
      </c>
      <c r="D125" s="28" t="s">
        <v>535</v>
      </c>
      <c r="E125" s="92">
        <f t="shared" si="38"/>
        <v>6.85</v>
      </c>
      <c r="F125" s="92">
        <f t="shared" si="39"/>
        <v>6.85</v>
      </c>
      <c r="G125" s="29">
        <f t="shared" si="40"/>
        <v>6.09</v>
      </c>
      <c r="H125" s="29">
        <f t="shared" si="45"/>
        <v>5.5432024999999996</v>
      </c>
      <c r="I125" s="29">
        <v>5.3817499999999994</v>
      </c>
      <c r="J125" s="30" t="s">
        <v>1</v>
      </c>
      <c r="K125" s="30">
        <v>21</v>
      </c>
    </row>
    <row r="126" spans="2:11" ht="36">
      <c r="B126" s="69">
        <v>72800100</v>
      </c>
      <c r="C126" s="32" t="str">
        <f>LEFT(D126,54)</f>
        <v xml:space="preserve">racor doble  3/4"                                     </v>
      </c>
      <c r="D126" s="28" t="s">
        <v>531</v>
      </c>
      <c r="E126" s="92">
        <f t="shared" si="38"/>
        <v>6.66</v>
      </c>
      <c r="F126" s="92">
        <v>6.66</v>
      </c>
      <c r="G126" s="29">
        <f t="shared" si="40"/>
        <v>5.59</v>
      </c>
      <c r="H126" s="29">
        <f t="shared" si="45"/>
        <v>5.0886598950000002</v>
      </c>
      <c r="I126" s="29">
        <v>4.9404465000000002</v>
      </c>
      <c r="J126" s="30" t="s">
        <v>1</v>
      </c>
      <c r="K126" s="30">
        <v>21</v>
      </c>
    </row>
    <row r="127" spans="2:11" ht="48">
      <c r="B127" s="69">
        <v>74800712</v>
      </c>
      <c r="C127" s="32" t="str">
        <f>LEFT(D127,53)</f>
        <v xml:space="preserve">alpex adaptador eurocono 16 x 3/4" latón             </v>
      </c>
      <c r="D127" s="28" t="s">
        <v>683</v>
      </c>
      <c r="E127" s="92">
        <f t="shared" si="38"/>
        <v>6.35</v>
      </c>
      <c r="F127" s="92">
        <f t="shared" si="39"/>
        <v>6.35</v>
      </c>
      <c r="G127" s="29">
        <f t="shared" si="40"/>
        <v>5.65</v>
      </c>
      <c r="H127" s="29">
        <f t="shared" si="45"/>
        <v>5.1440919200000002</v>
      </c>
      <c r="I127" s="29">
        <v>4.9942640000000003</v>
      </c>
      <c r="J127" s="30" t="s">
        <v>1</v>
      </c>
      <c r="K127" s="30">
        <v>22</v>
      </c>
    </row>
    <row r="128" spans="2:11" ht="36">
      <c r="B128" s="69">
        <v>72800112</v>
      </c>
      <c r="C128" s="32" t="str">
        <f>LEFT(D128,54)</f>
        <v xml:space="preserve">alpex conexión doble  R1/2-G3/4                       </v>
      </c>
      <c r="D128" s="28" t="s">
        <v>684</v>
      </c>
      <c r="E128" s="92">
        <f t="shared" si="38"/>
        <v>0</v>
      </c>
      <c r="F128" s="92">
        <f t="shared" si="39"/>
        <v>0</v>
      </c>
      <c r="G128" s="29">
        <f t="shared" si="40"/>
        <v>0</v>
      </c>
      <c r="H128" s="29"/>
      <c r="I128" s="29"/>
      <c r="J128" s="30" t="s">
        <v>1</v>
      </c>
      <c r="K128" s="30">
        <v>22</v>
      </c>
    </row>
    <row r="129" spans="2:11" ht="36">
      <c r="B129" s="69">
        <v>71825710</v>
      </c>
      <c r="C129" s="32" t="str">
        <f>LEFT(D129,27)</f>
        <v>profitherm conexión roscada</v>
      </c>
      <c r="D129" s="28" t="s">
        <v>685</v>
      </c>
      <c r="E129" s="92">
        <f t="shared" si="38"/>
        <v>0</v>
      </c>
      <c r="F129" s="92">
        <f t="shared" si="39"/>
        <v>0</v>
      </c>
      <c r="G129" s="29">
        <f t="shared" si="40"/>
        <v>0</v>
      </c>
      <c r="H129" s="29"/>
      <c r="I129" s="29"/>
      <c r="J129" s="30" t="s">
        <v>1</v>
      </c>
      <c r="K129" s="30">
        <v>22</v>
      </c>
    </row>
    <row r="130" spans="2:11" ht="48">
      <c r="B130" s="69">
        <v>90025552</v>
      </c>
      <c r="C130" s="32" t="str">
        <f>LEFT(D130,44)</f>
        <v>kit unidad de mezcla con bomba para colector</v>
      </c>
      <c r="D130" s="28" t="s">
        <v>581</v>
      </c>
      <c r="E130" s="92">
        <v>890</v>
      </c>
      <c r="F130" s="92">
        <f>+G130</f>
        <v>796.6</v>
      </c>
      <c r="G130" s="29">
        <f t="shared" si="40"/>
        <v>796.6</v>
      </c>
      <c r="H130" s="29">
        <f t="shared" ref="H130:H142" si="46">+I130</f>
        <v>724.18499999999995</v>
      </c>
      <c r="I130" s="29">
        <v>724.18499999999995</v>
      </c>
      <c r="J130" s="30" t="s">
        <v>1</v>
      </c>
      <c r="K130" s="30">
        <v>23</v>
      </c>
    </row>
    <row r="131" spans="2:11">
      <c r="B131" s="69">
        <v>90025553</v>
      </c>
      <c r="C131" s="32" t="str">
        <f>LEFT(D131,46)</f>
        <v xml:space="preserve">kit bypass para unidad de mezcla a punto fijo </v>
      </c>
      <c r="D131" s="28" t="s">
        <v>55</v>
      </c>
      <c r="E131" s="92">
        <v>225</v>
      </c>
      <c r="F131" s="92">
        <f>+G131</f>
        <v>201.93</v>
      </c>
      <c r="G131" s="29">
        <f t="shared" si="40"/>
        <v>201.93</v>
      </c>
      <c r="H131" s="29">
        <f t="shared" si="46"/>
        <v>183.57508481812496</v>
      </c>
      <c r="I131" s="29">
        <v>183.57508481812496</v>
      </c>
      <c r="J131" s="30" t="s">
        <v>1</v>
      </c>
      <c r="K131" s="30">
        <v>23</v>
      </c>
    </row>
    <row r="132" spans="2:11" ht="48">
      <c r="B132" s="69">
        <v>90025560</v>
      </c>
      <c r="C132" s="32" t="str">
        <f t="shared" ref="C132:C139" si="47">LEFT(D132,53)</f>
        <v xml:space="preserve">Colector premontado de mezcla a punto fijo 2 salidas
</v>
      </c>
      <c r="D132" s="28" t="s">
        <v>43</v>
      </c>
      <c r="E132" s="92">
        <f t="shared" si="38"/>
        <v>1627.34</v>
      </c>
      <c r="F132" s="92">
        <f>TRUNC(G132*1.025,2)</f>
        <v>1627.34</v>
      </c>
      <c r="G132" s="29">
        <f t="shared" si="40"/>
        <v>1587.65</v>
      </c>
      <c r="H132" s="29">
        <f t="shared" si="46"/>
        <v>1443.3188879999998</v>
      </c>
      <c r="I132" s="29">
        <v>1443.3188879999998</v>
      </c>
      <c r="J132" s="30" t="s">
        <v>1</v>
      </c>
      <c r="K132" s="30">
        <v>24</v>
      </c>
    </row>
    <row r="133" spans="2:11" ht="48">
      <c r="B133" s="69">
        <v>90025561</v>
      </c>
      <c r="C133" s="32" t="str">
        <f t="shared" si="47"/>
        <v xml:space="preserve">Colector premontado de mezcla a punto fijo 3 salidas
</v>
      </c>
      <c r="D133" s="28" t="s">
        <v>44</v>
      </c>
      <c r="E133" s="92">
        <f t="shared" si="38"/>
        <v>1676.63</v>
      </c>
      <c r="F133" s="92">
        <f t="shared" ref="F133:F142" si="48">TRUNC(G133*1.025,2)</f>
        <v>1676.63</v>
      </c>
      <c r="G133" s="29">
        <f t="shared" si="40"/>
        <v>1635.74</v>
      </c>
      <c r="H133" s="29">
        <f t="shared" si="46"/>
        <v>1487.0446139999999</v>
      </c>
      <c r="I133" s="29">
        <v>1487.0446139999999</v>
      </c>
      <c r="J133" s="30" t="s">
        <v>1</v>
      </c>
      <c r="K133" s="30">
        <v>24</v>
      </c>
    </row>
    <row r="134" spans="2:11" ht="48">
      <c r="B134" s="69">
        <v>90025562</v>
      </c>
      <c r="C134" s="32" t="str">
        <f t="shared" si="47"/>
        <v xml:space="preserve">Colector premontado de mezcla a punto fijo 4 salidas
</v>
      </c>
      <c r="D134" s="28" t="s">
        <v>45</v>
      </c>
      <c r="E134" s="92">
        <f t="shared" si="38"/>
        <v>1757.12</v>
      </c>
      <c r="F134" s="92">
        <f t="shared" si="48"/>
        <v>1757.12</v>
      </c>
      <c r="G134" s="29">
        <f t="shared" si="40"/>
        <v>1714.27</v>
      </c>
      <c r="H134" s="29">
        <f t="shared" si="46"/>
        <v>1558.4287729999996</v>
      </c>
      <c r="I134" s="29">
        <v>1558.4287729999996</v>
      </c>
      <c r="J134" s="30" t="s">
        <v>1</v>
      </c>
      <c r="K134" s="30">
        <v>24</v>
      </c>
    </row>
    <row r="135" spans="2:11" ht="48">
      <c r="B135" s="69">
        <v>90025563</v>
      </c>
      <c r="C135" s="32" t="str">
        <f t="shared" si="47"/>
        <v xml:space="preserve">Colector premontado de mezcla a punto fijo 5 salidas
</v>
      </c>
      <c r="D135" s="28" t="s">
        <v>46</v>
      </c>
      <c r="E135" s="92">
        <f t="shared" si="38"/>
        <v>1806.37</v>
      </c>
      <c r="F135" s="92">
        <f t="shared" si="48"/>
        <v>1806.37</v>
      </c>
      <c r="G135" s="29">
        <f t="shared" si="40"/>
        <v>1762.32</v>
      </c>
      <c r="H135" s="29">
        <f t="shared" si="46"/>
        <v>1602.1175059999998</v>
      </c>
      <c r="I135" s="29">
        <v>1602.1175059999998</v>
      </c>
      <c r="J135" s="30" t="s">
        <v>1</v>
      </c>
      <c r="K135" s="30">
        <v>24</v>
      </c>
    </row>
    <row r="136" spans="2:11" ht="48">
      <c r="B136" s="69">
        <v>90025564</v>
      </c>
      <c r="C136" s="32" t="str">
        <f t="shared" si="47"/>
        <v xml:space="preserve">Colector premontado de mezcla a punto fijo 6 salidas
</v>
      </c>
      <c r="D136" s="28" t="s">
        <v>47</v>
      </c>
      <c r="E136" s="92">
        <f t="shared" ref="E136:E200" si="49">F136</f>
        <v>1855.71</v>
      </c>
      <c r="F136" s="92">
        <f t="shared" si="48"/>
        <v>1855.71</v>
      </c>
      <c r="G136" s="29">
        <f t="shared" si="40"/>
        <v>1810.45</v>
      </c>
      <c r="H136" s="29">
        <f t="shared" si="46"/>
        <v>1645.8678939999998</v>
      </c>
      <c r="I136" s="29">
        <v>1645.8678939999998</v>
      </c>
      <c r="J136" s="30" t="s">
        <v>1</v>
      </c>
      <c r="K136" s="30">
        <v>24</v>
      </c>
    </row>
    <row r="137" spans="2:11" ht="48">
      <c r="B137" s="69">
        <v>90025565</v>
      </c>
      <c r="C137" s="32" t="str">
        <f t="shared" si="47"/>
        <v xml:space="preserve">Colector premontado de mezcla a punto fijo 7 salidas
</v>
      </c>
      <c r="D137" s="28" t="s">
        <v>48</v>
      </c>
      <c r="E137" s="92">
        <f t="shared" si="49"/>
        <v>1946.1</v>
      </c>
      <c r="F137" s="92">
        <f t="shared" si="48"/>
        <v>1946.1</v>
      </c>
      <c r="G137" s="29">
        <f t="shared" si="40"/>
        <v>1898.64</v>
      </c>
      <c r="H137" s="29">
        <f t="shared" si="46"/>
        <v>1726.0440559999997</v>
      </c>
      <c r="I137" s="29">
        <v>1726.0440559999997</v>
      </c>
      <c r="J137" s="30" t="s">
        <v>1</v>
      </c>
      <c r="K137" s="30">
        <v>24</v>
      </c>
    </row>
    <row r="138" spans="2:11" ht="48">
      <c r="B138" s="69">
        <v>90025566</v>
      </c>
      <c r="C138" s="32" t="str">
        <f t="shared" si="47"/>
        <v xml:space="preserve">Colector premontado de mezcla a punto fijo 8 salidas
</v>
      </c>
      <c r="D138" s="28" t="s">
        <v>49</v>
      </c>
      <c r="E138" s="92">
        <f t="shared" si="49"/>
        <v>1995.39</v>
      </c>
      <c r="F138" s="92">
        <f t="shared" si="48"/>
        <v>1995.39</v>
      </c>
      <c r="G138" s="29">
        <f t="shared" si="40"/>
        <v>1946.73</v>
      </c>
      <c r="H138" s="29">
        <f t="shared" si="46"/>
        <v>1769.7574509999999</v>
      </c>
      <c r="I138" s="29">
        <v>1769.7574509999999</v>
      </c>
      <c r="J138" s="30" t="s">
        <v>1</v>
      </c>
      <c r="K138" s="30">
        <v>24</v>
      </c>
    </row>
    <row r="139" spans="2:11" ht="48">
      <c r="B139" s="69">
        <v>90025567</v>
      </c>
      <c r="C139" s="32" t="str">
        <f t="shared" si="47"/>
        <v xml:space="preserve">Colector premontado de mezcla a punto fijo 9 salidas
</v>
      </c>
      <c r="D139" s="28" t="s">
        <v>50</v>
      </c>
      <c r="E139" s="92">
        <f t="shared" si="49"/>
        <v>2076.46</v>
      </c>
      <c r="F139" s="92">
        <f t="shared" si="48"/>
        <v>2076.46</v>
      </c>
      <c r="G139" s="29">
        <f t="shared" si="40"/>
        <v>2025.82</v>
      </c>
      <c r="H139" s="29">
        <f t="shared" si="46"/>
        <v>1841.6595119999997</v>
      </c>
      <c r="I139" s="29">
        <v>1841.6595119999997</v>
      </c>
      <c r="J139" s="30" t="s">
        <v>1</v>
      </c>
      <c r="K139" s="30">
        <v>24</v>
      </c>
    </row>
    <row r="140" spans="2:11" ht="48">
      <c r="B140" s="69">
        <v>90025568</v>
      </c>
      <c r="C140" s="32" t="str">
        <f>LEFT(D140,54)</f>
        <v xml:space="preserve">Colector premontado de mezcla a punto fijo 10 salidas
</v>
      </c>
      <c r="D140" s="28" t="s">
        <v>51</v>
      </c>
      <c r="E140" s="92">
        <f t="shared" si="49"/>
        <v>2123.42</v>
      </c>
      <c r="F140" s="92">
        <f t="shared" si="48"/>
        <v>2123.42</v>
      </c>
      <c r="G140" s="29">
        <f t="shared" si="40"/>
        <v>2071.63</v>
      </c>
      <c r="H140" s="29">
        <f t="shared" si="46"/>
        <v>1883.3012989999997</v>
      </c>
      <c r="I140" s="29">
        <v>1883.3012989999997</v>
      </c>
      <c r="J140" s="30" t="s">
        <v>1</v>
      </c>
      <c r="K140" s="30">
        <v>24</v>
      </c>
    </row>
    <row r="141" spans="2:11" ht="48">
      <c r="B141" s="69">
        <v>90025569</v>
      </c>
      <c r="C141" s="32" t="str">
        <f>LEFT(D141,54)</f>
        <v xml:space="preserve">Colector premontado de mezcla a punto fijo 11 salidas
</v>
      </c>
      <c r="D141" s="28" t="s">
        <v>52</v>
      </c>
      <c r="E141" s="92">
        <f t="shared" si="49"/>
        <v>2175.08</v>
      </c>
      <c r="F141" s="92">
        <f t="shared" si="48"/>
        <v>2175.08</v>
      </c>
      <c r="G141" s="29">
        <f t="shared" si="40"/>
        <v>2122.0300000000002</v>
      </c>
      <c r="H141" s="29">
        <f t="shared" si="46"/>
        <v>1929.1232949999999</v>
      </c>
      <c r="I141" s="29">
        <v>1929.1232949999999</v>
      </c>
      <c r="J141" s="30" t="s">
        <v>1</v>
      </c>
      <c r="K141" s="30">
        <v>24</v>
      </c>
    </row>
    <row r="142" spans="2:11" ht="48">
      <c r="B142" s="69">
        <v>90025570</v>
      </c>
      <c r="C142" s="32" t="str">
        <f>LEFT(D142,54)</f>
        <v xml:space="preserve">Colector premontado de mezcla a punto fijo 12 salidas
</v>
      </c>
      <c r="D142" s="28" t="s">
        <v>53</v>
      </c>
      <c r="E142" s="92">
        <f t="shared" si="49"/>
        <v>2224.38</v>
      </c>
      <c r="F142" s="92">
        <f t="shared" si="48"/>
        <v>2224.38</v>
      </c>
      <c r="G142" s="29">
        <f t="shared" si="40"/>
        <v>2170.13</v>
      </c>
      <c r="H142" s="29">
        <f t="shared" si="46"/>
        <v>1972.849021</v>
      </c>
      <c r="I142" s="29">
        <v>1972.849021</v>
      </c>
      <c r="J142" s="30" t="s">
        <v>1</v>
      </c>
      <c r="K142" s="30">
        <v>24</v>
      </c>
    </row>
    <row r="143" spans="2:11" ht="48">
      <c r="B143" s="69">
        <v>79500134</v>
      </c>
      <c r="C143" s="32" t="str">
        <f>LEFT(D143,54)</f>
        <v xml:space="preserve">profitherm actuador termostático a 230V  M30          </v>
      </c>
      <c r="D143" s="28" t="s">
        <v>1202</v>
      </c>
      <c r="E143" s="92">
        <f t="shared" si="49"/>
        <v>33.094687499999999</v>
      </c>
      <c r="F143" s="92">
        <f>+G143</f>
        <v>33.094687499999999</v>
      </c>
      <c r="G143" s="29">
        <f>+H143</f>
        <v>33.094687499999999</v>
      </c>
      <c r="H143" s="29">
        <f>I143*1.05</f>
        <v>33.094687499999999</v>
      </c>
      <c r="I143" s="29">
        <v>31.518750000000001</v>
      </c>
      <c r="J143" s="30" t="s">
        <v>1</v>
      </c>
      <c r="K143" s="30">
        <v>24</v>
      </c>
    </row>
    <row r="144" spans="2:11" ht="48">
      <c r="B144" s="69">
        <v>90025618</v>
      </c>
      <c r="C144" s="32" t="str">
        <f>LEFT(D144,54)</f>
        <v xml:space="preserve">profitherm actuador termostático a 230V M30 con micro </v>
      </c>
      <c r="D144" s="28" t="s">
        <v>586</v>
      </c>
      <c r="E144" s="92">
        <f t="shared" si="49"/>
        <v>45.8</v>
      </c>
      <c r="F144" s="92">
        <f t="shared" ref="F144:F204" si="50">+G144</f>
        <v>45.8</v>
      </c>
      <c r="G144" s="29">
        <f>TRUNC(H144*1.1,2)</f>
        <v>45.8</v>
      </c>
      <c r="H144" s="29">
        <f>I144*1.05</f>
        <v>41.6441484375</v>
      </c>
      <c r="I144" s="29">
        <v>39.661093749999999</v>
      </c>
      <c r="J144" s="30" t="s">
        <v>1</v>
      </c>
      <c r="K144" s="30">
        <v>24</v>
      </c>
    </row>
    <row r="145" spans="2:11" ht="48">
      <c r="B145" s="69">
        <v>90025615</v>
      </c>
      <c r="C145" s="32" t="str">
        <f>LEFT(D145,53)</f>
        <v xml:space="preserve">profitherm actuador termostático a 24V  M30          </v>
      </c>
      <c r="D145" s="28" t="s">
        <v>585</v>
      </c>
      <c r="E145" s="92">
        <v>45.8</v>
      </c>
      <c r="F145" s="92">
        <f t="shared" si="50"/>
        <v>34.253001562500003</v>
      </c>
      <c r="G145" s="29">
        <f>+H145</f>
        <v>34.253001562500003</v>
      </c>
      <c r="H145" s="29">
        <f>I145*1.05</f>
        <v>34.253001562500003</v>
      </c>
      <c r="I145" s="29">
        <v>32.621906250000002</v>
      </c>
      <c r="J145" s="30" t="s">
        <v>1</v>
      </c>
      <c r="K145" s="30">
        <v>24</v>
      </c>
    </row>
    <row r="146" spans="2:11" ht="48">
      <c r="B146" s="69">
        <v>79506037</v>
      </c>
      <c r="C146" s="32" t="str">
        <f>LEFT(D146,54)</f>
        <v xml:space="preserve">profitherm termostato analógico cableado calor        </v>
      </c>
      <c r="D146" s="28" t="s">
        <v>544</v>
      </c>
      <c r="E146" s="92">
        <f t="shared" si="49"/>
        <v>35</v>
      </c>
      <c r="F146" s="92">
        <f t="shared" si="50"/>
        <v>35</v>
      </c>
      <c r="G146" s="29">
        <f>+H146</f>
        <v>35</v>
      </c>
      <c r="H146" s="29">
        <f>I146</f>
        <v>35</v>
      </c>
      <c r="I146" s="29">
        <v>35</v>
      </c>
      <c r="J146" s="30" t="s">
        <v>1</v>
      </c>
      <c r="K146" s="30">
        <v>25</v>
      </c>
    </row>
    <row r="147" spans="2:11" s="3" customFormat="1" ht="48">
      <c r="B147" s="69">
        <v>90021390</v>
      </c>
      <c r="C147" s="32" t="str">
        <f>LEFT(D147,54)</f>
        <v xml:space="preserve">profitherm termostato analógico frio/calor cableado   </v>
      </c>
      <c r="D147" s="28" t="s">
        <v>4</v>
      </c>
      <c r="E147" s="92">
        <v>55</v>
      </c>
      <c r="F147" s="92">
        <f t="shared" si="50"/>
        <v>50.4</v>
      </c>
      <c r="G147" s="29">
        <f>TRUNC(H147*1.2,2)</f>
        <v>50.4</v>
      </c>
      <c r="H147" s="29">
        <f>I147</f>
        <v>42</v>
      </c>
      <c r="I147" s="29">
        <v>42</v>
      </c>
      <c r="J147" s="30" t="s">
        <v>1</v>
      </c>
      <c r="K147" s="30">
        <v>25</v>
      </c>
    </row>
    <row r="148" spans="2:11" ht="48">
      <c r="B148" s="69">
        <v>79506029</v>
      </c>
      <c r="C148" s="32" t="str">
        <f>LEFT(D148,60)</f>
        <v xml:space="preserve">profitherm termostato noche/dia digital cableado solo calor </v>
      </c>
      <c r="D148" s="28" t="s">
        <v>687</v>
      </c>
      <c r="E148" s="92">
        <v>45</v>
      </c>
      <c r="F148" s="92">
        <f t="shared" si="50"/>
        <v>40</v>
      </c>
      <c r="G148" s="29">
        <f>+H148</f>
        <v>40</v>
      </c>
      <c r="H148" s="29">
        <f>I148</f>
        <v>40</v>
      </c>
      <c r="I148" s="29">
        <v>40</v>
      </c>
      <c r="J148" s="30" t="s">
        <v>1</v>
      </c>
      <c r="K148" s="30">
        <v>25</v>
      </c>
    </row>
    <row r="149" spans="2:11" ht="48">
      <c r="B149" s="69">
        <v>90021386</v>
      </c>
      <c r="C149" s="32" t="str">
        <f>LEFT(D149,44)</f>
        <v>profitherm termostato noche/dia digital frío</v>
      </c>
      <c r="D149" s="28" t="s">
        <v>686</v>
      </c>
      <c r="E149" s="92">
        <v>77.5</v>
      </c>
      <c r="F149" s="92">
        <f t="shared" si="50"/>
        <v>73.5</v>
      </c>
      <c r="G149" s="29">
        <f>TRUNC(H149*1.05,2)</f>
        <v>73.5</v>
      </c>
      <c r="H149" s="29">
        <f>I149</f>
        <v>70</v>
      </c>
      <c r="I149" s="29">
        <v>70</v>
      </c>
      <c r="J149" s="30" t="s">
        <v>1</v>
      </c>
      <c r="K149" s="30">
        <v>25</v>
      </c>
    </row>
    <row r="150" spans="2:11" ht="60">
      <c r="B150" s="69">
        <v>79506031</v>
      </c>
      <c r="C150" s="32" t="str">
        <f>LEFT(D150,54)</f>
        <v>profitherm termostato programable digital cableado frí</v>
      </c>
      <c r="D150" s="28" t="s">
        <v>688</v>
      </c>
      <c r="E150" s="92">
        <v>150</v>
      </c>
      <c r="F150" s="92">
        <f t="shared" si="50"/>
        <v>143.74</v>
      </c>
      <c r="G150" s="29">
        <f>TRUNC(H150*1.05,2)</f>
        <v>143.74</v>
      </c>
      <c r="H150" s="29">
        <f>I150</f>
        <v>136.9</v>
      </c>
      <c r="I150" s="29">
        <v>136.9</v>
      </c>
      <c r="J150" s="30" t="s">
        <v>1</v>
      </c>
      <c r="K150" s="30">
        <v>25</v>
      </c>
    </row>
    <row r="151" spans="2:11" ht="60">
      <c r="B151" s="69">
        <v>79506040</v>
      </c>
      <c r="C151" s="32" t="str">
        <f>LEFT(D151,53)</f>
        <v xml:space="preserve">profitherm caja de conexiones 6 zonas cableada 230V  </v>
      </c>
      <c r="D151" s="28" t="s">
        <v>1203</v>
      </c>
      <c r="E151" s="92">
        <v>100</v>
      </c>
      <c r="F151" s="92">
        <f t="shared" si="50"/>
        <v>93.84</v>
      </c>
      <c r="G151" s="29">
        <f>TRUNC(H151*1.1,2)</f>
        <v>93.84</v>
      </c>
      <c r="H151" s="29">
        <f>+I151*1.05</f>
        <v>85.3125</v>
      </c>
      <c r="I151" s="29">
        <v>81.25</v>
      </c>
      <c r="J151" s="30" t="s">
        <v>1</v>
      </c>
      <c r="K151" s="30">
        <v>25</v>
      </c>
    </row>
    <row r="152" spans="2:11" ht="60">
      <c r="B152" s="69">
        <v>79506041</v>
      </c>
      <c r="C152" s="32" t="str">
        <f>LEFT(D152,54)</f>
        <v xml:space="preserve">profitherm caja de conexiones 10 zonas cableada 230V  </v>
      </c>
      <c r="D152" s="28" t="s">
        <v>1204</v>
      </c>
      <c r="E152" s="92">
        <f t="shared" si="49"/>
        <v>102.9</v>
      </c>
      <c r="F152" s="92">
        <f t="shared" si="50"/>
        <v>102.9</v>
      </c>
      <c r="G152" s="29">
        <f>+H152</f>
        <v>102.9</v>
      </c>
      <c r="H152" s="29">
        <f>+I152*1.05</f>
        <v>102.9</v>
      </c>
      <c r="I152" s="29">
        <v>98</v>
      </c>
      <c r="J152" s="30" t="s">
        <v>1</v>
      </c>
      <c r="K152" s="30">
        <v>25</v>
      </c>
    </row>
    <row r="153" spans="2:11" ht="36">
      <c r="B153" s="69">
        <v>90021383</v>
      </c>
      <c r="C153" s="32" t="str">
        <f>LEFT(D153,54)</f>
        <v xml:space="preserve">profitherm termostato analógico via radio             </v>
      </c>
      <c r="D153" s="28" t="s">
        <v>2</v>
      </c>
      <c r="E153" s="92">
        <f t="shared" si="49"/>
        <v>80</v>
      </c>
      <c r="F153" s="92">
        <f t="shared" si="50"/>
        <v>80</v>
      </c>
      <c r="G153" s="29">
        <f>+H153</f>
        <v>80</v>
      </c>
      <c r="H153" s="29">
        <f>I153</f>
        <v>80</v>
      </c>
      <c r="I153" s="29">
        <v>80</v>
      </c>
      <c r="J153" s="30" t="s">
        <v>1</v>
      </c>
      <c r="K153" s="30">
        <v>26</v>
      </c>
    </row>
    <row r="154" spans="2:11" ht="36">
      <c r="B154" s="69">
        <v>90021384</v>
      </c>
      <c r="C154" s="32" t="str">
        <f>LEFT(D154,54)</f>
        <v xml:space="preserve">profitherm cronotermostato digital vía radio          </v>
      </c>
      <c r="D154" s="28" t="s">
        <v>3</v>
      </c>
      <c r="E154" s="92">
        <v>150</v>
      </c>
      <c r="F154" s="92">
        <f t="shared" si="50"/>
        <v>137.5</v>
      </c>
      <c r="G154" s="29">
        <f>TRUNC(H154*1.1,2)</f>
        <v>137.5</v>
      </c>
      <c r="H154" s="29">
        <f>I154</f>
        <v>125</v>
      </c>
      <c r="I154" s="29">
        <v>125</v>
      </c>
      <c r="J154" s="30" t="s">
        <v>1</v>
      </c>
      <c r="K154" s="30">
        <v>26</v>
      </c>
    </row>
    <row r="155" spans="2:11" ht="60">
      <c r="B155" s="69">
        <v>90021385</v>
      </c>
      <c r="C155" s="32" t="str">
        <f>LEFT(D155,56)</f>
        <v>profitherm caja conexiones 4 zonas ethernet v/radio 230V</v>
      </c>
      <c r="D155" s="28" t="s">
        <v>1240</v>
      </c>
      <c r="E155" s="92">
        <v>501.2</v>
      </c>
      <c r="F155" s="92">
        <f t="shared" si="50"/>
        <v>472.5</v>
      </c>
      <c r="G155" s="29">
        <f>+H155</f>
        <v>472.5</v>
      </c>
      <c r="H155" s="29">
        <f t="shared" ref="H155:H160" si="51">+I155*1.05</f>
        <v>472.5</v>
      </c>
      <c r="I155" s="29">
        <v>450</v>
      </c>
      <c r="J155" s="30" t="s">
        <v>1</v>
      </c>
      <c r="K155" s="30">
        <v>27</v>
      </c>
    </row>
    <row r="156" spans="2:11" ht="60">
      <c r="B156" s="69">
        <v>90021387</v>
      </c>
      <c r="C156" s="32" t="str">
        <f t="shared" ref="C156" si="52">LEFT(D156,56)</f>
        <v>profitherm caja conexiones 8 zonas ethernet v/radio 230V</v>
      </c>
      <c r="D156" s="28" t="s">
        <v>1241</v>
      </c>
      <c r="E156" s="92">
        <f t="shared" si="49"/>
        <v>588</v>
      </c>
      <c r="F156" s="92">
        <f t="shared" si="50"/>
        <v>588</v>
      </c>
      <c r="G156" s="29">
        <f t="shared" ref="G156:G157" si="53">+H156</f>
        <v>588</v>
      </c>
      <c r="H156" s="29">
        <f t="shared" si="51"/>
        <v>588</v>
      </c>
      <c r="I156" s="29">
        <v>560</v>
      </c>
      <c r="J156" s="30" t="s">
        <v>1</v>
      </c>
      <c r="K156" s="30">
        <v>27</v>
      </c>
    </row>
    <row r="157" spans="2:11" ht="60">
      <c r="B157" s="69">
        <v>90021388</v>
      </c>
      <c r="C157" s="32" t="str">
        <f>LEFT(D157,57)</f>
        <v>profitherm caja conexiones 12 zonas ethernet v/radio 230V</v>
      </c>
      <c r="D157" s="28" t="s">
        <v>1242</v>
      </c>
      <c r="E157" s="92">
        <v>650</v>
      </c>
      <c r="F157" s="92">
        <f t="shared" si="50"/>
        <v>609</v>
      </c>
      <c r="G157" s="29">
        <f t="shared" si="53"/>
        <v>609</v>
      </c>
      <c r="H157" s="29">
        <f t="shared" si="51"/>
        <v>609</v>
      </c>
      <c r="I157" s="29">
        <v>580</v>
      </c>
      <c r="J157" s="30" t="s">
        <v>1</v>
      </c>
      <c r="K157" s="30">
        <v>27</v>
      </c>
    </row>
    <row r="158" spans="2:11" ht="60">
      <c r="B158" s="69">
        <v>90021380</v>
      </c>
      <c r="C158" s="32" t="str">
        <f>LEFT(D158,50)</f>
        <v>profitherm caja de conexiones 4 zonas vía radio 23</v>
      </c>
      <c r="D158" s="28" t="s">
        <v>550</v>
      </c>
      <c r="E158" s="92">
        <v>405</v>
      </c>
      <c r="F158" s="92">
        <f t="shared" si="50"/>
        <v>336</v>
      </c>
      <c r="G158" s="29">
        <f>+H158</f>
        <v>336</v>
      </c>
      <c r="H158" s="29">
        <f t="shared" si="51"/>
        <v>336</v>
      </c>
      <c r="I158" s="29">
        <v>320</v>
      </c>
      <c r="J158" s="30" t="s">
        <v>1</v>
      </c>
      <c r="K158" s="30">
        <v>27</v>
      </c>
    </row>
    <row r="159" spans="2:11" ht="60">
      <c r="B159" s="69">
        <v>90021381</v>
      </c>
      <c r="C159" s="32" t="str">
        <f t="shared" ref="C159:C174" si="54">LEFT(D159,54)</f>
        <v xml:space="preserve">profitherm caja de conexiones 8 zonas vía radio 230V  </v>
      </c>
      <c r="D159" s="28" t="s">
        <v>551</v>
      </c>
      <c r="E159" s="92">
        <v>495</v>
      </c>
      <c r="F159" s="92">
        <f t="shared" si="50"/>
        <v>409.5</v>
      </c>
      <c r="G159" s="29">
        <f t="shared" ref="G159:G160" si="55">+H159</f>
        <v>409.5</v>
      </c>
      <c r="H159" s="29">
        <f t="shared" si="51"/>
        <v>409.5</v>
      </c>
      <c r="I159" s="29">
        <v>390</v>
      </c>
      <c r="J159" s="30" t="s">
        <v>1</v>
      </c>
      <c r="K159" s="30">
        <v>27</v>
      </c>
    </row>
    <row r="160" spans="2:11" ht="60">
      <c r="B160" s="69">
        <v>90021382</v>
      </c>
      <c r="C160" s="32" t="str">
        <f t="shared" si="54"/>
        <v xml:space="preserve">profitherm caja de conexiones 12 zonas vía radio 230V </v>
      </c>
      <c r="D160" s="28" t="s">
        <v>552</v>
      </c>
      <c r="E160" s="92">
        <v>340</v>
      </c>
      <c r="F160" s="92">
        <f t="shared" si="50"/>
        <v>451.5</v>
      </c>
      <c r="G160" s="29">
        <f t="shared" si="55"/>
        <v>451.5</v>
      </c>
      <c r="H160" s="29">
        <f t="shared" si="51"/>
        <v>451.5</v>
      </c>
      <c r="I160" s="29">
        <v>430</v>
      </c>
      <c r="J160" s="30" t="s">
        <v>1</v>
      </c>
      <c r="K160" s="30">
        <v>27</v>
      </c>
    </row>
    <row r="161" spans="2:11" ht="60">
      <c r="B161" s="69">
        <v>90024055</v>
      </c>
      <c r="C161" s="32" t="str">
        <f t="shared" si="54"/>
        <v xml:space="preserve">separador hidraúlico para caldera DN20 c/deflector    </v>
      </c>
      <c r="D161" s="28" t="s">
        <v>553</v>
      </c>
      <c r="E161" s="92">
        <f t="shared" si="49"/>
        <v>257.42</v>
      </c>
      <c r="F161" s="92">
        <f t="shared" si="50"/>
        <v>257.42</v>
      </c>
      <c r="G161" s="29">
        <f>TRUNC(H161*1.1,2)</f>
        <v>257.42</v>
      </c>
      <c r="H161" s="29">
        <f t="shared" ref="H161:H183" si="56">I161*1.04</f>
        <v>234.025792</v>
      </c>
      <c r="I161" s="29">
        <v>225.0248</v>
      </c>
      <c r="J161" s="30" t="s">
        <v>1</v>
      </c>
      <c r="K161" s="30">
        <v>28</v>
      </c>
    </row>
    <row r="162" spans="2:11" ht="60">
      <c r="B162" s="69">
        <v>90024056</v>
      </c>
      <c r="C162" s="32" t="str">
        <f t="shared" si="54"/>
        <v xml:space="preserve">separador hidraúlico para caldera DN25 c/deflector    </v>
      </c>
      <c r="D162" s="28" t="s">
        <v>554</v>
      </c>
      <c r="E162" s="92">
        <f t="shared" si="49"/>
        <v>380.72</v>
      </c>
      <c r="F162" s="92">
        <f t="shared" si="50"/>
        <v>380.72</v>
      </c>
      <c r="G162" s="29">
        <f t="shared" ref="G162:G194" si="57">TRUNC(H162*1.1,2)</f>
        <v>380.72</v>
      </c>
      <c r="H162" s="29">
        <f t="shared" si="56"/>
        <v>346.11200000000002</v>
      </c>
      <c r="I162" s="29">
        <v>332.8</v>
      </c>
      <c r="J162" s="30" t="s">
        <v>1</v>
      </c>
      <c r="K162" s="30">
        <v>28</v>
      </c>
    </row>
    <row r="163" spans="2:11" ht="60">
      <c r="B163" s="69">
        <v>90024058</v>
      </c>
      <c r="C163" s="32" t="str">
        <f t="shared" si="54"/>
        <v xml:space="preserve">separador hidraúlico para caldera DN32 c/deflector    </v>
      </c>
      <c r="D163" s="28" t="s">
        <v>555</v>
      </c>
      <c r="E163" s="92">
        <f t="shared" si="49"/>
        <v>713.85</v>
      </c>
      <c r="F163" s="92">
        <f t="shared" si="50"/>
        <v>713.85</v>
      </c>
      <c r="G163" s="29">
        <f t="shared" si="57"/>
        <v>713.85</v>
      </c>
      <c r="H163" s="29">
        <f t="shared" si="56"/>
        <v>648.96</v>
      </c>
      <c r="I163" s="29">
        <v>624</v>
      </c>
      <c r="J163" s="30" t="s">
        <v>1</v>
      </c>
      <c r="K163" s="30">
        <v>28</v>
      </c>
    </row>
    <row r="164" spans="2:11" ht="60">
      <c r="B164" s="69">
        <v>90024059</v>
      </c>
      <c r="C164" s="32" t="str">
        <f t="shared" si="54"/>
        <v xml:space="preserve">separador hidraúlico para caldera DN50 c/deflector    </v>
      </c>
      <c r="D164" s="28" t="s">
        <v>556</v>
      </c>
      <c r="E164" s="92">
        <f t="shared" si="49"/>
        <v>1249.24</v>
      </c>
      <c r="F164" s="92">
        <f t="shared" si="50"/>
        <v>1249.24</v>
      </c>
      <c r="G164" s="29">
        <f t="shared" si="57"/>
        <v>1249.24</v>
      </c>
      <c r="H164" s="29">
        <f t="shared" si="56"/>
        <v>1135.68</v>
      </c>
      <c r="I164" s="29">
        <v>1092</v>
      </c>
      <c r="J164" s="30" t="s">
        <v>1</v>
      </c>
      <c r="K164" s="30">
        <v>28</v>
      </c>
    </row>
    <row r="165" spans="2:11">
      <c r="B165" s="69">
        <v>90025070</v>
      </c>
      <c r="C165" s="32" t="str">
        <f t="shared" si="54"/>
        <v>Bomba wilo DN20</v>
      </c>
      <c r="D165" s="28" t="s">
        <v>22</v>
      </c>
      <c r="E165" s="92">
        <f t="shared" si="49"/>
        <v>309.33</v>
      </c>
      <c r="F165" s="92">
        <f t="shared" si="50"/>
        <v>309.33</v>
      </c>
      <c r="G165" s="29">
        <f t="shared" si="57"/>
        <v>309.33</v>
      </c>
      <c r="H165" s="29">
        <f t="shared" si="56"/>
        <v>281.21600000000007</v>
      </c>
      <c r="I165" s="29">
        <v>270.40000000000003</v>
      </c>
      <c r="J165" s="30" t="s">
        <v>1</v>
      </c>
      <c r="K165" s="30">
        <v>28</v>
      </c>
    </row>
    <row r="166" spans="2:11">
      <c r="B166" s="69">
        <v>90025071</v>
      </c>
      <c r="C166" s="32" t="str">
        <f t="shared" si="54"/>
        <v xml:space="preserve">Bomba wilo Para SC 25/1-6 180mm DN25 </v>
      </c>
      <c r="D166" s="28" t="s">
        <v>23</v>
      </c>
      <c r="E166" s="92">
        <f t="shared" si="49"/>
        <v>309.33</v>
      </c>
      <c r="F166" s="92">
        <f t="shared" si="50"/>
        <v>309.33</v>
      </c>
      <c r="G166" s="29">
        <f t="shared" si="57"/>
        <v>309.33</v>
      </c>
      <c r="H166" s="29">
        <f t="shared" si="56"/>
        <v>281.21600000000007</v>
      </c>
      <c r="I166" s="29">
        <v>270.40000000000003</v>
      </c>
      <c r="J166" s="30" t="s">
        <v>1</v>
      </c>
      <c r="K166" s="30">
        <v>28</v>
      </c>
    </row>
    <row r="167" spans="2:11">
      <c r="B167" s="69">
        <v>90025072</v>
      </c>
      <c r="C167" s="32" t="str">
        <f t="shared" si="54"/>
        <v xml:space="preserve">Bomba wilo Para SC 25/1-8 180mm DN25 </v>
      </c>
      <c r="D167" s="28" t="s">
        <v>24</v>
      </c>
      <c r="E167" s="92">
        <f t="shared" si="49"/>
        <v>335.51</v>
      </c>
      <c r="F167" s="92">
        <f t="shared" si="50"/>
        <v>335.51</v>
      </c>
      <c r="G167" s="29">
        <f t="shared" si="57"/>
        <v>335.51</v>
      </c>
      <c r="H167" s="29">
        <f t="shared" si="56"/>
        <v>305.01120000000003</v>
      </c>
      <c r="I167" s="29">
        <v>293.28000000000003</v>
      </c>
      <c r="J167" s="30" t="s">
        <v>1</v>
      </c>
      <c r="K167" s="30">
        <v>28</v>
      </c>
    </row>
    <row r="168" spans="2:11">
      <c r="B168" s="69">
        <v>90025073</v>
      </c>
      <c r="C168" s="32" t="str">
        <f t="shared" si="54"/>
        <v>Bomba grundfos Hybrid 25-70/180 DN25</v>
      </c>
      <c r="D168" s="28" t="s">
        <v>25</v>
      </c>
      <c r="E168" s="92">
        <f t="shared" si="49"/>
        <v>339.08</v>
      </c>
      <c r="F168" s="92">
        <f t="shared" si="50"/>
        <v>339.08</v>
      </c>
      <c r="G168" s="29">
        <f t="shared" si="57"/>
        <v>339.08</v>
      </c>
      <c r="H168" s="29">
        <f t="shared" si="56"/>
        <v>308.25600000000003</v>
      </c>
      <c r="I168" s="29">
        <v>296.40000000000003</v>
      </c>
      <c r="J168" s="30" t="s">
        <v>1</v>
      </c>
      <c r="K168" s="30">
        <v>28</v>
      </c>
    </row>
    <row r="169" spans="2:11">
      <c r="B169" s="69">
        <v>90025074</v>
      </c>
      <c r="C169" s="32" t="str">
        <f t="shared" si="54"/>
        <v>Bomba wilo Para SC 30/1-6 180mm DN32</v>
      </c>
      <c r="D169" s="28" t="s">
        <v>1171</v>
      </c>
      <c r="E169" s="92">
        <f t="shared" si="49"/>
        <v>335.51</v>
      </c>
      <c r="F169" s="92">
        <f t="shared" si="50"/>
        <v>335.51</v>
      </c>
      <c r="G169" s="29">
        <f t="shared" si="57"/>
        <v>335.51</v>
      </c>
      <c r="H169" s="29">
        <f t="shared" si="56"/>
        <v>305.01120000000003</v>
      </c>
      <c r="I169" s="29">
        <v>293.28000000000003</v>
      </c>
      <c r="J169" s="30" t="s">
        <v>1</v>
      </c>
      <c r="K169" s="30">
        <v>28</v>
      </c>
    </row>
    <row r="170" spans="2:11">
      <c r="B170" s="69">
        <v>90025075</v>
      </c>
      <c r="C170" s="32" t="str">
        <f t="shared" si="54"/>
        <v>Bomba wilo Para SC 30/1-8 180mm DN32</v>
      </c>
      <c r="D170" s="28" t="s">
        <v>1172</v>
      </c>
      <c r="E170" s="92">
        <f t="shared" si="49"/>
        <v>365.25</v>
      </c>
      <c r="F170" s="92">
        <f t="shared" si="50"/>
        <v>365.25</v>
      </c>
      <c r="G170" s="29">
        <f t="shared" si="57"/>
        <v>365.25</v>
      </c>
      <c r="H170" s="29">
        <f t="shared" si="56"/>
        <v>332.05120000000005</v>
      </c>
      <c r="I170" s="29">
        <v>319.28000000000003</v>
      </c>
      <c r="J170" s="30" t="s">
        <v>1</v>
      </c>
      <c r="K170" s="30">
        <v>28</v>
      </c>
    </row>
    <row r="171" spans="2:11">
      <c r="B171" s="69">
        <v>90025076</v>
      </c>
      <c r="C171" s="32" t="str">
        <f t="shared" si="54"/>
        <v>Bomba grundfos Hybrid 30-70/180 DN25</v>
      </c>
      <c r="D171" s="28" t="s">
        <v>1173</v>
      </c>
      <c r="E171" s="92">
        <f t="shared" si="49"/>
        <v>475.9</v>
      </c>
      <c r="F171" s="92">
        <f t="shared" si="50"/>
        <v>475.9</v>
      </c>
      <c r="G171" s="29">
        <f t="shared" si="57"/>
        <v>475.9</v>
      </c>
      <c r="H171" s="29">
        <f t="shared" si="56"/>
        <v>432.64</v>
      </c>
      <c r="I171" s="29">
        <v>416</v>
      </c>
      <c r="J171" s="30" t="s">
        <v>1</v>
      </c>
      <c r="K171" s="30">
        <v>28</v>
      </c>
    </row>
    <row r="172" spans="2:11">
      <c r="B172" s="69">
        <v>90025077</v>
      </c>
      <c r="C172" s="32" t="str">
        <f t="shared" si="54"/>
        <v>Cable alimentación bomba wilo</v>
      </c>
      <c r="D172" s="28" t="s">
        <v>26</v>
      </c>
      <c r="E172" s="92">
        <f t="shared" si="49"/>
        <v>19.63</v>
      </c>
      <c r="F172" s="92">
        <f t="shared" si="50"/>
        <v>19.63</v>
      </c>
      <c r="G172" s="29">
        <f t="shared" si="57"/>
        <v>19.63</v>
      </c>
      <c r="H172" s="29">
        <f t="shared" si="56"/>
        <v>17.846399999999999</v>
      </c>
      <c r="I172" s="29">
        <v>17.16</v>
      </c>
      <c r="J172" s="30" t="s">
        <v>1</v>
      </c>
      <c r="K172" s="30">
        <v>28</v>
      </c>
    </row>
    <row r="173" spans="2:11">
      <c r="B173" s="69">
        <v>90025078</v>
      </c>
      <c r="C173" s="32" t="str">
        <f t="shared" si="54"/>
        <v>Cable alimentación bomba grundfos</v>
      </c>
      <c r="D173" s="28" t="s">
        <v>27</v>
      </c>
      <c r="E173" s="92">
        <f t="shared" si="49"/>
        <v>19.63</v>
      </c>
      <c r="F173" s="92">
        <f t="shared" si="50"/>
        <v>19.63</v>
      </c>
      <c r="G173" s="29">
        <f t="shared" si="57"/>
        <v>19.63</v>
      </c>
      <c r="H173" s="29">
        <f t="shared" si="56"/>
        <v>17.846399999999999</v>
      </c>
      <c r="I173" s="29">
        <v>17.16</v>
      </c>
      <c r="J173" s="30" t="s">
        <v>1</v>
      </c>
      <c r="K173" s="30">
        <v>28</v>
      </c>
    </row>
    <row r="174" spans="2:11">
      <c r="B174" s="69">
        <v>90025079</v>
      </c>
      <c r="C174" s="32" t="str">
        <f t="shared" si="54"/>
        <v>Bomba wilo Para SC 30/1-11 180mm DN32</v>
      </c>
      <c r="D174" s="28" t="s">
        <v>1201</v>
      </c>
      <c r="E174" s="92">
        <f t="shared" si="49"/>
        <v>0</v>
      </c>
      <c r="F174" s="92"/>
      <c r="G174" s="29"/>
      <c r="H174" s="29"/>
      <c r="I174" s="29"/>
      <c r="J174" s="30"/>
      <c r="K174" s="30"/>
    </row>
    <row r="175" spans="2:11" ht="36">
      <c r="B175" s="69">
        <v>90024020</v>
      </c>
      <c r="C175" s="32" t="str">
        <f>LEFT(D175,52)</f>
        <v xml:space="preserve">módulo de mezcla 3 vías a punto fijo DN20 sin bomba
</v>
      </c>
      <c r="D175" s="28" t="s">
        <v>38</v>
      </c>
      <c r="E175" s="92">
        <f t="shared" si="49"/>
        <v>544.91</v>
      </c>
      <c r="F175" s="92">
        <f t="shared" si="50"/>
        <v>544.91</v>
      </c>
      <c r="G175" s="29">
        <f t="shared" si="57"/>
        <v>544.91</v>
      </c>
      <c r="H175" s="29">
        <f t="shared" si="56"/>
        <v>495.37279999999998</v>
      </c>
      <c r="I175" s="29">
        <v>476.32</v>
      </c>
      <c r="J175" s="30" t="s">
        <v>1</v>
      </c>
      <c r="K175" s="30">
        <v>29</v>
      </c>
    </row>
    <row r="176" spans="2:11" ht="36">
      <c r="B176" s="69">
        <v>90024021</v>
      </c>
      <c r="C176" s="32" t="str">
        <f>LEFT(D176,52)</f>
        <v xml:space="preserve">módulo de mezcla 3 vías a punto fijo DN25 sin bomba
</v>
      </c>
      <c r="D176" s="28" t="s">
        <v>39</v>
      </c>
      <c r="E176" s="92">
        <f t="shared" si="49"/>
        <v>670.9</v>
      </c>
      <c r="F176" s="92">
        <f t="shared" si="50"/>
        <v>670.9</v>
      </c>
      <c r="G176" s="29">
        <f t="shared" si="57"/>
        <v>670.9</v>
      </c>
      <c r="H176" s="29">
        <f t="shared" si="56"/>
        <v>609.91424000000006</v>
      </c>
      <c r="I176" s="29">
        <v>586.45600000000002</v>
      </c>
      <c r="J176" s="30" t="s">
        <v>1</v>
      </c>
      <c r="K176" s="30">
        <v>29</v>
      </c>
    </row>
    <row r="177" spans="1:11" ht="36">
      <c r="B177" s="69">
        <v>90025088</v>
      </c>
      <c r="C177" s="32" t="str">
        <f>LEFT(D177,54)</f>
        <v xml:space="preserve">actuador termostático  20º-50ºC                       </v>
      </c>
      <c r="D177" s="28" t="s">
        <v>559</v>
      </c>
      <c r="E177" s="92">
        <v>200</v>
      </c>
      <c r="F177" s="92">
        <f t="shared" si="50"/>
        <v>166.56</v>
      </c>
      <c r="G177" s="29">
        <f t="shared" si="57"/>
        <v>166.56</v>
      </c>
      <c r="H177" s="29">
        <f t="shared" si="56"/>
        <v>151.42400000000001</v>
      </c>
      <c r="I177" s="29">
        <v>145.6</v>
      </c>
      <c r="J177" s="30" t="s">
        <v>1</v>
      </c>
      <c r="K177" s="30">
        <v>29</v>
      </c>
    </row>
    <row r="178" spans="1:11" ht="48">
      <c r="B178" s="69">
        <v>90024010</v>
      </c>
      <c r="C178" s="32" t="str">
        <f>LEFT(D178,52)</f>
        <v xml:space="preserve">módulo de mezcla 3 vías punto variable DN20 s/bomba
</v>
      </c>
      <c r="D178" s="28" t="s">
        <v>1245</v>
      </c>
      <c r="E178" s="92">
        <f t="shared" si="49"/>
        <v>430.69</v>
      </c>
      <c r="F178" s="92">
        <f t="shared" si="50"/>
        <v>430.69</v>
      </c>
      <c r="G178" s="29">
        <f t="shared" si="57"/>
        <v>430.69</v>
      </c>
      <c r="H178" s="29">
        <f t="shared" si="56"/>
        <v>391.53920000000005</v>
      </c>
      <c r="I178" s="29">
        <v>376.48</v>
      </c>
      <c r="J178" s="30" t="s">
        <v>1</v>
      </c>
      <c r="K178" s="30">
        <v>30</v>
      </c>
    </row>
    <row r="179" spans="1:11" ht="48">
      <c r="B179" s="69">
        <v>90024009</v>
      </c>
      <c r="C179" s="32" t="str">
        <f>LEFT(D179,51)</f>
        <v>módulo de mezcla 3 vías punto variable DN25 s/bomba</v>
      </c>
      <c r="D179" s="28" t="s">
        <v>1246</v>
      </c>
      <c r="E179" s="92">
        <f t="shared" si="49"/>
        <v>502.07</v>
      </c>
      <c r="F179" s="92">
        <f t="shared" si="50"/>
        <v>502.07</v>
      </c>
      <c r="G179" s="29">
        <f t="shared" si="57"/>
        <v>502.07</v>
      </c>
      <c r="H179" s="29">
        <f t="shared" si="56"/>
        <v>456.43520000000001</v>
      </c>
      <c r="I179" s="29">
        <v>438.88</v>
      </c>
      <c r="J179" s="30" t="s">
        <v>1</v>
      </c>
      <c r="K179" s="30">
        <v>30</v>
      </c>
    </row>
    <row r="180" spans="1:11" s="17" customFormat="1" ht="48">
      <c r="A180"/>
      <c r="B180" s="69">
        <v>90024012</v>
      </c>
      <c r="C180" s="32" t="str">
        <f t="shared" ref="C180" si="58">LEFT(D180,52)</f>
        <v xml:space="preserve">módulo de mezcla 3 vías punto variable DN32 s/bomba
</v>
      </c>
      <c r="D180" s="28" t="s">
        <v>1247</v>
      </c>
      <c r="E180" s="92">
        <f t="shared" si="49"/>
        <v>818.55</v>
      </c>
      <c r="F180" s="92">
        <f t="shared" si="50"/>
        <v>818.55</v>
      </c>
      <c r="G180" s="29">
        <f t="shared" si="57"/>
        <v>818.55</v>
      </c>
      <c r="H180" s="29">
        <f t="shared" si="56"/>
        <v>744.14080000000001</v>
      </c>
      <c r="I180" s="29">
        <v>715.52</v>
      </c>
      <c r="J180" s="30" t="s">
        <v>1</v>
      </c>
      <c r="K180" s="30">
        <v>30</v>
      </c>
    </row>
    <row r="181" spans="1:11" ht="48">
      <c r="B181" s="69">
        <v>90024030</v>
      </c>
      <c r="C181" s="32" t="str">
        <f>LEFT(D181,39)</f>
        <v xml:space="preserve">Servomotor ECMX 230V 3P  120 seg. 5Nm
 </v>
      </c>
      <c r="D181" s="28" t="s">
        <v>8</v>
      </c>
      <c r="E181" s="92">
        <f t="shared" si="49"/>
        <v>208.92</v>
      </c>
      <c r="F181" s="92">
        <f t="shared" si="50"/>
        <v>208.92</v>
      </c>
      <c r="G181" s="29">
        <f t="shared" si="57"/>
        <v>208.92</v>
      </c>
      <c r="H181" s="29">
        <f t="shared" si="56"/>
        <v>189.92895999999999</v>
      </c>
      <c r="I181" s="29">
        <v>182.624</v>
      </c>
      <c r="J181" s="30" t="s">
        <v>1</v>
      </c>
      <c r="K181" s="30">
        <v>30</v>
      </c>
    </row>
    <row r="182" spans="1:11" ht="48">
      <c r="B182" s="69">
        <v>90024031</v>
      </c>
      <c r="C182" s="32" t="str">
        <f>LEFT(D182,45)</f>
        <v xml:space="preserve">Servomotor ECMX 230V 3 P 120seg. 5Nm c/aux.
 </v>
      </c>
      <c r="D182" s="28" t="s">
        <v>9</v>
      </c>
      <c r="E182" s="92">
        <f t="shared" si="49"/>
        <v>261.74</v>
      </c>
      <c r="F182" s="92">
        <f t="shared" si="50"/>
        <v>261.74</v>
      </c>
      <c r="G182" s="29">
        <f t="shared" si="57"/>
        <v>261.74</v>
      </c>
      <c r="H182" s="29">
        <f t="shared" si="56"/>
        <v>237.95200000000003</v>
      </c>
      <c r="I182" s="29">
        <v>228.8</v>
      </c>
      <c r="J182" s="30" t="s">
        <v>1</v>
      </c>
      <c r="K182" s="30">
        <v>30</v>
      </c>
    </row>
    <row r="183" spans="1:11" ht="48">
      <c r="B183" s="69">
        <v>90024032</v>
      </c>
      <c r="C183" s="32" t="str">
        <f>LEFT(D183,45)</f>
        <v xml:space="preserve">Servomotor ECMX 24V 0-10/2-10V 120 seg. 5Nm.
</v>
      </c>
      <c r="D183" s="28" t="s">
        <v>10</v>
      </c>
      <c r="E183" s="92">
        <f t="shared" si="49"/>
        <v>411.65</v>
      </c>
      <c r="F183" s="92">
        <f t="shared" si="50"/>
        <v>411.65</v>
      </c>
      <c r="G183" s="29">
        <f t="shared" si="57"/>
        <v>411.65</v>
      </c>
      <c r="H183" s="29">
        <f t="shared" si="56"/>
        <v>374.23360000000002</v>
      </c>
      <c r="I183" s="29">
        <v>359.84000000000003</v>
      </c>
      <c r="J183" s="30" t="s">
        <v>1</v>
      </c>
      <c r="K183" s="30">
        <v>30</v>
      </c>
    </row>
    <row r="184" spans="1:11" ht="60">
      <c r="B184" s="69">
        <v>90024036</v>
      </c>
      <c r="C184" s="32" t="str">
        <f>LEFT(D184,39)</f>
        <v>Servomotor ECMX 230V 3P  120 seg. 5Nm s</v>
      </c>
      <c r="D184" s="28" t="s">
        <v>672</v>
      </c>
      <c r="E184" s="92">
        <v>555.5</v>
      </c>
      <c r="F184" s="92">
        <f t="shared" si="50"/>
        <v>572</v>
      </c>
      <c r="G184" s="29">
        <f t="shared" si="57"/>
        <v>572</v>
      </c>
      <c r="H184" s="29">
        <v>520</v>
      </c>
      <c r="I184" s="29"/>
      <c r="J184" s="30" t="s">
        <v>1</v>
      </c>
      <c r="K184" s="30">
        <v>30</v>
      </c>
    </row>
    <row r="185" spans="1:11" ht="36">
      <c r="B185" s="69">
        <v>90024071</v>
      </c>
      <c r="C185" s="32" t="str">
        <f>LEFT(D185,40)</f>
        <v xml:space="preserve">kit soporte pared colector de módulos   </v>
      </c>
      <c r="D185" s="28" t="s">
        <v>11</v>
      </c>
      <c r="E185" s="92">
        <f t="shared" si="49"/>
        <v>70.790000000000006</v>
      </c>
      <c r="F185" s="92">
        <f t="shared" si="50"/>
        <v>70.790000000000006</v>
      </c>
      <c r="G185" s="29">
        <f t="shared" si="57"/>
        <v>70.790000000000006</v>
      </c>
      <c r="H185" s="29">
        <f>I185*1.04</f>
        <v>64.355200000000011</v>
      </c>
      <c r="I185" s="29">
        <v>61.88</v>
      </c>
      <c r="J185" s="30" t="s">
        <v>1</v>
      </c>
      <c r="K185" s="30">
        <v>30</v>
      </c>
    </row>
    <row r="186" spans="1:11" ht="36">
      <c r="B186" s="69">
        <v>90024080</v>
      </c>
      <c r="C186" s="32" t="str">
        <f>LEFT(D186,30)</f>
        <v xml:space="preserve">soporte pared  módulo  DN20  
</v>
      </c>
      <c r="D186" s="28" t="s">
        <v>12</v>
      </c>
      <c r="E186" s="92">
        <f t="shared" si="49"/>
        <v>41.64</v>
      </c>
      <c r="F186" s="92">
        <f t="shared" si="50"/>
        <v>41.64</v>
      </c>
      <c r="G186" s="29">
        <f t="shared" si="57"/>
        <v>41.64</v>
      </c>
      <c r="H186" s="29">
        <f>I186*1.04</f>
        <v>37.856000000000002</v>
      </c>
      <c r="I186" s="29">
        <v>36.4</v>
      </c>
      <c r="J186" s="30" t="s">
        <v>1</v>
      </c>
      <c r="K186" s="30">
        <v>30</v>
      </c>
    </row>
    <row r="187" spans="1:11" ht="36">
      <c r="B187" s="69">
        <v>90024081</v>
      </c>
      <c r="C187" s="32" t="str">
        <f>LEFT(D187,42)</f>
        <v xml:space="preserve">soporte pared grupo impulsión DN25 y DN32
</v>
      </c>
      <c r="D187" s="28" t="s">
        <v>13</v>
      </c>
      <c r="E187" s="92">
        <f t="shared" si="49"/>
        <v>48.78</v>
      </c>
      <c r="F187" s="92">
        <f t="shared" si="50"/>
        <v>48.78</v>
      </c>
      <c r="G187" s="29">
        <f t="shared" si="57"/>
        <v>48.78</v>
      </c>
      <c r="H187" s="29">
        <f>I187*1.04</f>
        <v>44.345600000000005</v>
      </c>
      <c r="I187" s="29">
        <v>42.64</v>
      </c>
      <c r="J187" s="30" t="s">
        <v>1</v>
      </c>
      <c r="K187" s="30">
        <v>30</v>
      </c>
    </row>
    <row r="188" spans="1:11">
      <c r="B188" s="69">
        <v>90024830</v>
      </c>
      <c r="C188" s="32" t="str">
        <f t="shared" ref="C188:C198" si="59">LEFT(D188,54)</f>
        <v>profitherm acumulador inercial a/carbono 30l 6 bar</v>
      </c>
      <c r="D188" s="28" t="s">
        <v>31</v>
      </c>
      <c r="E188" s="92">
        <f t="shared" si="49"/>
        <v>630.63</v>
      </c>
      <c r="F188" s="92">
        <f t="shared" si="50"/>
        <v>630.63</v>
      </c>
      <c r="G188" s="29">
        <f t="shared" si="57"/>
        <v>630.63</v>
      </c>
      <c r="H188" s="29">
        <f>I188*1.05</f>
        <v>573.30000000000007</v>
      </c>
      <c r="I188" s="29">
        <v>546</v>
      </c>
      <c r="J188" s="30" t="s">
        <v>1</v>
      </c>
      <c r="K188" s="30">
        <v>31</v>
      </c>
    </row>
    <row r="189" spans="1:11">
      <c r="B189" s="69">
        <v>90024850</v>
      </c>
      <c r="C189" s="32" t="str">
        <f t="shared" si="59"/>
        <v>profitherm acumulador inercial a/carbono 50l 6 bar</v>
      </c>
      <c r="D189" s="28" t="s">
        <v>32</v>
      </c>
      <c r="E189" s="92">
        <f t="shared" si="49"/>
        <v>691.26</v>
      </c>
      <c r="F189" s="92">
        <f t="shared" si="50"/>
        <v>691.26</v>
      </c>
      <c r="G189" s="29">
        <f t="shared" si="57"/>
        <v>691.26</v>
      </c>
      <c r="H189" s="29">
        <f>I189*1.05</f>
        <v>628.42500000000007</v>
      </c>
      <c r="I189" s="29">
        <v>598.5</v>
      </c>
      <c r="J189" s="30" t="s">
        <v>1</v>
      </c>
      <c r="K189" s="30">
        <v>31</v>
      </c>
    </row>
    <row r="190" spans="1:11">
      <c r="B190" s="69">
        <v>90024860</v>
      </c>
      <c r="C190" s="32" t="str">
        <f t="shared" si="59"/>
        <v>profitherm acumulador inercial a/carbono 100l 6 bar</v>
      </c>
      <c r="D190" s="28" t="s">
        <v>656</v>
      </c>
      <c r="E190" s="92">
        <v>960</v>
      </c>
      <c r="F190" s="92">
        <f t="shared" si="50"/>
        <v>946</v>
      </c>
      <c r="G190" s="29">
        <f t="shared" si="57"/>
        <v>946</v>
      </c>
      <c r="H190" s="29">
        <v>860</v>
      </c>
      <c r="I190" s="29">
        <v>0</v>
      </c>
      <c r="J190" s="30" t="s">
        <v>1</v>
      </c>
      <c r="K190" s="30">
        <v>31</v>
      </c>
    </row>
    <row r="191" spans="1:11">
      <c r="B191" s="69">
        <v>90024870</v>
      </c>
      <c r="C191" s="32" t="str">
        <f t="shared" ref="C191" si="60">LEFT(D191,54)</f>
        <v>profitherm acumulador inercial a/carbono 200l 6 bar</v>
      </c>
      <c r="D191" s="28" t="s">
        <v>1223</v>
      </c>
      <c r="E191" s="92">
        <v>1366</v>
      </c>
      <c r="F191" s="92"/>
      <c r="G191" s="29"/>
      <c r="H191" s="29"/>
      <c r="I191" s="29"/>
      <c r="J191" s="30" t="s">
        <v>1</v>
      </c>
      <c r="K191" s="30"/>
    </row>
    <row r="192" spans="1:11">
      <c r="B192" s="69">
        <v>90024803</v>
      </c>
      <c r="C192" s="32" t="str">
        <f t="shared" ref="C192:C193" si="61">LEFT(D192,54)</f>
        <v>profitherm acumulador inercial a/inoxidable 30l 6 bar</v>
      </c>
      <c r="D192" s="28" t="s">
        <v>1221</v>
      </c>
      <c r="E192" s="92">
        <v>730</v>
      </c>
      <c r="F192" s="92"/>
      <c r="G192" s="29"/>
      <c r="H192" s="29"/>
      <c r="I192" s="29"/>
      <c r="J192" s="30" t="s">
        <v>1</v>
      </c>
      <c r="K192" s="30"/>
    </row>
    <row r="193" spans="2:11">
      <c r="B193" s="69">
        <v>90024805</v>
      </c>
      <c r="C193" s="32" t="str">
        <f t="shared" si="61"/>
        <v>profitherm acumulador inercial a/inoxidable 50l 6 bar</v>
      </c>
      <c r="D193" s="28" t="s">
        <v>1222</v>
      </c>
      <c r="E193" s="92">
        <v>800</v>
      </c>
      <c r="F193" s="92"/>
      <c r="G193" s="29"/>
      <c r="H193" s="29"/>
      <c r="I193" s="29"/>
      <c r="J193" s="30" t="s">
        <v>1</v>
      </c>
      <c r="K193" s="30"/>
    </row>
    <row r="194" spans="2:11">
      <c r="B194" s="69">
        <v>90024800</v>
      </c>
      <c r="C194" s="32" t="str">
        <f t="shared" si="59"/>
        <v>profitherm acumulador inercial a/inoxidable 100l 6 bar</v>
      </c>
      <c r="D194" s="28" t="s">
        <v>33</v>
      </c>
      <c r="E194" s="92">
        <f t="shared" si="49"/>
        <v>1100</v>
      </c>
      <c r="F194" s="92">
        <f t="shared" si="50"/>
        <v>1100</v>
      </c>
      <c r="G194" s="29">
        <f t="shared" si="57"/>
        <v>1100</v>
      </c>
      <c r="H194" s="29">
        <v>1000</v>
      </c>
      <c r="I194" s="29">
        <v>895</v>
      </c>
      <c r="J194" s="30" t="s">
        <v>1</v>
      </c>
      <c r="K194" s="30">
        <v>31</v>
      </c>
    </row>
    <row r="195" spans="2:11">
      <c r="B195" s="69">
        <v>90025080</v>
      </c>
      <c r="C195" s="32" t="str">
        <f t="shared" si="59"/>
        <v>repuesto válvula 3 vías  DN20 punto variable sin junta</v>
      </c>
      <c r="D195" s="28" t="s">
        <v>34</v>
      </c>
      <c r="E195" s="92">
        <f t="shared" si="49"/>
        <v>186.79</v>
      </c>
      <c r="F195" s="92">
        <f t="shared" si="50"/>
        <v>186.79</v>
      </c>
      <c r="G195" s="29">
        <f>TRUNC(H195*1.1,2)</f>
        <v>186.79</v>
      </c>
      <c r="H195" s="29">
        <f>I195*1.04</f>
        <v>169.81120000000001</v>
      </c>
      <c r="I195" s="29">
        <v>163.28</v>
      </c>
      <c r="J195" s="30" t="s">
        <v>1</v>
      </c>
      <c r="K195" s="30"/>
    </row>
    <row r="196" spans="2:11">
      <c r="B196" s="69">
        <v>90025082</v>
      </c>
      <c r="C196" s="32" t="str">
        <f t="shared" si="59"/>
        <v>repuesto válvula 3 vías  DN20 punto fijo sin juntas</v>
      </c>
      <c r="D196" s="28" t="s">
        <v>35</v>
      </c>
      <c r="E196" s="92">
        <f t="shared" si="49"/>
        <v>228.43</v>
      </c>
      <c r="F196" s="92">
        <f t="shared" si="50"/>
        <v>228.43</v>
      </c>
      <c r="G196" s="29">
        <f>TRUNC(H196*1.1,2)</f>
        <v>228.43</v>
      </c>
      <c r="H196" s="29">
        <f>I196*1.04</f>
        <v>207.66720000000001</v>
      </c>
      <c r="I196" s="29">
        <v>199.68</v>
      </c>
      <c r="J196" s="30" t="s">
        <v>1</v>
      </c>
      <c r="K196" s="30"/>
    </row>
    <row r="197" spans="2:11">
      <c r="B197" s="69">
        <v>90025083</v>
      </c>
      <c r="C197" s="32" t="str">
        <f t="shared" si="59"/>
        <v>repuesto válvula 3 vías  DN25 punto variable sin junta</v>
      </c>
      <c r="D197" s="28" t="s">
        <v>36</v>
      </c>
      <c r="E197" s="92">
        <f t="shared" si="49"/>
        <v>369.46</v>
      </c>
      <c r="F197" s="92">
        <f t="shared" si="50"/>
        <v>369.46</v>
      </c>
      <c r="G197" s="29">
        <f>TRUNC(H197*1.1,2)</f>
        <v>369.46</v>
      </c>
      <c r="H197" s="29">
        <f>I197*1.04</f>
        <v>335.88006400000006</v>
      </c>
      <c r="I197" s="29">
        <v>322.96160000000003</v>
      </c>
      <c r="J197" s="30" t="s">
        <v>1</v>
      </c>
      <c r="K197" s="30"/>
    </row>
    <row r="198" spans="2:11">
      <c r="B198" s="69">
        <v>90029953</v>
      </c>
      <c r="C198" s="56" t="str">
        <f t="shared" si="59"/>
        <v>repuesto válvula 3 vías  DN25 punto fijo sin juntas</v>
      </c>
      <c r="D198" s="57" t="s">
        <v>37</v>
      </c>
      <c r="E198" s="92">
        <f t="shared" si="49"/>
        <v>249.84</v>
      </c>
      <c r="F198" s="92">
        <f t="shared" si="50"/>
        <v>249.84</v>
      </c>
      <c r="G198" s="59">
        <f>TRUNC(H198*1.1,2)</f>
        <v>249.84</v>
      </c>
      <c r="H198" s="59">
        <f>I198*1.04</f>
        <v>227.13600000000002</v>
      </c>
      <c r="I198" s="59">
        <v>218.4</v>
      </c>
      <c r="J198" s="60" t="s">
        <v>1</v>
      </c>
      <c r="K198" s="30"/>
    </row>
    <row r="199" spans="2:11" ht="60">
      <c r="B199" s="69">
        <v>90020990</v>
      </c>
      <c r="C199" s="32" t="str">
        <f>LEFT(D199,36)</f>
        <v>profitherm antifreeze aerotermia 25l</v>
      </c>
      <c r="D199" s="28" t="s">
        <v>549</v>
      </c>
      <c r="E199" s="92">
        <v>340</v>
      </c>
      <c r="F199" s="92">
        <f t="shared" si="50"/>
        <v>313.5</v>
      </c>
      <c r="G199" s="29">
        <f t="shared" ref="G199:G221" si="62">TRUNC(H199*1.1,2)</f>
        <v>313.5</v>
      </c>
      <c r="H199" s="29">
        <f>I199</f>
        <v>285</v>
      </c>
      <c r="I199" s="29">
        <v>285</v>
      </c>
      <c r="J199" s="30" t="s">
        <v>1</v>
      </c>
      <c r="K199" s="30"/>
    </row>
    <row r="200" spans="2:11">
      <c r="B200" s="69">
        <v>90025002</v>
      </c>
      <c r="C200" s="32" t="str">
        <f>LEFT(D200,54)</f>
        <v>profitherm Carrito limpieza</v>
      </c>
      <c r="D200" s="28" t="s">
        <v>30</v>
      </c>
      <c r="E200" s="92">
        <f t="shared" si="49"/>
        <v>653.51</v>
      </c>
      <c r="F200" s="92">
        <f t="shared" si="50"/>
        <v>653.51</v>
      </c>
      <c r="G200" s="29">
        <f t="shared" si="62"/>
        <v>653.51</v>
      </c>
      <c r="H200" s="29">
        <f>I200*1.03</f>
        <v>594.10400000000004</v>
      </c>
      <c r="I200" s="29">
        <v>576.80000000000007</v>
      </c>
      <c r="J200" s="30" t="s">
        <v>1</v>
      </c>
      <c r="K200" s="30"/>
    </row>
    <row r="201" spans="2:11" ht="63">
      <c r="B201" s="69">
        <v>90025440</v>
      </c>
      <c r="C201" s="32" t="str">
        <f>LEFT(D201,54)</f>
        <v>Rollo de aislamiento liso EPS-T 650 termoreflectante 3</v>
      </c>
      <c r="D201" s="28" t="s">
        <v>1252</v>
      </c>
      <c r="E201" s="92">
        <v>13.66</v>
      </c>
      <c r="F201" s="92">
        <f t="shared" si="50"/>
        <v>19.170000000000002</v>
      </c>
      <c r="G201" s="29">
        <f t="shared" si="62"/>
        <v>19.170000000000002</v>
      </c>
      <c r="H201" s="29">
        <f>I201*1.03</f>
        <v>17.430586999999999</v>
      </c>
      <c r="I201" s="29">
        <v>16.922899999999998</v>
      </c>
      <c r="J201" s="30" t="s">
        <v>0</v>
      </c>
      <c r="K201" s="30"/>
    </row>
    <row r="202" spans="2:11" ht="63">
      <c r="B202" s="69">
        <v>90025441</v>
      </c>
      <c r="C202" s="32" t="str">
        <f>LEFT(D202,54)</f>
        <v>Rollo de aislamiento liso EPS-T 650 termoreflectante 5</v>
      </c>
      <c r="D202" s="28" t="s">
        <v>1256</v>
      </c>
      <c r="E202" s="92">
        <v>17.579999999999998</v>
      </c>
      <c r="F202" s="92">
        <f t="shared" si="50"/>
        <v>18.75</v>
      </c>
      <c r="G202" s="29">
        <f t="shared" si="62"/>
        <v>18.75</v>
      </c>
      <c r="H202" s="29">
        <f>I202*1.03</f>
        <v>17.048663000000001</v>
      </c>
      <c r="I202" s="29">
        <v>16.552099999999999</v>
      </c>
      <c r="J202" s="30" t="s">
        <v>0</v>
      </c>
      <c r="K202" s="30"/>
    </row>
    <row r="203" spans="2:11" ht="60">
      <c r="B203" s="69">
        <v>90025442</v>
      </c>
      <c r="C203" s="32" t="str">
        <f>LEFT(D203,54)</f>
        <v>Rollo de aislamiento liso EPS-T 650 autofijación 30/33</v>
      </c>
      <c r="D203" s="28" t="s">
        <v>1253</v>
      </c>
      <c r="E203" s="92">
        <v>14.69</v>
      </c>
      <c r="F203" s="92">
        <f t="shared" si="50"/>
        <v>18.329999999999998</v>
      </c>
      <c r="G203" s="29">
        <f t="shared" si="62"/>
        <v>18.329999999999998</v>
      </c>
      <c r="H203" s="29">
        <f>I203*1.03</f>
        <v>16.666739</v>
      </c>
      <c r="I203" s="29">
        <v>16.1813</v>
      </c>
      <c r="J203" s="30" t="s">
        <v>0</v>
      </c>
      <c r="K203" s="30"/>
    </row>
    <row r="204" spans="2:11" ht="60">
      <c r="B204" s="69">
        <v>90025443</v>
      </c>
      <c r="C204" s="32" t="str">
        <f>LEFT(D204,54)</f>
        <v>Rollo de aislamiento liso EPS-T 650 autofijación 50/53</v>
      </c>
      <c r="D204" s="28" t="s">
        <v>1257</v>
      </c>
      <c r="E204" s="92">
        <v>18.600000000000001</v>
      </c>
      <c r="F204" s="92">
        <f t="shared" si="50"/>
        <v>21.67</v>
      </c>
      <c r="G204" s="29">
        <f t="shared" si="62"/>
        <v>21.67</v>
      </c>
      <c r="H204" s="29">
        <f>I204*1.03</f>
        <v>19.700913000000003</v>
      </c>
      <c r="I204" s="29">
        <v>19.127100000000002</v>
      </c>
      <c r="J204" s="30" t="s">
        <v>0</v>
      </c>
      <c r="K204" s="30"/>
    </row>
    <row r="205" spans="2:11">
      <c r="B205" s="69">
        <v>90029903</v>
      </c>
      <c r="C205" s="32" t="s">
        <v>753</v>
      </c>
      <c r="D205" s="28" t="s">
        <v>753</v>
      </c>
      <c r="E205" s="92">
        <v>46.437499999999993</v>
      </c>
      <c r="F205" s="92">
        <f>TRUNC(G205*1.045,2)</f>
        <v>45.69</v>
      </c>
      <c r="G205" s="29">
        <v>43.73</v>
      </c>
      <c r="H205" s="29"/>
      <c r="I205" s="29" t="s">
        <v>1</v>
      </c>
      <c r="J205" s="30" t="s">
        <v>1</v>
      </c>
      <c r="K205" s="30"/>
    </row>
    <row r="206" spans="2:11">
      <c r="B206" s="69">
        <v>90029940</v>
      </c>
      <c r="C206" s="32" t="s">
        <v>754</v>
      </c>
      <c r="D206" s="28" t="s">
        <v>754</v>
      </c>
      <c r="E206" s="92">
        <v>56.76</v>
      </c>
      <c r="F206" s="92">
        <f t="shared" ref="F206:F220" si="63">TRUNC(G206*1.045,2)</f>
        <v>53.76</v>
      </c>
      <c r="G206" s="29">
        <v>51.45</v>
      </c>
      <c r="H206" s="29"/>
      <c r="I206" s="29" t="s">
        <v>1</v>
      </c>
      <c r="J206" s="30" t="s">
        <v>1</v>
      </c>
      <c r="K206" s="30"/>
    </row>
    <row r="207" spans="2:11">
      <c r="B207" s="69">
        <v>90029906</v>
      </c>
      <c r="C207" s="32" t="s">
        <v>755</v>
      </c>
      <c r="D207" s="28" t="s">
        <v>755</v>
      </c>
      <c r="E207" s="92">
        <v>56.125000000000007</v>
      </c>
      <c r="F207" s="92">
        <f t="shared" si="63"/>
        <v>63.25</v>
      </c>
      <c r="G207" s="29">
        <v>60.53</v>
      </c>
      <c r="H207" s="29"/>
      <c r="I207" s="29" t="s">
        <v>1</v>
      </c>
      <c r="J207" s="30" t="s">
        <v>1</v>
      </c>
      <c r="K207" s="30"/>
    </row>
    <row r="208" spans="2:11">
      <c r="B208" s="69">
        <v>90029908</v>
      </c>
      <c r="C208" s="32" t="s">
        <v>756</v>
      </c>
      <c r="D208" s="28" t="s">
        <v>756</v>
      </c>
      <c r="E208" s="92">
        <v>63.624999999999993</v>
      </c>
      <c r="F208" s="92">
        <f t="shared" si="63"/>
        <v>75.760000000000005</v>
      </c>
      <c r="G208" s="29">
        <v>72.5</v>
      </c>
      <c r="H208" s="29"/>
      <c r="I208" s="29" t="s">
        <v>1</v>
      </c>
      <c r="J208" s="30" t="s">
        <v>1</v>
      </c>
      <c r="K208" s="30"/>
    </row>
    <row r="209" spans="1:11">
      <c r="B209" s="69">
        <v>90029973</v>
      </c>
      <c r="C209" s="32" t="s">
        <v>757</v>
      </c>
      <c r="D209" s="28" t="s">
        <v>757</v>
      </c>
      <c r="E209" s="92">
        <v>70.916666666666657</v>
      </c>
      <c r="F209" s="92">
        <f t="shared" si="63"/>
        <v>86.97</v>
      </c>
      <c r="G209" s="29">
        <v>83.23</v>
      </c>
      <c r="H209" s="29"/>
      <c r="I209" s="29" t="s">
        <v>1</v>
      </c>
      <c r="J209" s="30" t="s">
        <v>1</v>
      </c>
      <c r="K209" s="30"/>
    </row>
    <row r="210" spans="1:11">
      <c r="B210" s="69">
        <v>90029909</v>
      </c>
      <c r="C210" s="32" t="s">
        <v>758</v>
      </c>
      <c r="D210" s="28" t="s">
        <v>758</v>
      </c>
      <c r="E210" s="92">
        <v>79.375</v>
      </c>
      <c r="F210" s="92">
        <f t="shared" si="63"/>
        <v>97.18</v>
      </c>
      <c r="G210" s="29">
        <v>93</v>
      </c>
      <c r="H210" s="29"/>
      <c r="I210" s="29" t="s">
        <v>1</v>
      </c>
      <c r="J210" s="30" t="s">
        <v>1</v>
      </c>
      <c r="K210" s="30"/>
    </row>
    <row r="211" spans="1:11">
      <c r="B211" s="69">
        <v>90029914</v>
      </c>
      <c r="C211" s="32" t="s">
        <v>759</v>
      </c>
      <c r="D211" s="28" t="s">
        <v>759</v>
      </c>
      <c r="E211" s="92">
        <v>89.208333333333343</v>
      </c>
      <c r="F211" s="92">
        <f t="shared" si="63"/>
        <v>108.42</v>
      </c>
      <c r="G211" s="29">
        <v>103.76</v>
      </c>
      <c r="H211" s="29"/>
      <c r="I211" s="29" t="s">
        <v>1</v>
      </c>
      <c r="J211" s="30" t="s">
        <v>1</v>
      </c>
      <c r="K211" s="30"/>
    </row>
    <row r="212" spans="1:11">
      <c r="B212" s="69">
        <v>90029915</v>
      </c>
      <c r="C212" s="32" t="s">
        <v>760</v>
      </c>
      <c r="D212" s="28" t="s">
        <v>760</v>
      </c>
      <c r="E212" s="92">
        <v>89.645833333333329</v>
      </c>
      <c r="F212" s="92">
        <f t="shared" si="63"/>
        <v>123.26</v>
      </c>
      <c r="G212" s="29">
        <v>117.96</v>
      </c>
      <c r="H212" s="29"/>
      <c r="I212" s="29" t="s">
        <v>1</v>
      </c>
      <c r="J212" s="30" t="s">
        <v>1</v>
      </c>
      <c r="K212" s="30"/>
    </row>
    <row r="213" spans="1:11">
      <c r="B213" s="69">
        <v>90029993</v>
      </c>
      <c r="C213" s="32" t="s">
        <v>761</v>
      </c>
      <c r="D213" s="28" t="s">
        <v>761</v>
      </c>
      <c r="E213" s="92">
        <v>47.708333333333329</v>
      </c>
      <c r="F213" s="92">
        <f t="shared" si="63"/>
        <v>84.27</v>
      </c>
      <c r="G213" s="29">
        <v>80.650000000000006</v>
      </c>
      <c r="H213" s="29"/>
      <c r="I213" s="29" t="s">
        <v>1</v>
      </c>
      <c r="J213" s="30" t="s">
        <v>1</v>
      </c>
      <c r="K213" s="30"/>
    </row>
    <row r="214" spans="1:11">
      <c r="B214" s="69">
        <v>90029992</v>
      </c>
      <c r="C214" s="32" t="s">
        <v>762</v>
      </c>
      <c r="D214" s="28" t="s">
        <v>762</v>
      </c>
      <c r="E214" s="92">
        <v>57.562499999999993</v>
      </c>
      <c r="F214" s="92">
        <f t="shared" si="63"/>
        <v>75.56</v>
      </c>
      <c r="G214" s="29">
        <v>72.31</v>
      </c>
      <c r="H214" s="29"/>
      <c r="I214" s="29" t="s">
        <v>1</v>
      </c>
      <c r="J214" s="30" t="s">
        <v>1</v>
      </c>
      <c r="K214" s="30"/>
    </row>
    <row r="215" spans="1:11">
      <c r="B215" s="69">
        <v>90029951</v>
      </c>
      <c r="C215" s="32" t="s">
        <v>763</v>
      </c>
      <c r="D215" s="28" t="s">
        <v>763</v>
      </c>
      <c r="E215" s="92">
        <v>65.208333333333329</v>
      </c>
      <c r="F215" s="92">
        <f t="shared" si="63"/>
        <v>88.89</v>
      </c>
      <c r="G215" s="29">
        <v>85.07</v>
      </c>
      <c r="H215" s="29"/>
      <c r="I215" s="29" t="s">
        <v>1</v>
      </c>
      <c r="J215" s="30" t="s">
        <v>1</v>
      </c>
      <c r="K215" s="30"/>
    </row>
    <row r="216" spans="1:11">
      <c r="B216" s="69">
        <v>90029952</v>
      </c>
      <c r="C216" s="32" t="s">
        <v>764</v>
      </c>
      <c r="D216" s="28" t="s">
        <v>764</v>
      </c>
      <c r="E216" s="92">
        <v>72.854166666666657</v>
      </c>
      <c r="F216" s="92">
        <f t="shared" si="63"/>
        <v>102.12</v>
      </c>
      <c r="G216" s="29">
        <v>97.73</v>
      </c>
      <c r="H216" s="29"/>
      <c r="I216" s="29" t="s">
        <v>1</v>
      </c>
      <c r="J216" s="30" t="s">
        <v>1</v>
      </c>
      <c r="K216" s="30"/>
    </row>
    <row r="217" spans="1:11">
      <c r="B217" s="69">
        <v>90029991</v>
      </c>
      <c r="C217" s="32" t="s">
        <v>765</v>
      </c>
      <c r="D217" s="28" t="s">
        <v>765</v>
      </c>
      <c r="E217" s="92">
        <v>81.6875</v>
      </c>
      <c r="F217" s="92">
        <f t="shared" si="63"/>
        <v>115.43</v>
      </c>
      <c r="G217" s="29">
        <v>110.46</v>
      </c>
      <c r="H217" s="29"/>
      <c r="I217" s="29" t="s">
        <v>1</v>
      </c>
      <c r="J217" s="30" t="s">
        <v>1</v>
      </c>
      <c r="K217" s="30"/>
    </row>
    <row r="218" spans="1:11">
      <c r="B218" s="69">
        <v>90029994</v>
      </c>
      <c r="C218" s="32" t="s">
        <v>766</v>
      </c>
      <c r="D218" s="28" t="s">
        <v>766</v>
      </c>
      <c r="E218" s="92">
        <v>91.854166666666686</v>
      </c>
      <c r="F218" s="92">
        <f t="shared" si="63"/>
        <v>129.05000000000001</v>
      </c>
      <c r="G218" s="29">
        <v>123.5</v>
      </c>
      <c r="H218" s="29"/>
      <c r="I218" s="29" t="s">
        <v>1</v>
      </c>
      <c r="J218" s="30" t="s">
        <v>1</v>
      </c>
      <c r="K218" s="30"/>
    </row>
    <row r="219" spans="1:11">
      <c r="B219" s="69">
        <v>90029990</v>
      </c>
      <c r="C219" s="32" t="s">
        <v>767</v>
      </c>
      <c r="D219" s="28" t="s">
        <v>767</v>
      </c>
      <c r="E219" s="92">
        <v>92.604166666666671</v>
      </c>
      <c r="F219" s="92">
        <f t="shared" si="63"/>
        <v>144.97</v>
      </c>
      <c r="G219" s="29">
        <v>138.72999999999999</v>
      </c>
      <c r="H219" s="29"/>
      <c r="I219" s="29" t="s">
        <v>1</v>
      </c>
      <c r="J219" s="30" t="s">
        <v>1</v>
      </c>
      <c r="K219" s="30"/>
    </row>
    <row r="220" spans="1:11" ht="14.45" customHeight="1">
      <c r="B220" s="69">
        <v>90029995</v>
      </c>
      <c r="C220" s="32" t="s">
        <v>768</v>
      </c>
      <c r="D220" s="28" t="s">
        <v>768</v>
      </c>
      <c r="E220" s="92">
        <v>96.6</v>
      </c>
      <c r="F220" s="92">
        <f t="shared" si="63"/>
        <v>162.85</v>
      </c>
      <c r="G220" s="29">
        <v>155.84</v>
      </c>
      <c r="H220" s="29"/>
      <c r="I220" s="29" t="s">
        <v>1</v>
      </c>
      <c r="J220" s="30" t="s">
        <v>1</v>
      </c>
      <c r="K220" s="30"/>
    </row>
    <row r="221" spans="1:11" s="17" customFormat="1" ht="36">
      <c r="A221"/>
      <c r="B221" s="76">
        <v>71900109</v>
      </c>
      <c r="C221" s="33" t="str">
        <f>LEFT(D221,53)</f>
        <v xml:space="preserve">grapa fijación punta flecha tubo 16-20               </v>
      </c>
      <c r="D221" s="34" t="s">
        <v>527</v>
      </c>
      <c r="E221" s="92">
        <f t="shared" ref="E221:E238" si="64">F221</f>
        <v>0.3</v>
      </c>
      <c r="F221" s="92">
        <f t="shared" ref="F221" si="65">TRUNC(G221*1.125,2)</f>
        <v>0.3</v>
      </c>
      <c r="G221" s="29">
        <f t="shared" si="62"/>
        <v>0.27</v>
      </c>
      <c r="H221" s="35">
        <f>I221</f>
        <v>0.25</v>
      </c>
      <c r="I221" s="35">
        <v>0.25</v>
      </c>
      <c r="J221" s="36" t="s">
        <v>1</v>
      </c>
      <c r="K221" s="30"/>
    </row>
    <row r="222" spans="1:11" s="17" customFormat="1" ht="36">
      <c r="A222"/>
      <c r="B222" s="76">
        <v>90024025</v>
      </c>
      <c r="C222" s="33" t="str">
        <f>LEFT(D222,55)</f>
        <v>módulo de circulación a alta temperatura DN20 sin bomba</v>
      </c>
      <c r="D222" s="34" t="s">
        <v>40</v>
      </c>
      <c r="E222" s="92">
        <f t="shared" si="64"/>
        <v>235.78880000000001</v>
      </c>
      <c r="F222" s="92">
        <f>+G222</f>
        <v>235.78880000000001</v>
      </c>
      <c r="G222" s="29">
        <f>+H222</f>
        <v>235.78880000000001</v>
      </c>
      <c r="H222" s="35">
        <f t="shared" ref="H222:H231" si="66">I222*1.04</f>
        <v>235.78880000000001</v>
      </c>
      <c r="I222" s="35">
        <v>226.72</v>
      </c>
      <c r="J222" s="36" t="s">
        <v>1</v>
      </c>
      <c r="K222" s="30"/>
    </row>
    <row r="223" spans="1:11" s="17" customFormat="1" ht="36">
      <c r="A223"/>
      <c r="B223" s="76">
        <v>90024026</v>
      </c>
      <c r="C223" s="33" t="str">
        <f>LEFT(D223,55)</f>
        <v>módulo de circulación a alta temperatura DN25 sin bomba</v>
      </c>
      <c r="D223" s="34" t="s">
        <v>41</v>
      </c>
      <c r="E223" s="92">
        <f t="shared" si="64"/>
        <v>311.50079999999997</v>
      </c>
      <c r="F223" s="92">
        <f t="shared" ref="F223:F238" si="67">+G223</f>
        <v>311.50079999999997</v>
      </c>
      <c r="G223" s="29">
        <f t="shared" ref="G223:G238" si="68">+H223</f>
        <v>311.50079999999997</v>
      </c>
      <c r="H223" s="35">
        <f t="shared" si="66"/>
        <v>311.50079999999997</v>
      </c>
      <c r="I223" s="35">
        <v>299.52</v>
      </c>
      <c r="J223" s="36" t="s">
        <v>1</v>
      </c>
      <c r="K223" s="30"/>
    </row>
    <row r="224" spans="1:11" s="17" customFormat="1" ht="36">
      <c r="A224"/>
      <c r="B224" s="76">
        <v>90024027</v>
      </c>
      <c r="C224" s="33" t="str">
        <f>LEFT(D224,55)</f>
        <v>módulo de circulación a alta temperatura DN32 sin bomba</v>
      </c>
      <c r="D224" s="34" t="s">
        <v>42</v>
      </c>
      <c r="E224" s="92">
        <f t="shared" si="64"/>
        <v>480.23040000000003</v>
      </c>
      <c r="F224" s="92">
        <f t="shared" si="67"/>
        <v>480.23040000000003</v>
      </c>
      <c r="G224" s="29">
        <f t="shared" si="68"/>
        <v>480.23040000000003</v>
      </c>
      <c r="H224" s="35">
        <f t="shared" si="66"/>
        <v>480.23040000000003</v>
      </c>
      <c r="I224" s="35">
        <v>461.76</v>
      </c>
      <c r="J224" s="36" t="s">
        <v>1</v>
      </c>
      <c r="K224" s="30"/>
    </row>
    <row r="225" spans="1:11" s="17" customFormat="1">
      <c r="A225"/>
      <c r="B225" s="76">
        <v>90025009</v>
      </c>
      <c r="C225" s="33" t="str">
        <f t="shared" ref="C225:C231" si="69">LEFT(D225,54)</f>
        <v xml:space="preserve">MOD. MEZCLA 3 VIAS DN25-WILO YONOS PARA 25/1-7,5 RKA  </v>
      </c>
      <c r="D225" s="34" t="s">
        <v>15</v>
      </c>
      <c r="E225" s="92">
        <f t="shared" si="64"/>
        <v>1004.3737600000001</v>
      </c>
      <c r="F225" s="92">
        <f t="shared" si="67"/>
        <v>1004.3737600000001</v>
      </c>
      <c r="G225" s="29">
        <f t="shared" si="68"/>
        <v>1004.3737600000001</v>
      </c>
      <c r="H225" s="35">
        <f t="shared" si="66"/>
        <v>1004.3737600000001</v>
      </c>
      <c r="I225" s="35">
        <v>965.74400000000003</v>
      </c>
      <c r="J225" s="36" t="s">
        <v>1</v>
      </c>
      <c r="K225" s="30"/>
    </row>
    <row r="226" spans="1:11" s="17" customFormat="1">
      <c r="A226"/>
      <c r="B226" s="76">
        <v>90025010</v>
      </c>
      <c r="C226" s="33" t="str">
        <f t="shared" si="69"/>
        <v>MOD.MEZCLA 3 VIAS DN20 WILO YONOS PARA RS15/1-6S/SERVO</v>
      </c>
      <c r="D226" s="34" t="s">
        <v>16</v>
      </c>
      <c r="E226" s="92">
        <f t="shared" si="64"/>
        <v>711.32505600000002</v>
      </c>
      <c r="F226" s="92">
        <f t="shared" si="67"/>
        <v>711.32505600000002</v>
      </c>
      <c r="G226" s="29">
        <f t="shared" si="68"/>
        <v>711.32505600000002</v>
      </c>
      <c r="H226" s="35">
        <f t="shared" si="66"/>
        <v>711.32505600000002</v>
      </c>
      <c r="I226" s="35">
        <v>683.96640000000002</v>
      </c>
      <c r="J226" s="36" t="s">
        <v>1</v>
      </c>
      <c r="K226" s="30"/>
    </row>
    <row r="227" spans="1:11" s="17" customFormat="1" ht="36">
      <c r="A227"/>
      <c r="B227" s="76">
        <v>90025021</v>
      </c>
      <c r="C227" s="33" t="str">
        <f t="shared" si="69"/>
        <v>módulo de mezcla 3 vías DN25 Wilo PARA SC 25/1-6  Grup</v>
      </c>
      <c r="D227" s="34" t="s">
        <v>17</v>
      </c>
      <c r="E227" s="92">
        <f t="shared" si="64"/>
        <v>973.44</v>
      </c>
      <c r="F227" s="92">
        <f t="shared" si="67"/>
        <v>973.44</v>
      </c>
      <c r="G227" s="29">
        <f t="shared" si="68"/>
        <v>973.44</v>
      </c>
      <c r="H227" s="35">
        <f t="shared" si="66"/>
        <v>973.44</v>
      </c>
      <c r="I227" s="35">
        <v>936</v>
      </c>
      <c r="J227" s="36" t="s">
        <v>1</v>
      </c>
      <c r="K227" s="30"/>
    </row>
    <row r="228" spans="1:11" s="17" customFormat="1">
      <c r="A228"/>
      <c r="B228" s="76">
        <v>90025024</v>
      </c>
      <c r="C228" s="33" t="str">
        <f t="shared" si="69"/>
        <v>MOD. MEZCLA 3VIAS P.FIJO DN25 WILO YONAS PARA 25/1-7,5</v>
      </c>
      <c r="D228" s="34" t="s">
        <v>18</v>
      </c>
      <c r="E228" s="92">
        <f t="shared" si="64"/>
        <v>1081.6000000000001</v>
      </c>
      <c r="F228" s="92">
        <f t="shared" si="67"/>
        <v>1081.6000000000001</v>
      </c>
      <c r="G228" s="29">
        <f t="shared" si="68"/>
        <v>1081.6000000000001</v>
      </c>
      <c r="H228" s="35">
        <f t="shared" si="66"/>
        <v>1081.6000000000001</v>
      </c>
      <c r="I228" s="35">
        <v>1040</v>
      </c>
      <c r="J228" s="36" t="s">
        <v>1</v>
      </c>
      <c r="K228" s="30"/>
    </row>
    <row r="229" spans="1:11" s="17" customFormat="1">
      <c r="A229"/>
      <c r="B229" s="76">
        <v>90025025</v>
      </c>
      <c r="C229" s="33" t="str">
        <f t="shared" si="69"/>
        <v>MODULO ALTA TEM. DN20 WILO YONOS PARA RS 15/1-6</v>
      </c>
      <c r="D229" s="34" t="s">
        <v>19</v>
      </c>
      <c r="E229" s="92">
        <f t="shared" si="64"/>
        <v>716.01920000000007</v>
      </c>
      <c r="F229" s="92">
        <f t="shared" si="67"/>
        <v>716.01920000000007</v>
      </c>
      <c r="G229" s="29">
        <f t="shared" si="68"/>
        <v>716.01920000000007</v>
      </c>
      <c r="H229" s="35">
        <f t="shared" si="66"/>
        <v>716.01920000000007</v>
      </c>
      <c r="I229" s="35">
        <v>688.48</v>
      </c>
      <c r="J229" s="36" t="s">
        <v>1</v>
      </c>
      <c r="K229" s="30"/>
    </row>
    <row r="230" spans="1:11" s="17" customFormat="1">
      <c r="A230"/>
      <c r="B230" s="76">
        <v>90025026</v>
      </c>
      <c r="C230" s="33" t="str">
        <f t="shared" si="69"/>
        <v>MODULO ALTA TEM. DN 25 WILO YONOS PARA 25/1-6</v>
      </c>
      <c r="D230" s="34" t="s">
        <v>20</v>
      </c>
      <c r="E230" s="92">
        <f t="shared" si="64"/>
        <v>716.01920000000007</v>
      </c>
      <c r="F230" s="92">
        <f t="shared" si="67"/>
        <v>716.01920000000007</v>
      </c>
      <c r="G230" s="29">
        <f t="shared" si="68"/>
        <v>716.01920000000007</v>
      </c>
      <c r="H230" s="35">
        <f t="shared" si="66"/>
        <v>716.01920000000007</v>
      </c>
      <c r="I230" s="35">
        <v>688.48</v>
      </c>
      <c r="J230" s="36" t="s">
        <v>1</v>
      </c>
      <c r="K230" s="30"/>
    </row>
    <row r="231" spans="1:11" s="17" customFormat="1">
      <c r="A231"/>
      <c r="B231" s="76">
        <v>90025027</v>
      </c>
      <c r="C231" s="33" t="str">
        <f t="shared" si="69"/>
        <v>MODULO ALTA TEMP.DN32 WILO YONOS PARA 30/1-6</v>
      </c>
      <c r="D231" s="34" t="s">
        <v>21</v>
      </c>
      <c r="E231" s="92">
        <f t="shared" si="64"/>
        <v>1079.8694400000004</v>
      </c>
      <c r="F231" s="92">
        <f t="shared" si="67"/>
        <v>1079.8694400000004</v>
      </c>
      <c r="G231" s="29">
        <f t="shared" si="68"/>
        <v>1079.8694400000004</v>
      </c>
      <c r="H231" s="35">
        <f t="shared" si="66"/>
        <v>1079.8694400000004</v>
      </c>
      <c r="I231" s="35">
        <v>1038.3360000000002</v>
      </c>
      <c r="J231" s="36" t="s">
        <v>1</v>
      </c>
      <c r="K231" s="30"/>
    </row>
    <row r="232" spans="1:11" s="17" customFormat="1">
      <c r="A232"/>
      <c r="B232" s="76">
        <v>90021430</v>
      </c>
      <c r="C232" s="33" t="str">
        <f>LEFT(D232,54)</f>
        <v xml:space="preserve">Válvula mezcladora 3 vías 1"M DN20 </v>
      </c>
      <c r="D232" s="34" t="s">
        <v>435</v>
      </c>
      <c r="E232" s="92">
        <f t="shared" si="64"/>
        <v>83.2</v>
      </c>
      <c r="F232" s="92">
        <f t="shared" si="67"/>
        <v>83.2</v>
      </c>
      <c r="G232" s="29">
        <f t="shared" si="68"/>
        <v>83.2</v>
      </c>
      <c r="H232" s="35">
        <f>I232</f>
        <v>83.2</v>
      </c>
      <c r="I232" s="35">
        <v>83.2</v>
      </c>
      <c r="J232" s="36" t="s">
        <v>1</v>
      </c>
      <c r="K232" s="30"/>
    </row>
    <row r="233" spans="1:11" s="17" customFormat="1">
      <c r="A233"/>
      <c r="B233" s="76">
        <v>90021431</v>
      </c>
      <c r="C233" s="33" t="str">
        <f>LEFT(D233,57)</f>
        <v>Servomotor 230V 3 puntos M30x1,5 para válvula mezcladora</v>
      </c>
      <c r="D233" s="34" t="s">
        <v>5</v>
      </c>
      <c r="E233" s="92">
        <f t="shared" si="64"/>
        <v>234</v>
      </c>
      <c r="F233" s="92">
        <f t="shared" si="67"/>
        <v>234</v>
      </c>
      <c r="G233" s="29">
        <f t="shared" si="68"/>
        <v>234</v>
      </c>
      <c r="H233" s="35">
        <f>I233</f>
        <v>234</v>
      </c>
      <c r="I233" s="35">
        <v>234</v>
      </c>
      <c r="J233" s="36" t="s">
        <v>1</v>
      </c>
      <c r="K233" s="30"/>
    </row>
    <row r="234" spans="1:11" s="17" customFormat="1">
      <c r="A234"/>
      <c r="B234" s="76">
        <v>90021432</v>
      </c>
      <c r="C234" s="33" t="str">
        <f>LEFT(D234,54)</f>
        <v>Actuador electrotérmico 2 hilos</v>
      </c>
      <c r="D234" s="34" t="s">
        <v>6</v>
      </c>
      <c r="E234" s="92">
        <f t="shared" si="64"/>
        <v>78</v>
      </c>
      <c r="F234" s="92">
        <f t="shared" si="67"/>
        <v>78</v>
      </c>
      <c r="G234" s="29">
        <f t="shared" si="68"/>
        <v>78</v>
      </c>
      <c r="H234" s="35">
        <f>I234</f>
        <v>78</v>
      </c>
      <c r="I234" s="35">
        <v>78</v>
      </c>
      <c r="J234" s="36" t="s">
        <v>1</v>
      </c>
      <c r="K234" s="30"/>
    </row>
    <row r="235" spans="1:11" s="17" customFormat="1" ht="60">
      <c r="A235"/>
      <c r="B235" s="76">
        <v>90024065</v>
      </c>
      <c r="C235" s="33" t="str">
        <f>LEFT(D235,54)</f>
        <v xml:space="preserve">separador hidraúlico para caldera DN40 c/deflector    </v>
      </c>
      <c r="D235" s="34" t="s">
        <v>557</v>
      </c>
      <c r="E235" s="92">
        <f t="shared" si="64"/>
        <v>1146.4960000000001</v>
      </c>
      <c r="F235" s="92">
        <f t="shared" si="67"/>
        <v>1146.4960000000001</v>
      </c>
      <c r="G235" s="29">
        <f t="shared" si="68"/>
        <v>1146.4960000000001</v>
      </c>
      <c r="H235" s="35">
        <f>+I236*1.04</f>
        <v>1146.4960000000001</v>
      </c>
      <c r="I235" s="35">
        <v>1462.24</v>
      </c>
      <c r="J235" s="36" t="s">
        <v>1</v>
      </c>
      <c r="K235" s="30"/>
    </row>
    <row r="236" spans="1:11" s="17" customFormat="1" ht="60">
      <c r="A236"/>
      <c r="B236" s="76">
        <v>90024068</v>
      </c>
      <c r="C236" s="33" t="str">
        <f>LEFT(D236,54)</f>
        <v xml:space="preserve">separador hidraúlico para caldera DN65 c/deflector    </v>
      </c>
      <c r="D236" s="34" t="s">
        <v>558</v>
      </c>
      <c r="E236" s="92">
        <f t="shared" si="64"/>
        <v>1520.7296000000001</v>
      </c>
      <c r="F236" s="92">
        <f t="shared" si="67"/>
        <v>1520.7296000000001</v>
      </c>
      <c r="G236" s="29">
        <f t="shared" si="68"/>
        <v>1520.7296000000001</v>
      </c>
      <c r="H236" s="35">
        <f>+I235*1.04</f>
        <v>1520.7296000000001</v>
      </c>
      <c r="I236" s="35">
        <v>1102.4000000000001</v>
      </c>
      <c r="J236" s="36" t="s">
        <v>1</v>
      </c>
      <c r="K236" s="30"/>
    </row>
    <row r="237" spans="1:11" s="17" customFormat="1" ht="36">
      <c r="A237"/>
      <c r="B237" s="76">
        <v>90024018</v>
      </c>
      <c r="C237" s="33" t="str">
        <f>LEFT(D237,54)</f>
        <v xml:space="preserve">actuador termostático  40º-70ºC                       </v>
      </c>
      <c r="D237" s="34" t="s">
        <v>7</v>
      </c>
      <c r="E237" s="92">
        <f t="shared" si="64"/>
        <v>181.70880000000002</v>
      </c>
      <c r="F237" s="92">
        <f t="shared" si="67"/>
        <v>181.70880000000002</v>
      </c>
      <c r="G237" s="29">
        <f t="shared" si="68"/>
        <v>181.70880000000002</v>
      </c>
      <c r="H237" s="35">
        <f>I237*1.05</f>
        <v>181.70880000000002</v>
      </c>
      <c r="I237" s="35">
        <v>173.05600000000001</v>
      </c>
      <c r="J237" s="36" t="s">
        <v>1</v>
      </c>
      <c r="K237" s="30"/>
    </row>
    <row r="238" spans="1:11" s="17" customFormat="1" ht="48">
      <c r="A238"/>
      <c r="B238" s="76">
        <v>90024096</v>
      </c>
      <c r="C238" s="33" t="str">
        <f>LEFT(D238,30)</f>
        <v xml:space="preserve">grupo de seguridad UNIX 3 bar
</v>
      </c>
      <c r="D238" s="34" t="s">
        <v>14</v>
      </c>
      <c r="E238" s="92">
        <f t="shared" si="64"/>
        <v>113.56800000000001</v>
      </c>
      <c r="F238" s="92">
        <f t="shared" si="67"/>
        <v>113.56800000000001</v>
      </c>
      <c r="G238" s="29">
        <f t="shared" si="68"/>
        <v>113.56800000000001</v>
      </c>
      <c r="H238" s="35">
        <f>I238*1.04</f>
        <v>113.56800000000001</v>
      </c>
      <c r="I238" s="35">
        <v>109.2</v>
      </c>
      <c r="J238" s="36" t="s">
        <v>1</v>
      </c>
      <c r="K238" s="30"/>
    </row>
    <row r="239" spans="1:11">
      <c r="H239" s="46"/>
      <c r="I239"/>
    </row>
    <row r="240" spans="1:11">
      <c r="H240" s="46"/>
      <c r="I240"/>
    </row>
    <row r="241" spans="8:9">
      <c r="H241" s="46"/>
      <c r="I241"/>
    </row>
    <row r="242" spans="8:9">
      <c r="H242" s="46"/>
      <c r="I242"/>
    </row>
    <row r="243" spans="8:9">
      <c r="H243" s="46"/>
      <c r="I243"/>
    </row>
    <row r="244" spans="8:9">
      <c r="H244" s="46"/>
      <c r="I244"/>
    </row>
    <row r="245" spans="8:9">
      <c r="H245" s="46"/>
      <c r="I245"/>
    </row>
    <row r="246" spans="8:9">
      <c r="H246" s="46"/>
      <c r="I246"/>
    </row>
    <row r="247" spans="8:9">
      <c r="H247" s="46"/>
      <c r="I247"/>
    </row>
    <row r="248" spans="8:9">
      <c r="H248" s="46"/>
      <c r="I248"/>
    </row>
    <row r="249" spans="8:9">
      <c r="H249" s="46"/>
      <c r="I249"/>
    </row>
    <row r="250" spans="8:9">
      <c r="H250" s="46"/>
      <c r="I250"/>
    </row>
    <row r="251" spans="8:9">
      <c r="H251" s="46"/>
      <c r="I251"/>
    </row>
    <row r="252" spans="8:9">
      <c r="H252" s="46"/>
      <c r="I252"/>
    </row>
    <row r="253" spans="8:9">
      <c r="H253" s="46"/>
      <c r="I253"/>
    </row>
    <row r="254" spans="8:9">
      <c r="H254" s="46"/>
      <c r="I254"/>
    </row>
    <row r="255" spans="8:9">
      <c r="H255" s="46"/>
      <c r="I255"/>
    </row>
    <row r="256" spans="8:9">
      <c r="H256" s="46"/>
      <c r="I256"/>
    </row>
    <row r="257" spans="8:9">
      <c r="H257" s="46"/>
      <c r="I257"/>
    </row>
    <row r="258" spans="8:9">
      <c r="H258" s="46"/>
      <c r="I258"/>
    </row>
    <row r="259" spans="8:9">
      <c r="H259" s="46"/>
      <c r="I259"/>
    </row>
    <row r="260" spans="8:9">
      <c r="H260" s="46"/>
      <c r="I260"/>
    </row>
    <row r="261" spans="8:9">
      <c r="H261" s="46"/>
      <c r="I261"/>
    </row>
    <row r="262" spans="8:9">
      <c r="H262" s="46"/>
      <c r="I262"/>
    </row>
    <row r="263" spans="8:9">
      <c r="H263" s="46"/>
      <c r="I263"/>
    </row>
    <row r="264" spans="8:9">
      <c r="H264" s="46"/>
      <c r="I264"/>
    </row>
    <row r="265" spans="8:9">
      <c r="H265" s="46"/>
      <c r="I265"/>
    </row>
    <row r="266" spans="8:9">
      <c r="H266" s="46"/>
      <c r="I266"/>
    </row>
    <row r="267" spans="8:9">
      <c r="H267" s="46"/>
      <c r="I267"/>
    </row>
    <row r="268" spans="8:9">
      <c r="H268" s="46"/>
      <c r="I268"/>
    </row>
    <row r="269" spans="8:9">
      <c r="H269" s="46"/>
      <c r="I269"/>
    </row>
    <row r="270" spans="8:9">
      <c r="H270" s="46"/>
      <c r="I270"/>
    </row>
    <row r="271" spans="8:9">
      <c r="H271" s="46"/>
      <c r="I271"/>
    </row>
    <row r="272" spans="8:9">
      <c r="H272" s="46"/>
      <c r="I272"/>
    </row>
    <row r="273" spans="4:9">
      <c r="H273" s="46"/>
      <c r="I273"/>
    </row>
    <row r="274" spans="4:9">
      <c r="H274" s="46"/>
      <c r="I274"/>
    </row>
    <row r="275" spans="4:9">
      <c r="H275" s="46"/>
      <c r="I275"/>
    </row>
    <row r="276" spans="4:9">
      <c r="D276" s="2"/>
      <c r="E276" s="2"/>
      <c r="F276" s="2"/>
      <c r="G276" s="47"/>
      <c r="H276" s="47"/>
    </row>
    <row r="277" spans="4:9">
      <c r="D277" s="2"/>
      <c r="E277" s="2"/>
      <c r="F277" s="2"/>
      <c r="G277" s="47"/>
      <c r="H277" s="47"/>
    </row>
  </sheetData>
  <autoFilter ref="B5:J238" xr:uid="{BFC7053F-F16E-4865-BFAA-A06E87DF2A04}"/>
  <mergeCells count="2">
    <mergeCell ref="B1:I1"/>
    <mergeCell ref="B3:I3"/>
  </mergeCells>
  <phoneticPr fontId="15" type="noConversion"/>
  <pageMargins left="0.23622047244094491" right="0.23622047244094491" top="0.74803149606299213" bottom="1.2598425196850394" header="0.31496062992125984" footer="0.31496062992125984"/>
  <pageSetup paperSize="9" scale="96" orientation="portrait" r:id="rId1"/>
  <headerFooter scaleWithDoc="0">
    <oddHeader>&amp;R&amp;G</oddHeader>
    <oddFooter>&amp;L&amp;G  &amp;"Univers 65,Regular"&amp;6    &amp;K5A5A5A20.12.2023  |  lista precios Fränkische Ibérica &amp;R&amp;6&amp;K5A5A5A
&amp;P</oddFooter>
  </headerFooter>
  <rowBreaks count="4" manualBreakCount="4">
    <brk id="35" max="8" man="1"/>
    <brk id="47" max="8" man="1"/>
    <brk id="186" max="8" man="1"/>
    <brk id="240" max="8"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51EA0-FE98-41DA-A191-FDD4D8FDDFC6}">
  <dimension ref="A1:I1530"/>
  <sheetViews>
    <sheetView showGridLines="0" tabSelected="1" showRuler="0" showWhiteSpace="0" view="pageLayout" topLeftCell="A28" zoomScaleNormal="100" workbookViewId="0">
      <selection activeCell="D41" sqref="D41"/>
    </sheetView>
  </sheetViews>
  <sheetFormatPr defaultColWidth="7.6640625" defaultRowHeight="15.75"/>
  <cols>
    <col min="1" max="1" width="1.88671875" customWidth="1"/>
    <col min="3" max="3" width="46.109375" bestFit="1" customWidth="1"/>
    <col min="4" max="4" width="7.6640625" style="31"/>
    <col min="5" max="6" width="3.5546875" customWidth="1"/>
  </cols>
  <sheetData>
    <row r="1" spans="1:9" ht="23.25">
      <c r="B1" s="178" t="s">
        <v>1216</v>
      </c>
      <c r="C1" s="178"/>
      <c r="D1" s="178"/>
      <c r="E1" s="178"/>
      <c r="F1" s="178"/>
      <c r="G1" s="106"/>
      <c r="H1" s="106"/>
      <c r="I1" s="106"/>
    </row>
    <row r="4" spans="1:9" ht="15">
      <c r="A4" s="90"/>
      <c r="B4" s="89" t="s">
        <v>752</v>
      </c>
      <c r="C4" s="89" t="s">
        <v>526</v>
      </c>
      <c r="D4" s="79">
        <v>44927</v>
      </c>
      <c r="E4" s="78" t="s">
        <v>54</v>
      </c>
      <c r="F4" s="80" t="s">
        <v>751</v>
      </c>
    </row>
    <row r="5" spans="1:9" ht="12.95" customHeight="1">
      <c r="A5" s="99"/>
      <c r="B5" s="98">
        <v>71012700</v>
      </c>
      <c r="C5" s="82" t="s">
        <v>775</v>
      </c>
      <c r="D5" s="84">
        <v>1.67</v>
      </c>
      <c r="E5" s="30" t="s">
        <v>0</v>
      </c>
      <c r="F5" s="30">
        <v>5</v>
      </c>
    </row>
    <row r="6" spans="1:9" ht="15">
      <c r="A6" s="99"/>
      <c r="B6" s="81">
        <v>71016700</v>
      </c>
      <c r="C6" s="82" t="s">
        <v>776</v>
      </c>
      <c r="D6" s="84">
        <v>1.87</v>
      </c>
      <c r="E6" s="30" t="s">
        <v>0</v>
      </c>
      <c r="F6" s="30">
        <v>5</v>
      </c>
    </row>
    <row r="7" spans="1:9" ht="15">
      <c r="A7" s="99"/>
      <c r="B7" s="81">
        <v>71016900</v>
      </c>
      <c r="C7" s="82" t="s">
        <v>777</v>
      </c>
      <c r="D7" s="84">
        <v>1.87</v>
      </c>
      <c r="E7" s="30" t="s">
        <v>0</v>
      </c>
      <c r="F7" s="30">
        <v>5</v>
      </c>
    </row>
    <row r="8" spans="1:9" ht="15">
      <c r="A8" s="99"/>
      <c r="B8" s="81">
        <v>71017700</v>
      </c>
      <c r="C8" s="82" t="s">
        <v>778</v>
      </c>
      <c r="D8" s="84">
        <v>2.02</v>
      </c>
      <c r="E8" s="30" t="s">
        <v>0</v>
      </c>
      <c r="F8" s="30">
        <v>5</v>
      </c>
    </row>
    <row r="9" spans="1:9" ht="15">
      <c r="A9" s="99"/>
      <c r="B9" s="81">
        <v>71017900</v>
      </c>
      <c r="C9" s="82" t="s">
        <v>779</v>
      </c>
      <c r="D9" s="84">
        <v>2.02</v>
      </c>
      <c r="E9" s="30" t="s">
        <v>0</v>
      </c>
      <c r="F9" s="30">
        <v>5</v>
      </c>
    </row>
    <row r="10" spans="1:9" ht="15">
      <c r="A10" s="99"/>
      <c r="B10" s="81">
        <v>71020700</v>
      </c>
      <c r="C10" s="82" t="s">
        <v>673</v>
      </c>
      <c r="D10" s="84">
        <v>2.54</v>
      </c>
      <c r="E10" s="30" t="s">
        <v>0</v>
      </c>
      <c r="F10" s="30">
        <v>5</v>
      </c>
    </row>
    <row r="11" spans="1:9" ht="15">
      <c r="A11" s="99"/>
      <c r="B11" s="81">
        <v>71020919</v>
      </c>
      <c r="C11" s="82" t="s">
        <v>780</v>
      </c>
      <c r="D11" s="84">
        <v>2.54</v>
      </c>
      <c r="E11" s="30" t="s">
        <v>0</v>
      </c>
      <c r="F11" s="30">
        <v>5</v>
      </c>
    </row>
    <row r="12" spans="1:9" ht="15">
      <c r="A12" s="99"/>
      <c r="B12" s="81">
        <v>71025700</v>
      </c>
      <c r="C12" s="82" t="s">
        <v>673</v>
      </c>
      <c r="D12" s="84">
        <v>4.0599999999999996</v>
      </c>
      <c r="E12" s="30" t="s">
        <v>0</v>
      </c>
      <c r="F12" s="30">
        <v>5</v>
      </c>
    </row>
    <row r="13" spans="1:9" ht="15">
      <c r="A13" s="99"/>
      <c r="B13" s="81">
        <v>73516500</v>
      </c>
      <c r="C13" s="82" t="s">
        <v>781</v>
      </c>
      <c r="D13" s="84">
        <v>2.02</v>
      </c>
      <c r="E13" s="30" t="s">
        <v>0</v>
      </c>
      <c r="F13" s="30">
        <v>5</v>
      </c>
    </row>
    <row r="14" spans="1:9" ht="15">
      <c r="A14" s="99"/>
      <c r="B14" s="81">
        <v>73516800</v>
      </c>
      <c r="C14" s="82" t="s">
        <v>782</v>
      </c>
      <c r="D14" s="84">
        <v>2.02</v>
      </c>
      <c r="E14" s="30" t="s">
        <v>0</v>
      </c>
      <c r="F14" s="30">
        <v>5</v>
      </c>
    </row>
    <row r="15" spans="1:9" ht="15">
      <c r="A15" s="99"/>
      <c r="B15" s="81">
        <v>73516900</v>
      </c>
      <c r="C15" s="82" t="s">
        <v>783</v>
      </c>
      <c r="D15" s="84">
        <v>2.02</v>
      </c>
      <c r="E15" s="30" t="s">
        <v>0</v>
      </c>
      <c r="F15" s="30">
        <v>5</v>
      </c>
    </row>
    <row r="16" spans="1:9" ht="15">
      <c r="A16" s="99"/>
      <c r="B16" s="81">
        <v>75016700</v>
      </c>
      <c r="C16" s="82" t="s">
        <v>784</v>
      </c>
      <c r="D16" s="84">
        <v>1.56</v>
      </c>
      <c r="E16" s="30" t="s">
        <v>0</v>
      </c>
      <c r="F16" s="30">
        <v>6</v>
      </c>
    </row>
    <row r="17" spans="1:6" ht="15">
      <c r="A17" s="99"/>
      <c r="B17" s="81">
        <v>75016900</v>
      </c>
      <c r="C17" s="82" t="s">
        <v>785</v>
      </c>
      <c r="D17" s="84">
        <v>1.56</v>
      </c>
      <c r="E17" s="30" t="s">
        <v>0</v>
      </c>
      <c r="F17" s="30">
        <v>6</v>
      </c>
    </row>
    <row r="18" spans="1:6" ht="15">
      <c r="A18" s="99"/>
      <c r="B18" s="81">
        <v>75017700</v>
      </c>
      <c r="C18" s="82" t="s">
        <v>786</v>
      </c>
      <c r="D18" s="84">
        <v>1.69</v>
      </c>
      <c r="E18" s="30" t="s">
        <v>0</v>
      </c>
      <c r="F18" s="30">
        <v>6</v>
      </c>
    </row>
    <row r="19" spans="1:6" ht="15">
      <c r="A19" s="99"/>
      <c r="B19" s="81">
        <v>75017900</v>
      </c>
      <c r="C19" s="82" t="s">
        <v>787</v>
      </c>
      <c r="D19" s="84">
        <v>1.69</v>
      </c>
      <c r="E19" s="30" t="s">
        <v>0</v>
      </c>
      <c r="F19" s="30">
        <v>6</v>
      </c>
    </row>
    <row r="20" spans="1:6" ht="15">
      <c r="A20" s="99"/>
      <c r="B20" s="81">
        <v>75020700</v>
      </c>
      <c r="C20" s="82" t="s">
        <v>788</v>
      </c>
      <c r="D20" s="84">
        <v>2.0699999999999998</v>
      </c>
      <c r="E20" s="30" t="s">
        <v>0</v>
      </c>
      <c r="F20" s="30">
        <v>6</v>
      </c>
    </row>
    <row r="21" spans="1:6" ht="15">
      <c r="A21" s="99"/>
      <c r="B21" s="81">
        <v>75020900</v>
      </c>
      <c r="C21" s="82" t="s">
        <v>789</v>
      </c>
      <c r="D21" s="84">
        <v>2.0699999999999998</v>
      </c>
      <c r="E21" s="30" t="s">
        <v>0</v>
      </c>
      <c r="F21" s="30">
        <v>6</v>
      </c>
    </row>
    <row r="22" spans="1:6" ht="15">
      <c r="A22" s="99"/>
      <c r="B22" s="81">
        <v>76316700</v>
      </c>
      <c r="C22" s="82" t="s">
        <v>790</v>
      </c>
      <c r="D22" s="84">
        <v>1.72</v>
      </c>
      <c r="E22" s="30" t="s">
        <v>0</v>
      </c>
      <c r="F22" s="30">
        <v>6</v>
      </c>
    </row>
    <row r="23" spans="1:6" ht="15">
      <c r="A23" s="99"/>
      <c r="B23" s="81">
        <v>76316800</v>
      </c>
      <c r="C23" s="82" t="s">
        <v>791</v>
      </c>
      <c r="D23" s="84">
        <v>1.72</v>
      </c>
      <c r="E23" s="30" t="s">
        <v>0</v>
      </c>
      <c r="F23" s="30">
        <v>6</v>
      </c>
    </row>
    <row r="24" spans="1:6" ht="15">
      <c r="A24" s="99"/>
      <c r="B24" s="81">
        <v>76316900</v>
      </c>
      <c r="C24" s="82" t="s">
        <v>792</v>
      </c>
      <c r="D24" s="84">
        <v>1.72</v>
      </c>
      <c r="E24" s="30" t="s">
        <v>0</v>
      </c>
      <c r="F24" s="30">
        <v>6</v>
      </c>
    </row>
    <row r="25" spans="1:6" ht="15">
      <c r="A25" s="99"/>
      <c r="B25" s="81">
        <v>76317700</v>
      </c>
      <c r="C25" s="82" t="s">
        <v>793</v>
      </c>
      <c r="D25" s="84">
        <v>1.96</v>
      </c>
      <c r="E25" s="30" t="s">
        <v>0</v>
      </c>
      <c r="F25" s="30">
        <v>6</v>
      </c>
    </row>
    <row r="26" spans="1:6" ht="15">
      <c r="A26" s="99"/>
      <c r="B26" s="81">
        <v>76320900</v>
      </c>
      <c r="C26" s="82" t="s">
        <v>794</v>
      </c>
      <c r="D26" s="84">
        <v>2.39</v>
      </c>
      <c r="E26" s="30" t="s">
        <v>0</v>
      </c>
      <c r="F26" s="60">
        <v>6</v>
      </c>
    </row>
    <row r="27" spans="1:6" ht="15">
      <c r="A27" s="99"/>
      <c r="B27" s="81">
        <v>90025400</v>
      </c>
      <c r="C27" s="82" t="s">
        <v>1217</v>
      </c>
      <c r="D27" s="84">
        <v>29.9</v>
      </c>
      <c r="E27" s="60" t="s">
        <v>1</v>
      </c>
      <c r="F27" s="60">
        <v>8</v>
      </c>
    </row>
    <row r="28" spans="1:6" ht="15">
      <c r="A28" s="99"/>
      <c r="B28" s="81"/>
      <c r="C28" s="104" t="s">
        <v>795</v>
      </c>
      <c r="D28" s="84">
        <v>26.696428571428566</v>
      </c>
      <c r="E28" s="65"/>
      <c r="F28" s="65"/>
    </row>
    <row r="29" spans="1:6" ht="15">
      <c r="A29" s="99"/>
      <c r="B29" s="81">
        <v>90025401</v>
      </c>
      <c r="C29" s="82" t="s">
        <v>796</v>
      </c>
      <c r="D29" s="84">
        <v>40.36</v>
      </c>
      <c r="E29" s="60" t="s">
        <v>1</v>
      </c>
      <c r="F29" s="60">
        <v>8</v>
      </c>
    </row>
    <row r="30" spans="1:6" ht="15">
      <c r="A30" s="99"/>
      <c r="B30" s="81"/>
      <c r="C30" s="104" t="s">
        <v>795</v>
      </c>
      <c r="D30" s="84">
        <v>36.035714285714285</v>
      </c>
      <c r="E30" s="65"/>
      <c r="F30" s="65"/>
    </row>
    <row r="31" spans="1:6" ht="15">
      <c r="A31" s="99"/>
      <c r="B31" s="81">
        <v>90025402</v>
      </c>
      <c r="C31" s="82" t="s">
        <v>1218</v>
      </c>
      <c r="D31" s="84">
        <v>29.9</v>
      </c>
      <c r="E31" s="60" t="s">
        <v>1</v>
      </c>
      <c r="F31" s="60">
        <v>8</v>
      </c>
    </row>
    <row r="32" spans="1:6" ht="15">
      <c r="A32" s="99"/>
      <c r="B32" s="81"/>
      <c r="C32" s="104" t="s">
        <v>795</v>
      </c>
      <c r="D32" s="84">
        <v>26.696428571428566</v>
      </c>
      <c r="E32" s="65"/>
      <c r="F32" s="65"/>
    </row>
    <row r="33" spans="1:6" ht="15">
      <c r="A33" s="99"/>
      <c r="B33" s="81">
        <v>90025403</v>
      </c>
      <c r="C33" s="82" t="s">
        <v>797</v>
      </c>
      <c r="D33" s="84">
        <v>37.47</v>
      </c>
      <c r="E33" s="60" t="s">
        <v>1</v>
      </c>
      <c r="F33" s="60">
        <v>8</v>
      </c>
    </row>
    <row r="34" spans="1:6" ht="15">
      <c r="A34" s="99"/>
      <c r="B34" s="81"/>
      <c r="C34" s="104" t="s">
        <v>795</v>
      </c>
      <c r="D34" s="84">
        <v>33.455357142857139</v>
      </c>
      <c r="E34" s="65"/>
      <c r="F34" s="65"/>
    </row>
    <row r="35" spans="1:6" ht="15">
      <c r="A35" s="99"/>
      <c r="B35" s="81">
        <v>90025405</v>
      </c>
      <c r="C35" s="82" t="s">
        <v>798</v>
      </c>
      <c r="D35" s="84">
        <v>27.75</v>
      </c>
      <c r="E35" s="60" t="s">
        <v>1</v>
      </c>
      <c r="F35" s="60">
        <v>9</v>
      </c>
    </row>
    <row r="36" spans="1:6" ht="15">
      <c r="A36" s="99"/>
      <c r="B36" s="81"/>
      <c r="C36" s="104" t="s">
        <v>795</v>
      </c>
      <c r="D36" s="84">
        <v>24.776785714285712</v>
      </c>
      <c r="E36" s="65"/>
      <c r="F36" s="65"/>
    </row>
    <row r="37" spans="1:6" ht="15">
      <c r="A37" s="99"/>
      <c r="B37" s="81">
        <v>90025406</v>
      </c>
      <c r="C37" s="82" t="s">
        <v>799</v>
      </c>
      <c r="D37" s="84">
        <v>22.38</v>
      </c>
      <c r="E37" s="60" t="s">
        <v>1</v>
      </c>
      <c r="F37" s="60">
        <v>9</v>
      </c>
    </row>
    <row r="38" spans="1:6" ht="15">
      <c r="A38" s="99"/>
      <c r="B38" s="81"/>
      <c r="C38" s="104" t="s">
        <v>795</v>
      </c>
      <c r="D38" s="84">
        <v>19.982142857142854</v>
      </c>
      <c r="E38" s="65"/>
      <c r="F38" s="65"/>
    </row>
    <row r="39" spans="1:6" ht="15">
      <c r="A39" s="99"/>
      <c r="B39" s="81">
        <v>90025430</v>
      </c>
      <c r="C39" s="82" t="s">
        <v>800</v>
      </c>
      <c r="D39" s="84">
        <v>22.2</v>
      </c>
      <c r="E39" s="60" t="s">
        <v>1</v>
      </c>
      <c r="F39" s="60">
        <v>9</v>
      </c>
    </row>
    <row r="40" spans="1:6" ht="15">
      <c r="A40" s="99"/>
      <c r="B40" s="81"/>
      <c r="C40" s="104" t="s">
        <v>795</v>
      </c>
      <c r="D40" s="84">
        <v>20.555555555555554</v>
      </c>
      <c r="E40" s="65"/>
      <c r="F40" s="65"/>
    </row>
    <row r="41" spans="1:6" ht="15">
      <c r="A41" s="99"/>
      <c r="B41" s="81">
        <v>90025412</v>
      </c>
      <c r="C41" s="82" t="s">
        <v>801</v>
      </c>
      <c r="D41" s="84">
        <v>19.29</v>
      </c>
      <c r="E41" s="60" t="s">
        <v>1</v>
      </c>
      <c r="F41" s="60">
        <v>10</v>
      </c>
    </row>
    <row r="42" spans="1:6" ht="15">
      <c r="A42" s="99"/>
      <c r="B42" s="81"/>
      <c r="C42" s="104" t="s">
        <v>795</v>
      </c>
      <c r="D42" s="84">
        <v>16.074999999999999</v>
      </c>
      <c r="E42" s="65"/>
      <c r="F42" s="65"/>
    </row>
    <row r="43" spans="1:6" ht="15">
      <c r="A43" s="99"/>
      <c r="B43" s="81">
        <v>90025415</v>
      </c>
      <c r="C43" s="82" t="s">
        <v>1166</v>
      </c>
      <c r="D43" s="84">
        <v>27.94</v>
      </c>
      <c r="E43" s="60" t="s">
        <v>1</v>
      </c>
      <c r="F43" s="60">
        <v>10</v>
      </c>
    </row>
    <row r="44" spans="1:6" ht="15">
      <c r="A44" s="99"/>
      <c r="B44" s="81"/>
      <c r="C44" s="104" t="s">
        <v>795</v>
      </c>
      <c r="D44" s="84">
        <v>23.283333333333335</v>
      </c>
      <c r="E44" s="65"/>
      <c r="F44" s="65"/>
    </row>
    <row r="45" spans="1:6" ht="15">
      <c r="A45" s="99"/>
      <c r="B45" s="81">
        <v>90025418</v>
      </c>
      <c r="C45" s="82" t="s">
        <v>657</v>
      </c>
      <c r="D45" s="84">
        <v>18.54</v>
      </c>
      <c r="E45" s="60" t="s">
        <v>1</v>
      </c>
      <c r="F45" s="60">
        <v>10</v>
      </c>
    </row>
    <row r="46" spans="1:6" ht="15">
      <c r="A46" s="99"/>
      <c r="B46" s="81"/>
      <c r="C46" s="104" t="s">
        <v>795</v>
      </c>
      <c r="D46" s="84">
        <v>16.553571428571427</v>
      </c>
      <c r="E46" s="65"/>
      <c r="F46" s="65"/>
    </row>
    <row r="47" spans="1:6" ht="15">
      <c r="A47" s="99"/>
      <c r="B47" s="81">
        <v>90025419</v>
      </c>
      <c r="C47" s="82" t="s">
        <v>658</v>
      </c>
      <c r="D47" s="84">
        <v>26.66</v>
      </c>
      <c r="E47" s="60" t="s">
        <v>1</v>
      </c>
      <c r="F47" s="60">
        <v>10</v>
      </c>
    </row>
    <row r="48" spans="1:6" ht="15">
      <c r="A48" s="99"/>
      <c r="B48" s="81"/>
      <c r="C48" s="104" t="s">
        <v>795</v>
      </c>
      <c r="D48" s="84">
        <v>23.803571428571427</v>
      </c>
      <c r="E48" s="65"/>
      <c r="F48" s="65"/>
    </row>
    <row r="49" spans="1:6" ht="15">
      <c r="A49" s="99"/>
      <c r="B49" s="81">
        <v>90025450</v>
      </c>
      <c r="C49" s="82" t="s">
        <v>802</v>
      </c>
      <c r="D49" s="84">
        <v>100</v>
      </c>
      <c r="E49" s="65" t="s">
        <v>1</v>
      </c>
      <c r="F49" s="65">
        <v>11</v>
      </c>
    </row>
    <row r="50" spans="1:6" ht="15">
      <c r="A50" s="99"/>
      <c r="B50" s="81">
        <v>90020980</v>
      </c>
      <c r="C50" s="82" t="s">
        <v>1219</v>
      </c>
      <c r="D50" s="84">
        <v>60</v>
      </c>
      <c r="E50" s="65" t="s">
        <v>1</v>
      </c>
      <c r="F50" s="65">
        <v>11</v>
      </c>
    </row>
    <row r="51" spans="1:6" ht="15">
      <c r="A51" s="99"/>
      <c r="B51" s="81">
        <v>71900111</v>
      </c>
      <c r="C51" s="82" t="s">
        <v>803</v>
      </c>
      <c r="D51" s="84">
        <v>38.65</v>
      </c>
      <c r="E51" s="30" t="s">
        <v>1</v>
      </c>
      <c r="F51" s="30">
        <v>11</v>
      </c>
    </row>
    <row r="52" spans="1:6" ht="15">
      <c r="A52" s="99"/>
      <c r="B52" s="81">
        <v>71950112</v>
      </c>
      <c r="C52" s="82" t="s">
        <v>804</v>
      </c>
      <c r="D52" s="84">
        <v>11.05</v>
      </c>
      <c r="E52" s="30" t="s">
        <v>1</v>
      </c>
      <c r="F52" s="30">
        <v>11</v>
      </c>
    </row>
    <row r="53" spans="1:6" ht="15">
      <c r="A53" s="99"/>
      <c r="B53" s="81">
        <v>71900134</v>
      </c>
      <c r="C53" s="82" t="s">
        <v>805</v>
      </c>
      <c r="D53" s="84">
        <v>1.42</v>
      </c>
      <c r="E53" s="30" t="s">
        <v>1</v>
      </c>
      <c r="F53" s="30">
        <v>12</v>
      </c>
    </row>
    <row r="54" spans="1:6" ht="15">
      <c r="A54" s="99"/>
      <c r="B54" s="81">
        <v>71900102</v>
      </c>
      <c r="C54" s="82" t="s">
        <v>806</v>
      </c>
      <c r="D54" s="84">
        <v>2.4700000000000002</v>
      </c>
      <c r="E54" s="30" t="s">
        <v>1</v>
      </c>
      <c r="F54" s="30">
        <v>12</v>
      </c>
    </row>
    <row r="55" spans="1:6" ht="15">
      <c r="A55" s="99"/>
      <c r="B55" s="81">
        <v>71900142</v>
      </c>
      <c r="C55" s="82" t="s">
        <v>807</v>
      </c>
      <c r="D55" s="84">
        <v>2.4700000000000002</v>
      </c>
      <c r="E55" s="30" t="s">
        <v>1</v>
      </c>
      <c r="F55" s="30">
        <v>12</v>
      </c>
    </row>
    <row r="56" spans="1:6" ht="15">
      <c r="A56" s="99"/>
      <c r="B56" s="81">
        <v>90020986</v>
      </c>
      <c r="C56" s="82" t="s">
        <v>808</v>
      </c>
      <c r="D56" s="84">
        <v>100</v>
      </c>
      <c r="E56" s="30" t="s">
        <v>1</v>
      </c>
      <c r="F56" s="30">
        <v>12</v>
      </c>
    </row>
    <row r="57" spans="1:6" ht="15">
      <c r="A57" s="99"/>
      <c r="B57" s="81">
        <v>90020987</v>
      </c>
      <c r="C57" s="82" t="s">
        <v>809</v>
      </c>
      <c r="D57" s="84">
        <v>21.58</v>
      </c>
      <c r="E57" s="30" t="s">
        <v>1</v>
      </c>
      <c r="F57" s="30">
        <v>13</v>
      </c>
    </row>
    <row r="58" spans="1:6" ht="15">
      <c r="A58" s="99"/>
      <c r="B58" s="81">
        <v>90020988</v>
      </c>
      <c r="C58" s="82" t="s">
        <v>810</v>
      </c>
      <c r="D58" s="84">
        <v>34.1</v>
      </c>
      <c r="E58" s="30" t="s">
        <v>1</v>
      </c>
      <c r="F58" s="30">
        <v>13</v>
      </c>
    </row>
    <row r="59" spans="1:6" ht="15">
      <c r="A59" s="99"/>
      <c r="B59" s="81">
        <v>90020989</v>
      </c>
      <c r="C59" s="82" t="s">
        <v>811</v>
      </c>
      <c r="D59" s="84">
        <v>27.5</v>
      </c>
      <c r="E59" s="30" t="s">
        <v>1</v>
      </c>
      <c r="F59" s="30">
        <v>13</v>
      </c>
    </row>
    <row r="60" spans="1:6" ht="15">
      <c r="A60" s="99"/>
      <c r="B60" s="81">
        <v>90025540</v>
      </c>
      <c r="C60" s="82" t="s">
        <v>812</v>
      </c>
      <c r="D60" s="84">
        <v>122.08</v>
      </c>
      <c r="E60" s="30" t="s">
        <v>1</v>
      </c>
      <c r="F60" s="30">
        <v>15</v>
      </c>
    </row>
    <row r="61" spans="1:6" ht="15">
      <c r="A61" s="99"/>
      <c r="B61" s="81">
        <v>90025541</v>
      </c>
      <c r="C61" s="82" t="s">
        <v>813</v>
      </c>
      <c r="D61" s="84">
        <v>161.32</v>
      </c>
      <c r="E61" s="30" t="s">
        <v>1</v>
      </c>
      <c r="F61" s="30">
        <v>15</v>
      </c>
    </row>
    <row r="62" spans="1:6" ht="15">
      <c r="A62" s="99"/>
      <c r="B62" s="81">
        <v>90025542</v>
      </c>
      <c r="C62" s="82" t="s">
        <v>814</v>
      </c>
      <c r="D62" s="84">
        <v>200.86</v>
      </c>
      <c r="E62" s="30" t="s">
        <v>1</v>
      </c>
      <c r="F62" s="30">
        <v>15</v>
      </c>
    </row>
    <row r="63" spans="1:6" ht="15">
      <c r="A63" s="99"/>
      <c r="B63" s="81">
        <v>90025543</v>
      </c>
      <c r="C63" s="82" t="s">
        <v>815</v>
      </c>
      <c r="D63" s="84">
        <v>239.85</v>
      </c>
      <c r="E63" s="30" t="s">
        <v>1</v>
      </c>
      <c r="F63" s="30">
        <v>15</v>
      </c>
    </row>
    <row r="64" spans="1:6" ht="15">
      <c r="A64" s="99"/>
      <c r="B64" s="81">
        <v>90025544</v>
      </c>
      <c r="C64" s="82" t="s">
        <v>816</v>
      </c>
      <c r="D64" s="84">
        <v>279.10000000000002</v>
      </c>
      <c r="E64" s="30" t="s">
        <v>1</v>
      </c>
      <c r="F64" s="30">
        <v>15</v>
      </c>
    </row>
    <row r="65" spans="1:6" ht="15">
      <c r="A65" s="99"/>
      <c r="B65" s="81">
        <v>90025545</v>
      </c>
      <c r="C65" s="82" t="s">
        <v>817</v>
      </c>
      <c r="D65" s="84">
        <v>318.36</v>
      </c>
      <c r="E65" s="30" t="s">
        <v>1</v>
      </c>
      <c r="F65" s="30">
        <v>15</v>
      </c>
    </row>
    <row r="66" spans="1:6" ht="15">
      <c r="A66" s="99"/>
      <c r="B66" s="81">
        <v>90025546</v>
      </c>
      <c r="C66" s="82" t="s">
        <v>818</v>
      </c>
      <c r="D66" s="84">
        <v>357.6</v>
      </c>
      <c r="E66" s="30" t="s">
        <v>1</v>
      </c>
      <c r="F66" s="30">
        <v>15</v>
      </c>
    </row>
    <row r="67" spans="1:6" ht="15">
      <c r="A67" s="99"/>
      <c r="B67" s="81">
        <v>90025547</v>
      </c>
      <c r="C67" s="82" t="s">
        <v>819</v>
      </c>
      <c r="D67" s="84">
        <v>396.88</v>
      </c>
      <c r="E67" s="30" t="s">
        <v>1</v>
      </c>
      <c r="F67" s="30">
        <v>15</v>
      </c>
    </row>
    <row r="68" spans="1:6" ht="15">
      <c r="A68" s="99"/>
      <c r="B68" s="81">
        <v>90025548</v>
      </c>
      <c r="C68" s="82" t="s">
        <v>820</v>
      </c>
      <c r="D68" s="84">
        <v>436.12</v>
      </c>
      <c r="E68" s="30" t="s">
        <v>1</v>
      </c>
      <c r="F68" s="30">
        <v>15</v>
      </c>
    </row>
    <row r="69" spans="1:6" ht="15">
      <c r="A69" s="99"/>
      <c r="B69" s="81">
        <v>90025549</v>
      </c>
      <c r="C69" s="82" t="s">
        <v>821</v>
      </c>
      <c r="D69" s="84">
        <v>475.37</v>
      </c>
      <c r="E69" s="30" t="s">
        <v>1</v>
      </c>
      <c r="F69" s="30">
        <v>15</v>
      </c>
    </row>
    <row r="70" spans="1:6" ht="15">
      <c r="A70" s="99"/>
      <c r="B70" s="81">
        <v>90025550</v>
      </c>
      <c r="C70" s="82" t="s">
        <v>822</v>
      </c>
      <c r="D70" s="84">
        <v>516.64</v>
      </c>
      <c r="E70" s="30" t="s">
        <v>1</v>
      </c>
      <c r="F70" s="30">
        <v>15</v>
      </c>
    </row>
    <row r="71" spans="1:6" ht="15">
      <c r="A71" s="99"/>
      <c r="B71" s="81">
        <v>90025591</v>
      </c>
      <c r="C71" s="82" t="s">
        <v>823</v>
      </c>
      <c r="D71" s="84">
        <v>114.18</v>
      </c>
      <c r="E71" s="30" t="s">
        <v>1</v>
      </c>
      <c r="F71" s="30">
        <v>15</v>
      </c>
    </row>
    <row r="72" spans="1:6" ht="15">
      <c r="A72" s="99"/>
      <c r="B72" s="81">
        <v>90025520</v>
      </c>
      <c r="C72" s="82" t="s">
        <v>824</v>
      </c>
      <c r="D72" s="84">
        <v>126.32</v>
      </c>
      <c r="E72" s="30" t="s">
        <v>1</v>
      </c>
      <c r="F72" s="30">
        <v>16</v>
      </c>
    </row>
    <row r="73" spans="1:6" ht="15">
      <c r="A73" s="99"/>
      <c r="B73" s="81">
        <v>90025521</v>
      </c>
      <c r="C73" s="82" t="s">
        <v>825</v>
      </c>
      <c r="D73" s="84">
        <v>157.38999999999999</v>
      </c>
      <c r="E73" s="30" t="s">
        <v>1</v>
      </c>
      <c r="F73" s="30">
        <v>16</v>
      </c>
    </row>
    <row r="74" spans="1:6" ht="15">
      <c r="A74" s="99"/>
      <c r="B74" s="81">
        <v>90025522</v>
      </c>
      <c r="C74" s="82" t="s">
        <v>826</v>
      </c>
      <c r="D74" s="84">
        <v>188.5</v>
      </c>
      <c r="E74" s="30" t="s">
        <v>1</v>
      </c>
      <c r="F74" s="30">
        <v>16</v>
      </c>
    </row>
    <row r="75" spans="1:6" ht="15">
      <c r="A75" s="99"/>
      <c r="B75" s="81">
        <v>90025523</v>
      </c>
      <c r="C75" s="82" t="s">
        <v>827</v>
      </c>
      <c r="D75" s="84">
        <v>219.61</v>
      </c>
      <c r="E75" s="30" t="s">
        <v>1</v>
      </c>
      <c r="F75" s="30">
        <v>16</v>
      </c>
    </row>
    <row r="76" spans="1:6" ht="15">
      <c r="A76" s="99"/>
      <c r="B76" s="81">
        <v>90025524</v>
      </c>
      <c r="C76" s="82" t="s">
        <v>828</v>
      </c>
      <c r="D76" s="84">
        <v>250.68</v>
      </c>
      <c r="E76" s="30" t="s">
        <v>1</v>
      </c>
      <c r="F76" s="30">
        <v>16</v>
      </c>
    </row>
    <row r="77" spans="1:6" ht="15">
      <c r="A77" s="99"/>
      <c r="B77" s="81">
        <v>90025525</v>
      </c>
      <c r="C77" s="82" t="s">
        <v>829</v>
      </c>
      <c r="D77" s="84">
        <v>281.82</v>
      </c>
      <c r="E77" s="30" t="s">
        <v>1</v>
      </c>
      <c r="F77" s="30">
        <v>16</v>
      </c>
    </row>
    <row r="78" spans="1:6" ht="15">
      <c r="A78" s="99"/>
      <c r="B78" s="81">
        <v>90025526</v>
      </c>
      <c r="C78" s="82" t="s">
        <v>830</v>
      </c>
      <c r="D78" s="84">
        <v>312.89</v>
      </c>
      <c r="E78" s="30" t="s">
        <v>1</v>
      </c>
      <c r="F78" s="30">
        <v>16</v>
      </c>
    </row>
    <row r="79" spans="1:6" ht="15">
      <c r="A79" s="99"/>
      <c r="B79" s="81">
        <v>90025527</v>
      </c>
      <c r="C79" s="82" t="s">
        <v>831</v>
      </c>
      <c r="D79" s="84">
        <v>343.96</v>
      </c>
      <c r="E79" s="30" t="s">
        <v>1</v>
      </c>
      <c r="F79" s="30">
        <v>16</v>
      </c>
    </row>
    <row r="80" spans="1:6" ht="15">
      <c r="A80" s="99"/>
      <c r="B80" s="81">
        <v>90025528</v>
      </c>
      <c r="C80" s="82" t="s">
        <v>832</v>
      </c>
      <c r="D80" s="84">
        <v>375.11</v>
      </c>
      <c r="E80" s="30" t="s">
        <v>1</v>
      </c>
      <c r="F80" s="30">
        <v>16</v>
      </c>
    </row>
    <row r="81" spans="1:6" ht="15">
      <c r="A81" s="99"/>
      <c r="B81" s="81">
        <v>90025529</v>
      </c>
      <c r="C81" s="82" t="s">
        <v>833</v>
      </c>
      <c r="D81" s="84">
        <v>406.14</v>
      </c>
      <c r="E81" s="30" t="s">
        <v>1</v>
      </c>
      <c r="F81" s="30">
        <v>16</v>
      </c>
    </row>
    <row r="82" spans="1:6" ht="15">
      <c r="A82" s="99"/>
      <c r="B82" s="81">
        <v>90025530</v>
      </c>
      <c r="C82" s="82" t="s">
        <v>834</v>
      </c>
      <c r="D82" s="84">
        <v>437.21</v>
      </c>
      <c r="E82" s="30" t="s">
        <v>1</v>
      </c>
      <c r="F82" s="30">
        <v>16</v>
      </c>
    </row>
    <row r="83" spans="1:6" ht="15">
      <c r="A83" s="99"/>
      <c r="B83" s="81">
        <v>79501130</v>
      </c>
      <c r="C83" s="82" t="s">
        <v>835</v>
      </c>
      <c r="D83" s="84">
        <v>46.56</v>
      </c>
      <c r="E83" s="30" t="s">
        <v>1</v>
      </c>
      <c r="F83" s="30">
        <v>17</v>
      </c>
    </row>
    <row r="84" spans="1:6" ht="15">
      <c r="A84" s="99"/>
      <c r="B84" s="81">
        <v>79502130</v>
      </c>
      <c r="C84" s="82" t="s">
        <v>836</v>
      </c>
      <c r="D84" s="84">
        <v>41</v>
      </c>
      <c r="E84" s="30" t="s">
        <v>1</v>
      </c>
      <c r="F84" s="30">
        <v>17</v>
      </c>
    </row>
    <row r="85" spans="1:6" ht="15">
      <c r="A85" s="99"/>
      <c r="B85" s="81">
        <v>90025610</v>
      </c>
      <c r="C85" s="82" t="s">
        <v>837</v>
      </c>
      <c r="D85" s="84">
        <v>25</v>
      </c>
      <c r="E85" s="30" t="s">
        <v>1</v>
      </c>
      <c r="F85" s="30">
        <v>17</v>
      </c>
    </row>
    <row r="86" spans="1:6" ht="15">
      <c r="A86" s="99"/>
      <c r="B86" s="81">
        <v>90025613</v>
      </c>
      <c r="C86" s="82" t="s">
        <v>838</v>
      </c>
      <c r="D86" s="84">
        <v>14.97</v>
      </c>
      <c r="E86" s="30" t="s">
        <v>1</v>
      </c>
      <c r="F86" s="30">
        <v>17</v>
      </c>
    </row>
    <row r="87" spans="1:6" ht="15">
      <c r="A87" s="99"/>
      <c r="B87" s="81">
        <v>90025700</v>
      </c>
      <c r="C87" s="82" t="s">
        <v>839</v>
      </c>
      <c r="D87" s="84">
        <v>25</v>
      </c>
      <c r="E87" s="30" t="s">
        <v>1</v>
      </c>
      <c r="F87" s="30">
        <v>18</v>
      </c>
    </row>
    <row r="88" spans="1:6" ht="15">
      <c r="A88" s="99"/>
      <c r="B88" s="81">
        <v>90025614</v>
      </c>
      <c r="C88" s="82" t="s">
        <v>840</v>
      </c>
      <c r="D88" s="84">
        <v>22.42</v>
      </c>
      <c r="E88" s="30" t="s">
        <v>1</v>
      </c>
      <c r="F88" s="30">
        <v>18</v>
      </c>
    </row>
    <row r="89" spans="1:6" ht="15">
      <c r="A89" s="99"/>
      <c r="B89" s="81">
        <v>90025650</v>
      </c>
      <c r="C89" s="82" t="s">
        <v>841</v>
      </c>
      <c r="D89" s="84">
        <v>134.82</v>
      </c>
      <c r="E89" s="30" t="s">
        <v>1</v>
      </c>
      <c r="F89" s="30">
        <v>19</v>
      </c>
    </row>
    <row r="90" spans="1:6" ht="15">
      <c r="A90" s="99"/>
      <c r="B90" s="81">
        <v>90025651</v>
      </c>
      <c r="C90" s="82" t="s">
        <v>842</v>
      </c>
      <c r="D90" s="84">
        <v>135.75</v>
      </c>
      <c r="E90" s="30" t="s">
        <v>1</v>
      </c>
      <c r="F90" s="30">
        <v>19</v>
      </c>
    </row>
    <row r="91" spans="1:6" ht="15">
      <c r="A91" s="99"/>
      <c r="B91" s="81">
        <v>90025652</v>
      </c>
      <c r="C91" s="82" t="s">
        <v>843</v>
      </c>
      <c r="D91" s="84">
        <v>133.07</v>
      </c>
      <c r="E91" s="30" t="s">
        <v>1</v>
      </c>
      <c r="F91" s="30">
        <v>19</v>
      </c>
    </row>
    <row r="92" spans="1:6" ht="15">
      <c r="A92" s="99"/>
      <c r="B92" s="81">
        <v>90025653</v>
      </c>
      <c r="C92" s="82" t="s">
        <v>844</v>
      </c>
      <c r="D92" s="84">
        <v>148.28</v>
      </c>
      <c r="E92" s="30" t="s">
        <v>1</v>
      </c>
      <c r="F92" s="30">
        <v>19</v>
      </c>
    </row>
    <row r="93" spans="1:6" ht="15">
      <c r="A93" s="99"/>
      <c r="B93" s="81">
        <v>90025654</v>
      </c>
      <c r="C93" s="82" t="s">
        <v>845</v>
      </c>
      <c r="D93" s="84">
        <v>169.66</v>
      </c>
      <c r="E93" s="30" t="s">
        <v>1</v>
      </c>
      <c r="F93" s="30">
        <v>19</v>
      </c>
    </row>
    <row r="94" spans="1:6" ht="15">
      <c r="A94" s="99"/>
      <c r="B94" s="81">
        <v>90025655</v>
      </c>
      <c r="C94" s="82" t="s">
        <v>846</v>
      </c>
      <c r="D94" s="84">
        <v>189.11</v>
      </c>
      <c r="E94" s="30" t="s">
        <v>1</v>
      </c>
      <c r="F94" s="30">
        <v>19</v>
      </c>
    </row>
    <row r="95" spans="1:6" ht="15">
      <c r="A95" s="99"/>
      <c r="B95" s="81">
        <v>90025656</v>
      </c>
      <c r="C95" s="82" t="s">
        <v>847</v>
      </c>
      <c r="D95" s="84">
        <v>211.46</v>
      </c>
      <c r="E95" s="30" t="s">
        <v>1</v>
      </c>
      <c r="F95" s="30">
        <v>19</v>
      </c>
    </row>
    <row r="96" spans="1:6" ht="15">
      <c r="A96" s="99"/>
      <c r="B96" s="81">
        <v>90025657</v>
      </c>
      <c r="C96" s="82" t="s">
        <v>848</v>
      </c>
      <c r="D96" s="84">
        <v>242.58</v>
      </c>
      <c r="E96" s="30" t="s">
        <v>1</v>
      </c>
      <c r="F96" s="30">
        <v>19</v>
      </c>
    </row>
    <row r="97" spans="1:6" ht="15">
      <c r="A97" s="99"/>
      <c r="B97" s="81">
        <v>90025670</v>
      </c>
      <c r="C97" s="82" t="s">
        <v>849</v>
      </c>
      <c r="D97" s="84">
        <v>153.86000000000001</v>
      </c>
      <c r="E97" s="30" t="s">
        <v>1</v>
      </c>
      <c r="F97" s="30">
        <v>19</v>
      </c>
    </row>
    <row r="98" spans="1:6" ht="15">
      <c r="A98" s="99"/>
      <c r="B98" s="81">
        <v>90025671</v>
      </c>
      <c r="C98" s="82" t="s">
        <v>850</v>
      </c>
      <c r="D98" s="84">
        <v>153.96</v>
      </c>
      <c r="E98" s="30" t="s">
        <v>1</v>
      </c>
      <c r="F98" s="30">
        <v>19</v>
      </c>
    </row>
    <row r="99" spans="1:6" ht="15">
      <c r="A99" s="99"/>
      <c r="B99" s="81">
        <v>90025672</v>
      </c>
      <c r="C99" s="82" t="s">
        <v>851</v>
      </c>
      <c r="D99" s="84">
        <v>155.06</v>
      </c>
      <c r="E99" s="30" t="s">
        <v>1</v>
      </c>
      <c r="F99" s="30">
        <v>19</v>
      </c>
    </row>
    <row r="100" spans="1:6" ht="15">
      <c r="A100" s="99"/>
      <c r="B100" s="81">
        <v>90025673</v>
      </c>
      <c r="C100" s="82" t="s">
        <v>852</v>
      </c>
      <c r="D100" s="84">
        <v>171.59</v>
      </c>
      <c r="E100" s="30" t="s">
        <v>1</v>
      </c>
      <c r="F100" s="30">
        <v>19</v>
      </c>
    </row>
    <row r="101" spans="1:6" ht="15">
      <c r="A101" s="99"/>
      <c r="B101" s="81">
        <v>90025674</v>
      </c>
      <c r="C101" s="82" t="s">
        <v>853</v>
      </c>
      <c r="D101" s="84">
        <v>198.34</v>
      </c>
      <c r="E101" s="30" t="s">
        <v>1</v>
      </c>
      <c r="F101" s="30">
        <v>19</v>
      </c>
    </row>
    <row r="102" spans="1:6" ht="15">
      <c r="A102" s="99"/>
      <c r="B102" s="81">
        <v>90025675</v>
      </c>
      <c r="C102" s="82" t="s">
        <v>854</v>
      </c>
      <c r="D102" s="84">
        <v>223.13</v>
      </c>
      <c r="E102" s="30" t="s">
        <v>1</v>
      </c>
      <c r="F102" s="30">
        <v>19</v>
      </c>
    </row>
    <row r="103" spans="1:6" ht="15">
      <c r="A103" s="99"/>
      <c r="B103" s="81">
        <v>90025676</v>
      </c>
      <c r="C103" s="82" t="s">
        <v>855</v>
      </c>
      <c r="D103" s="84">
        <v>251.63</v>
      </c>
      <c r="E103" s="30" t="s">
        <v>1</v>
      </c>
      <c r="F103" s="30">
        <v>19</v>
      </c>
    </row>
    <row r="104" spans="1:6" ht="15">
      <c r="A104" s="99"/>
      <c r="B104" s="81">
        <v>90025677</v>
      </c>
      <c r="C104" s="82" t="s">
        <v>856</v>
      </c>
      <c r="D104" s="84">
        <v>287.31</v>
      </c>
      <c r="E104" s="30" t="s">
        <v>1</v>
      </c>
      <c r="F104" s="30">
        <v>19</v>
      </c>
    </row>
    <row r="105" spans="1:6" ht="15">
      <c r="A105" s="99"/>
      <c r="B105" s="81">
        <v>90025660</v>
      </c>
      <c r="C105" s="82" t="s">
        <v>857</v>
      </c>
      <c r="D105" s="84">
        <v>134.82</v>
      </c>
      <c r="E105" s="30" t="s">
        <v>1</v>
      </c>
      <c r="F105" s="30">
        <v>20</v>
      </c>
    </row>
    <row r="106" spans="1:6" ht="15">
      <c r="A106" s="99"/>
      <c r="B106" s="81">
        <v>90025661</v>
      </c>
      <c r="C106" s="82" t="s">
        <v>858</v>
      </c>
      <c r="D106" s="84">
        <v>135.75</v>
      </c>
      <c r="E106" s="30" t="s">
        <v>1</v>
      </c>
      <c r="F106" s="30">
        <v>20</v>
      </c>
    </row>
    <row r="107" spans="1:6" ht="15">
      <c r="A107" s="99"/>
      <c r="B107" s="81">
        <v>90025662</v>
      </c>
      <c r="C107" s="82" t="s">
        <v>859</v>
      </c>
      <c r="D107" s="84">
        <v>133.07</v>
      </c>
      <c r="E107" s="30" t="s">
        <v>1</v>
      </c>
      <c r="F107" s="30">
        <v>20</v>
      </c>
    </row>
    <row r="108" spans="1:6" ht="15">
      <c r="A108" s="99"/>
      <c r="B108" s="81">
        <v>90025663</v>
      </c>
      <c r="C108" s="82" t="s">
        <v>860</v>
      </c>
      <c r="D108" s="84">
        <v>148.28</v>
      </c>
      <c r="E108" s="30" t="s">
        <v>1</v>
      </c>
      <c r="F108" s="30">
        <v>20</v>
      </c>
    </row>
    <row r="109" spans="1:6" ht="15">
      <c r="A109" s="99"/>
      <c r="B109" s="81">
        <v>90025664</v>
      </c>
      <c r="C109" s="82" t="s">
        <v>861</v>
      </c>
      <c r="D109" s="84">
        <v>169.66</v>
      </c>
      <c r="E109" s="30" t="s">
        <v>1</v>
      </c>
      <c r="F109" s="30">
        <v>20</v>
      </c>
    </row>
    <row r="110" spans="1:6" ht="15">
      <c r="A110" s="99"/>
      <c r="B110" s="81">
        <v>90025665</v>
      </c>
      <c r="C110" s="82" t="s">
        <v>862</v>
      </c>
      <c r="D110" s="84">
        <v>189.11</v>
      </c>
      <c r="E110" s="30" t="s">
        <v>1</v>
      </c>
      <c r="F110" s="30">
        <v>20</v>
      </c>
    </row>
    <row r="111" spans="1:6" ht="15">
      <c r="A111" s="99"/>
      <c r="B111" s="81">
        <v>90025666</v>
      </c>
      <c r="C111" s="82" t="s">
        <v>863</v>
      </c>
      <c r="D111" s="84">
        <v>211.46</v>
      </c>
      <c r="E111" s="30" t="s">
        <v>1</v>
      </c>
      <c r="F111" s="30">
        <v>20</v>
      </c>
    </row>
    <row r="112" spans="1:6" ht="15">
      <c r="A112" s="99"/>
      <c r="B112" s="81">
        <v>90025667</v>
      </c>
      <c r="C112" s="82" t="s">
        <v>864</v>
      </c>
      <c r="D112" s="84">
        <v>260.36</v>
      </c>
      <c r="E112" s="30" t="s">
        <v>1</v>
      </c>
      <c r="F112" s="30">
        <v>20</v>
      </c>
    </row>
    <row r="113" spans="1:6" ht="15">
      <c r="A113" s="99"/>
      <c r="B113" s="81">
        <v>90025680</v>
      </c>
      <c r="C113" s="82" t="s">
        <v>865</v>
      </c>
      <c r="D113" s="84">
        <v>153.86000000000001</v>
      </c>
      <c r="E113" s="30" t="s">
        <v>1</v>
      </c>
      <c r="F113" s="30">
        <v>20</v>
      </c>
    </row>
    <row r="114" spans="1:6" ht="15">
      <c r="A114" s="99"/>
      <c r="B114" s="81">
        <v>90025681</v>
      </c>
      <c r="C114" s="82" t="s">
        <v>866</v>
      </c>
      <c r="D114" s="84">
        <v>153.96</v>
      </c>
      <c r="E114" s="30" t="s">
        <v>1</v>
      </c>
      <c r="F114" s="30">
        <v>20</v>
      </c>
    </row>
    <row r="115" spans="1:6" ht="15">
      <c r="A115" s="99"/>
      <c r="B115" s="81">
        <v>90025682</v>
      </c>
      <c r="C115" s="82" t="s">
        <v>867</v>
      </c>
      <c r="D115" s="84">
        <v>155.06</v>
      </c>
      <c r="E115" s="30" t="s">
        <v>1</v>
      </c>
      <c r="F115" s="30">
        <v>20</v>
      </c>
    </row>
    <row r="116" spans="1:6" ht="15">
      <c r="A116" s="99"/>
      <c r="B116" s="81">
        <v>90025683</v>
      </c>
      <c r="C116" s="82" t="s">
        <v>868</v>
      </c>
      <c r="D116" s="84">
        <v>171.59</v>
      </c>
      <c r="E116" s="30" t="s">
        <v>1</v>
      </c>
      <c r="F116" s="30">
        <v>20</v>
      </c>
    </row>
    <row r="117" spans="1:6" ht="15">
      <c r="A117" s="99"/>
      <c r="B117" s="81">
        <v>90025684</v>
      </c>
      <c r="C117" s="82" t="s">
        <v>869</v>
      </c>
      <c r="D117" s="84">
        <v>198.34</v>
      </c>
      <c r="E117" s="30" t="s">
        <v>1</v>
      </c>
      <c r="F117" s="30">
        <v>20</v>
      </c>
    </row>
    <row r="118" spans="1:6" ht="15">
      <c r="A118" s="99"/>
      <c r="B118" s="81">
        <v>90025685</v>
      </c>
      <c r="C118" s="82" t="s">
        <v>870</v>
      </c>
      <c r="D118" s="84">
        <v>223.13</v>
      </c>
      <c r="E118" s="30" t="s">
        <v>1</v>
      </c>
      <c r="F118" s="30">
        <v>20</v>
      </c>
    </row>
    <row r="119" spans="1:6" ht="15">
      <c r="A119" s="99"/>
      <c r="B119" s="81">
        <v>90025686</v>
      </c>
      <c r="C119" s="82" t="s">
        <v>871</v>
      </c>
      <c r="D119" s="84">
        <v>251.63</v>
      </c>
      <c r="E119" s="30" t="s">
        <v>1</v>
      </c>
      <c r="F119" s="30">
        <v>20</v>
      </c>
    </row>
    <row r="120" spans="1:6" ht="15">
      <c r="A120" s="99"/>
      <c r="B120" s="81">
        <v>90025687</v>
      </c>
      <c r="C120" s="82" t="s">
        <v>872</v>
      </c>
      <c r="D120" s="84">
        <v>287.31</v>
      </c>
      <c r="E120" s="30" t="s">
        <v>1</v>
      </c>
      <c r="F120" s="30">
        <v>20</v>
      </c>
    </row>
    <row r="121" spans="1:6" ht="15">
      <c r="A121" s="99"/>
      <c r="B121" s="81">
        <v>72812715</v>
      </c>
      <c r="C121" s="82" t="s">
        <v>873</v>
      </c>
      <c r="D121" s="84">
        <v>6.35</v>
      </c>
      <c r="E121" s="30" t="s">
        <v>1</v>
      </c>
      <c r="F121" s="30">
        <v>21</v>
      </c>
    </row>
    <row r="122" spans="1:6" ht="15">
      <c r="A122" s="99"/>
      <c r="B122" s="81">
        <v>72816715</v>
      </c>
      <c r="C122" s="82" t="s">
        <v>874</v>
      </c>
      <c r="D122" s="84">
        <v>5.14</v>
      </c>
      <c r="E122" s="30" t="s">
        <v>1</v>
      </c>
      <c r="F122" s="30">
        <v>21</v>
      </c>
    </row>
    <row r="123" spans="1:6" ht="15">
      <c r="A123" s="99"/>
      <c r="B123" s="81">
        <v>72817715</v>
      </c>
      <c r="C123" s="82" t="s">
        <v>875</v>
      </c>
      <c r="D123" s="84">
        <v>6.51</v>
      </c>
      <c r="E123" s="30" t="s">
        <v>1</v>
      </c>
      <c r="F123" s="30">
        <v>21</v>
      </c>
    </row>
    <row r="124" spans="1:6" ht="15">
      <c r="A124" s="99"/>
      <c r="B124" s="81">
        <v>72820715</v>
      </c>
      <c r="C124" s="82" t="s">
        <v>876</v>
      </c>
      <c r="D124" s="84">
        <v>6.85</v>
      </c>
      <c r="E124" s="30" t="s">
        <v>1</v>
      </c>
      <c r="F124" s="30">
        <v>21</v>
      </c>
    </row>
    <row r="125" spans="1:6" ht="15">
      <c r="A125" s="99"/>
      <c r="B125" s="81">
        <v>72800100</v>
      </c>
      <c r="C125" s="82" t="s">
        <v>877</v>
      </c>
      <c r="D125" s="84">
        <v>6.66</v>
      </c>
      <c r="E125" s="30" t="s">
        <v>1</v>
      </c>
      <c r="F125" s="30">
        <v>21</v>
      </c>
    </row>
    <row r="126" spans="1:6" ht="15">
      <c r="A126" s="99"/>
      <c r="B126" s="81">
        <v>74800712</v>
      </c>
      <c r="C126" s="82" t="s">
        <v>874</v>
      </c>
      <c r="D126" s="84">
        <v>6.35</v>
      </c>
      <c r="E126" s="30" t="s">
        <v>1</v>
      </c>
      <c r="F126" s="30">
        <v>22</v>
      </c>
    </row>
    <row r="127" spans="1:6" ht="15">
      <c r="A127" s="99"/>
      <c r="B127" s="81">
        <v>72800112</v>
      </c>
      <c r="C127" s="82" t="s">
        <v>878</v>
      </c>
      <c r="D127" s="84">
        <v>0</v>
      </c>
      <c r="E127" s="30" t="s">
        <v>1</v>
      </c>
      <c r="F127" s="30">
        <v>22</v>
      </c>
    </row>
    <row r="128" spans="1:6" ht="15">
      <c r="A128" s="99"/>
      <c r="B128" s="81">
        <v>71825710</v>
      </c>
      <c r="C128" s="82" t="s">
        <v>1220</v>
      </c>
      <c r="D128" s="84">
        <v>0</v>
      </c>
      <c r="E128" s="30" t="s">
        <v>1</v>
      </c>
      <c r="F128" s="30">
        <v>22</v>
      </c>
    </row>
    <row r="129" spans="1:6" ht="15">
      <c r="A129" s="99"/>
      <c r="B129" s="81">
        <v>90025552</v>
      </c>
      <c r="C129" s="82" t="s">
        <v>879</v>
      </c>
      <c r="D129" s="84">
        <v>890</v>
      </c>
      <c r="E129" s="30" t="s">
        <v>1</v>
      </c>
      <c r="F129" s="30">
        <v>23</v>
      </c>
    </row>
    <row r="130" spans="1:6" ht="15">
      <c r="A130" s="99"/>
      <c r="B130" s="81">
        <v>90025553</v>
      </c>
      <c r="C130" s="82" t="s">
        <v>880</v>
      </c>
      <c r="D130" s="84">
        <v>225</v>
      </c>
      <c r="E130" s="30" t="s">
        <v>1</v>
      </c>
      <c r="F130" s="30">
        <v>23</v>
      </c>
    </row>
    <row r="131" spans="1:6" ht="15">
      <c r="A131" s="99"/>
      <c r="B131" s="81">
        <v>90025560</v>
      </c>
      <c r="C131" s="82" t="s">
        <v>881</v>
      </c>
      <c r="D131" s="84">
        <v>1627.34</v>
      </c>
      <c r="E131" s="30" t="s">
        <v>1</v>
      </c>
      <c r="F131" s="30">
        <v>24</v>
      </c>
    </row>
    <row r="132" spans="1:6" ht="15">
      <c r="A132" s="99"/>
      <c r="B132" s="81">
        <v>90025561</v>
      </c>
      <c r="C132" s="82" t="s">
        <v>882</v>
      </c>
      <c r="D132" s="84">
        <v>1676.63</v>
      </c>
      <c r="E132" s="30" t="s">
        <v>1</v>
      </c>
      <c r="F132" s="30">
        <v>24</v>
      </c>
    </row>
    <row r="133" spans="1:6" ht="15">
      <c r="A133" s="99"/>
      <c r="B133" s="81">
        <v>90025562</v>
      </c>
      <c r="C133" s="82" t="s">
        <v>883</v>
      </c>
      <c r="D133" s="84">
        <v>1757.12</v>
      </c>
      <c r="E133" s="30" t="s">
        <v>1</v>
      </c>
      <c r="F133" s="30">
        <v>24</v>
      </c>
    </row>
    <row r="134" spans="1:6" ht="15">
      <c r="A134" s="99"/>
      <c r="B134" s="81">
        <v>90025563</v>
      </c>
      <c r="C134" s="82" t="s">
        <v>884</v>
      </c>
      <c r="D134" s="84">
        <v>1806.37</v>
      </c>
      <c r="E134" s="30" t="s">
        <v>1</v>
      </c>
      <c r="F134" s="30">
        <v>24</v>
      </c>
    </row>
    <row r="135" spans="1:6" ht="15">
      <c r="A135" s="99"/>
      <c r="B135" s="81">
        <v>90025564</v>
      </c>
      <c r="C135" s="82" t="s">
        <v>885</v>
      </c>
      <c r="D135" s="84">
        <v>1855.71</v>
      </c>
      <c r="E135" s="30" t="s">
        <v>1</v>
      </c>
      <c r="F135" s="30">
        <v>24</v>
      </c>
    </row>
    <row r="136" spans="1:6" ht="15">
      <c r="A136" s="99"/>
      <c r="B136" s="81">
        <v>90025565</v>
      </c>
      <c r="C136" s="82" t="s">
        <v>886</v>
      </c>
      <c r="D136" s="84">
        <v>1946.1</v>
      </c>
      <c r="E136" s="30" t="s">
        <v>1</v>
      </c>
      <c r="F136" s="30">
        <v>24</v>
      </c>
    </row>
    <row r="137" spans="1:6" ht="15">
      <c r="A137" s="99"/>
      <c r="B137" s="81">
        <v>90025566</v>
      </c>
      <c r="C137" s="82" t="s">
        <v>887</v>
      </c>
      <c r="D137" s="84">
        <v>1995.39</v>
      </c>
      <c r="E137" s="30" t="s">
        <v>1</v>
      </c>
      <c r="F137" s="30">
        <v>24</v>
      </c>
    </row>
    <row r="138" spans="1:6" ht="15">
      <c r="A138" s="99"/>
      <c r="B138" s="81">
        <v>90025567</v>
      </c>
      <c r="C138" s="82" t="s">
        <v>888</v>
      </c>
      <c r="D138" s="84">
        <v>2076.46</v>
      </c>
      <c r="E138" s="30" t="s">
        <v>1</v>
      </c>
      <c r="F138" s="30">
        <v>24</v>
      </c>
    </row>
    <row r="139" spans="1:6" ht="15">
      <c r="A139" s="99"/>
      <c r="B139" s="81">
        <v>90025568</v>
      </c>
      <c r="C139" s="82" t="s">
        <v>889</v>
      </c>
      <c r="D139" s="84">
        <v>2123.42</v>
      </c>
      <c r="E139" s="30" t="s">
        <v>1</v>
      </c>
      <c r="F139" s="30">
        <v>24</v>
      </c>
    </row>
    <row r="140" spans="1:6" ht="15">
      <c r="A140" s="99"/>
      <c r="B140" s="81">
        <v>90025569</v>
      </c>
      <c r="C140" s="82" t="s">
        <v>890</v>
      </c>
      <c r="D140" s="84">
        <v>2175.08</v>
      </c>
      <c r="E140" s="30" t="s">
        <v>1</v>
      </c>
      <c r="F140" s="30">
        <v>24</v>
      </c>
    </row>
    <row r="141" spans="1:6" ht="15">
      <c r="A141" s="99"/>
      <c r="B141" s="81">
        <v>90025570</v>
      </c>
      <c r="C141" s="82" t="s">
        <v>891</v>
      </c>
      <c r="D141" s="84">
        <v>2224.38</v>
      </c>
      <c r="E141" s="30" t="s">
        <v>1</v>
      </c>
      <c r="F141" s="30">
        <v>24</v>
      </c>
    </row>
    <row r="142" spans="1:6" ht="15">
      <c r="A142" s="99"/>
      <c r="B142" s="81">
        <v>79500134</v>
      </c>
      <c r="C142" s="82" t="s">
        <v>892</v>
      </c>
      <c r="D142" s="84">
        <v>33.094687499999999</v>
      </c>
      <c r="E142" s="30" t="s">
        <v>1</v>
      </c>
      <c r="F142" s="30">
        <v>24</v>
      </c>
    </row>
    <row r="143" spans="1:6" ht="15">
      <c r="A143" s="99"/>
      <c r="B143" s="81">
        <v>90025618</v>
      </c>
      <c r="C143" s="82" t="s">
        <v>893</v>
      </c>
      <c r="D143" s="84">
        <v>45.8</v>
      </c>
      <c r="E143" s="30" t="s">
        <v>1</v>
      </c>
      <c r="F143" s="30">
        <v>24</v>
      </c>
    </row>
    <row r="144" spans="1:6" ht="15">
      <c r="A144" s="99"/>
      <c r="B144" s="81">
        <v>90025615</v>
      </c>
      <c r="C144" s="82" t="s">
        <v>894</v>
      </c>
      <c r="D144" s="84">
        <v>45.8</v>
      </c>
      <c r="E144" s="30" t="s">
        <v>1</v>
      </c>
      <c r="F144" s="30">
        <v>24</v>
      </c>
    </row>
    <row r="145" spans="1:6" ht="15">
      <c r="A145" s="99"/>
      <c r="B145" s="81">
        <v>79506037</v>
      </c>
      <c r="C145" s="82" t="s">
        <v>895</v>
      </c>
      <c r="D145" s="84">
        <v>35</v>
      </c>
      <c r="E145" s="30" t="s">
        <v>1</v>
      </c>
      <c r="F145" s="30">
        <v>25</v>
      </c>
    </row>
    <row r="146" spans="1:6" ht="15">
      <c r="A146" s="99"/>
      <c r="B146" s="81">
        <v>90021390</v>
      </c>
      <c r="C146" s="82" t="s">
        <v>896</v>
      </c>
      <c r="D146" s="84">
        <v>55</v>
      </c>
      <c r="E146" s="30" t="s">
        <v>1</v>
      </c>
      <c r="F146" s="30">
        <v>25</v>
      </c>
    </row>
    <row r="147" spans="1:6" ht="15">
      <c r="A147" s="99"/>
      <c r="B147" s="81">
        <v>79506029</v>
      </c>
      <c r="C147" s="82" t="s">
        <v>898</v>
      </c>
      <c r="D147" s="84">
        <v>45</v>
      </c>
      <c r="E147" s="30" t="s">
        <v>1</v>
      </c>
      <c r="F147" s="30">
        <v>25</v>
      </c>
    </row>
    <row r="148" spans="1:6" ht="15">
      <c r="A148" s="99"/>
      <c r="B148" s="81">
        <v>90021386</v>
      </c>
      <c r="C148" s="82" t="s">
        <v>897</v>
      </c>
      <c r="D148" s="84">
        <v>77.5</v>
      </c>
      <c r="E148" s="30" t="s">
        <v>1</v>
      </c>
      <c r="F148" s="30">
        <v>25</v>
      </c>
    </row>
    <row r="149" spans="1:6" ht="15">
      <c r="A149" s="99"/>
      <c r="B149" s="81">
        <v>79506031</v>
      </c>
      <c r="C149" s="82" t="s">
        <v>899</v>
      </c>
      <c r="D149" s="84">
        <v>150</v>
      </c>
      <c r="E149" s="30" t="s">
        <v>1</v>
      </c>
      <c r="F149" s="30">
        <v>25</v>
      </c>
    </row>
    <row r="150" spans="1:6" ht="15">
      <c r="A150" s="99"/>
      <c r="B150" s="81">
        <v>79506040</v>
      </c>
      <c r="C150" s="82" t="s">
        <v>900</v>
      </c>
      <c r="D150" s="84">
        <v>100</v>
      </c>
      <c r="E150" s="30" t="s">
        <v>1</v>
      </c>
      <c r="F150" s="30">
        <v>25</v>
      </c>
    </row>
    <row r="151" spans="1:6" ht="15">
      <c r="A151" s="99"/>
      <c r="B151" s="81">
        <v>79506041</v>
      </c>
      <c r="C151" s="82" t="s">
        <v>901</v>
      </c>
      <c r="D151" s="84">
        <v>102.9</v>
      </c>
      <c r="E151" s="30" t="s">
        <v>1</v>
      </c>
      <c r="F151" s="30">
        <v>25</v>
      </c>
    </row>
    <row r="152" spans="1:6" ht="15">
      <c r="A152" s="99"/>
      <c r="B152" s="81">
        <v>90021383</v>
      </c>
      <c r="C152" s="82" t="s">
        <v>902</v>
      </c>
      <c r="D152" s="84">
        <v>80</v>
      </c>
      <c r="E152" s="30" t="s">
        <v>1</v>
      </c>
      <c r="F152" s="30">
        <v>26</v>
      </c>
    </row>
    <row r="153" spans="1:6" ht="15">
      <c r="A153" s="99"/>
      <c r="B153" s="81">
        <v>90021384</v>
      </c>
      <c r="C153" s="82" t="s">
        <v>903</v>
      </c>
      <c r="D153" s="84">
        <v>150</v>
      </c>
      <c r="E153" s="30" t="s">
        <v>1</v>
      </c>
      <c r="F153" s="30">
        <v>26</v>
      </c>
    </row>
    <row r="154" spans="1:6" ht="15">
      <c r="A154" s="99"/>
      <c r="B154" s="81">
        <v>90021385</v>
      </c>
      <c r="C154" s="82" t="s">
        <v>904</v>
      </c>
      <c r="D154" s="84">
        <v>501.2</v>
      </c>
      <c r="E154" s="30" t="s">
        <v>1</v>
      </c>
      <c r="F154" s="30">
        <v>27</v>
      </c>
    </row>
    <row r="155" spans="1:6" ht="15">
      <c r="A155" s="99"/>
      <c r="B155" s="81">
        <v>90021387</v>
      </c>
      <c r="C155" s="82" t="s">
        <v>905</v>
      </c>
      <c r="D155" s="84">
        <v>588</v>
      </c>
      <c r="E155" s="30" t="s">
        <v>1</v>
      </c>
      <c r="F155" s="30">
        <v>27</v>
      </c>
    </row>
    <row r="156" spans="1:6" ht="15">
      <c r="A156" s="99"/>
      <c r="B156" s="81">
        <v>90021388</v>
      </c>
      <c r="C156" s="82" t="s">
        <v>906</v>
      </c>
      <c r="D156" s="84">
        <v>650</v>
      </c>
      <c r="E156" s="30" t="s">
        <v>1</v>
      </c>
      <c r="F156" s="30">
        <v>27</v>
      </c>
    </row>
    <row r="157" spans="1:6" ht="15">
      <c r="A157" s="99"/>
      <c r="B157" s="81">
        <v>90021380</v>
      </c>
      <c r="C157" s="82" t="s">
        <v>907</v>
      </c>
      <c r="D157" s="84">
        <v>405</v>
      </c>
      <c r="E157" s="30" t="s">
        <v>1</v>
      </c>
      <c r="F157" s="30">
        <v>27</v>
      </c>
    </row>
    <row r="158" spans="1:6" ht="15">
      <c r="A158" s="99"/>
      <c r="B158" s="81">
        <v>90021381</v>
      </c>
      <c r="C158" s="82" t="s">
        <v>908</v>
      </c>
      <c r="D158" s="84">
        <v>495</v>
      </c>
      <c r="E158" s="30" t="s">
        <v>1</v>
      </c>
      <c r="F158" s="30">
        <v>27</v>
      </c>
    </row>
    <row r="159" spans="1:6" ht="15">
      <c r="A159" s="99"/>
      <c r="B159" s="81">
        <v>90021382</v>
      </c>
      <c r="C159" s="82" t="s">
        <v>909</v>
      </c>
      <c r="D159" s="84">
        <v>340</v>
      </c>
      <c r="E159" s="30" t="s">
        <v>1</v>
      </c>
      <c r="F159" s="30">
        <v>27</v>
      </c>
    </row>
    <row r="160" spans="1:6" ht="15">
      <c r="A160" s="99"/>
      <c r="B160" s="81">
        <v>90024055</v>
      </c>
      <c r="C160" s="82" t="s">
        <v>910</v>
      </c>
      <c r="D160" s="84">
        <v>257.42</v>
      </c>
      <c r="E160" s="30" t="s">
        <v>1</v>
      </c>
      <c r="F160" s="30">
        <v>28</v>
      </c>
    </row>
    <row r="161" spans="1:6" ht="15">
      <c r="A161" s="99"/>
      <c r="B161" s="81">
        <v>90024056</v>
      </c>
      <c r="C161" s="82" t="s">
        <v>911</v>
      </c>
      <c r="D161" s="84">
        <v>380.72</v>
      </c>
      <c r="E161" s="30" t="s">
        <v>1</v>
      </c>
      <c r="F161" s="30">
        <v>28</v>
      </c>
    </row>
    <row r="162" spans="1:6" ht="15">
      <c r="A162" s="99"/>
      <c r="B162" s="81">
        <v>90024058</v>
      </c>
      <c r="C162" s="82" t="s">
        <v>912</v>
      </c>
      <c r="D162" s="84">
        <v>713.85</v>
      </c>
      <c r="E162" s="30" t="s">
        <v>1</v>
      </c>
      <c r="F162" s="30">
        <v>28</v>
      </c>
    </row>
    <row r="163" spans="1:6" ht="15">
      <c r="A163" s="99"/>
      <c r="B163" s="81">
        <v>90024059</v>
      </c>
      <c r="C163" s="82" t="s">
        <v>913</v>
      </c>
      <c r="D163" s="84">
        <v>1249.24</v>
      </c>
      <c r="E163" s="30" t="s">
        <v>1</v>
      </c>
      <c r="F163" s="30">
        <v>28</v>
      </c>
    </row>
    <row r="164" spans="1:6" ht="15">
      <c r="A164" s="99"/>
      <c r="B164" s="81">
        <v>90025070</v>
      </c>
      <c r="C164" s="82" t="s">
        <v>22</v>
      </c>
      <c r="D164" s="84">
        <v>309.33</v>
      </c>
      <c r="E164" s="30" t="s">
        <v>1</v>
      </c>
      <c r="F164" s="30">
        <v>28</v>
      </c>
    </row>
    <row r="165" spans="1:6" ht="15">
      <c r="A165" s="99"/>
      <c r="B165" s="81">
        <v>90025071</v>
      </c>
      <c r="C165" s="82" t="s">
        <v>23</v>
      </c>
      <c r="D165" s="84">
        <v>309.33</v>
      </c>
      <c r="E165" s="30" t="s">
        <v>1</v>
      </c>
      <c r="F165" s="30">
        <v>28</v>
      </c>
    </row>
    <row r="166" spans="1:6" ht="15">
      <c r="A166" s="99"/>
      <c r="B166" s="81">
        <v>90025072</v>
      </c>
      <c r="C166" s="82" t="s">
        <v>24</v>
      </c>
      <c r="D166" s="84">
        <v>335.51</v>
      </c>
      <c r="E166" s="30" t="s">
        <v>1</v>
      </c>
      <c r="F166" s="30">
        <v>28</v>
      </c>
    </row>
    <row r="167" spans="1:6" ht="15">
      <c r="A167" s="99"/>
      <c r="B167" s="81">
        <v>90025073</v>
      </c>
      <c r="C167" s="82" t="s">
        <v>25</v>
      </c>
      <c r="D167" s="84">
        <v>339.08</v>
      </c>
      <c r="E167" s="30" t="s">
        <v>1</v>
      </c>
      <c r="F167" s="30">
        <v>28</v>
      </c>
    </row>
    <row r="168" spans="1:6" ht="15">
      <c r="A168" s="99"/>
      <c r="B168" s="81">
        <v>90025074</v>
      </c>
      <c r="C168" s="82" t="s">
        <v>1171</v>
      </c>
      <c r="D168" s="84">
        <v>335.51</v>
      </c>
      <c r="E168" s="30" t="s">
        <v>1</v>
      </c>
      <c r="F168" s="30">
        <v>28</v>
      </c>
    </row>
    <row r="169" spans="1:6" ht="15">
      <c r="A169" s="99"/>
      <c r="B169" s="81">
        <v>90025075</v>
      </c>
      <c r="C169" s="82" t="s">
        <v>1172</v>
      </c>
      <c r="D169" s="84">
        <v>365.25</v>
      </c>
      <c r="E169" s="30" t="s">
        <v>1</v>
      </c>
      <c r="F169" s="30">
        <v>28</v>
      </c>
    </row>
    <row r="170" spans="1:6" ht="15">
      <c r="A170" s="99"/>
      <c r="B170" s="81">
        <v>90025076</v>
      </c>
      <c r="C170" s="82" t="s">
        <v>1173</v>
      </c>
      <c r="D170" s="84">
        <v>475.9</v>
      </c>
      <c r="E170" s="30" t="s">
        <v>1</v>
      </c>
      <c r="F170" s="30">
        <v>28</v>
      </c>
    </row>
    <row r="171" spans="1:6" ht="15">
      <c r="A171" s="99"/>
      <c r="B171" s="81">
        <v>90025077</v>
      </c>
      <c r="C171" s="82" t="s">
        <v>26</v>
      </c>
      <c r="D171" s="84">
        <v>19.63</v>
      </c>
      <c r="E171" s="30" t="s">
        <v>1</v>
      </c>
      <c r="F171" s="30">
        <v>28</v>
      </c>
    </row>
    <row r="172" spans="1:6" ht="15">
      <c r="A172" s="99"/>
      <c r="B172" s="81">
        <v>90025078</v>
      </c>
      <c r="C172" s="82" t="s">
        <v>27</v>
      </c>
      <c r="D172" s="84">
        <v>19.63</v>
      </c>
      <c r="E172" s="30" t="s">
        <v>1</v>
      </c>
      <c r="F172" s="30">
        <v>28</v>
      </c>
    </row>
    <row r="173" spans="1:6" ht="15">
      <c r="A173" s="99"/>
      <c r="B173" s="81">
        <v>90025079</v>
      </c>
      <c r="C173" s="82" t="s">
        <v>1201</v>
      </c>
      <c r="D173" s="84">
        <v>0</v>
      </c>
      <c r="E173" s="30" t="s">
        <v>1</v>
      </c>
      <c r="F173" s="30">
        <v>28</v>
      </c>
    </row>
    <row r="174" spans="1:6" ht="15">
      <c r="A174" s="99"/>
      <c r="B174" s="81">
        <v>90024020</v>
      </c>
      <c r="C174" s="82" t="s">
        <v>914</v>
      </c>
      <c r="D174" s="84">
        <v>544.91</v>
      </c>
      <c r="E174" s="30" t="s">
        <v>1</v>
      </c>
      <c r="F174" s="30">
        <v>29</v>
      </c>
    </row>
    <row r="175" spans="1:6" ht="15">
      <c r="A175" s="99"/>
      <c r="B175" s="81">
        <v>90024021</v>
      </c>
      <c r="C175" s="82" t="s">
        <v>915</v>
      </c>
      <c r="D175" s="84">
        <v>670.9</v>
      </c>
      <c r="E175" s="30" t="s">
        <v>1</v>
      </c>
      <c r="F175" s="30">
        <v>29</v>
      </c>
    </row>
    <row r="176" spans="1:6" ht="15">
      <c r="A176" s="99"/>
      <c r="B176" s="81">
        <v>90025088</v>
      </c>
      <c r="C176" s="82" t="s">
        <v>916</v>
      </c>
      <c r="D176" s="84">
        <v>200</v>
      </c>
      <c r="E176" s="30" t="s">
        <v>1</v>
      </c>
      <c r="F176" s="30">
        <v>29</v>
      </c>
    </row>
    <row r="177" spans="1:6" ht="15">
      <c r="A177" s="99"/>
      <c r="B177" s="81">
        <v>90024010</v>
      </c>
      <c r="C177" s="82" t="s">
        <v>917</v>
      </c>
      <c r="D177" s="84">
        <v>430.69</v>
      </c>
      <c r="E177" s="30" t="s">
        <v>1</v>
      </c>
      <c r="F177" s="30">
        <v>30</v>
      </c>
    </row>
    <row r="178" spans="1:6" ht="15">
      <c r="A178" s="99"/>
      <c r="B178" s="81">
        <v>90024009</v>
      </c>
      <c r="C178" s="82" t="s">
        <v>918</v>
      </c>
      <c r="D178" s="84">
        <v>502.07</v>
      </c>
      <c r="E178" s="30" t="s">
        <v>1</v>
      </c>
      <c r="F178" s="30">
        <v>30</v>
      </c>
    </row>
    <row r="179" spans="1:6" ht="15">
      <c r="A179" s="99"/>
      <c r="B179" s="81">
        <v>90024012</v>
      </c>
      <c r="C179" s="82" t="s">
        <v>919</v>
      </c>
      <c r="D179" s="84">
        <v>818.55</v>
      </c>
      <c r="E179" s="30" t="s">
        <v>1</v>
      </c>
      <c r="F179" s="30">
        <v>30</v>
      </c>
    </row>
    <row r="180" spans="1:6" ht="15">
      <c r="A180" s="99"/>
      <c r="B180" s="81">
        <v>90024030</v>
      </c>
      <c r="C180" s="82" t="s">
        <v>920</v>
      </c>
      <c r="D180" s="84">
        <v>208.92</v>
      </c>
      <c r="E180" s="30" t="s">
        <v>1</v>
      </c>
      <c r="F180" s="30">
        <v>30</v>
      </c>
    </row>
    <row r="181" spans="1:6" ht="15">
      <c r="A181" s="99"/>
      <c r="B181" s="81">
        <v>90024031</v>
      </c>
      <c r="C181" s="82" t="s">
        <v>921</v>
      </c>
      <c r="D181" s="84">
        <v>261.74</v>
      </c>
      <c r="E181" s="30" t="s">
        <v>1</v>
      </c>
      <c r="F181" s="30">
        <v>30</v>
      </c>
    </row>
    <row r="182" spans="1:6" ht="15">
      <c r="A182" s="99"/>
      <c r="B182" s="81">
        <v>90024032</v>
      </c>
      <c r="C182" s="82" t="s">
        <v>922</v>
      </c>
      <c r="D182" s="84">
        <v>411.65</v>
      </c>
      <c r="E182" s="30" t="s">
        <v>1</v>
      </c>
      <c r="F182" s="30">
        <v>30</v>
      </c>
    </row>
    <row r="183" spans="1:6" ht="15">
      <c r="A183" s="99"/>
      <c r="B183" s="81">
        <v>90024036</v>
      </c>
      <c r="C183" s="82" t="s">
        <v>923</v>
      </c>
      <c r="D183" s="84">
        <v>555.5</v>
      </c>
      <c r="E183" s="30" t="s">
        <v>1</v>
      </c>
      <c r="F183" s="30">
        <v>30</v>
      </c>
    </row>
    <row r="184" spans="1:6" ht="15">
      <c r="A184" s="99"/>
      <c r="B184" s="81">
        <v>90024071</v>
      </c>
      <c r="C184" s="82" t="s">
        <v>924</v>
      </c>
      <c r="D184" s="84">
        <v>70.790000000000006</v>
      </c>
      <c r="E184" s="30" t="s">
        <v>1</v>
      </c>
      <c r="F184" s="30">
        <v>30</v>
      </c>
    </row>
    <row r="185" spans="1:6" ht="15">
      <c r="A185" s="99"/>
      <c r="B185" s="81">
        <v>90024080</v>
      </c>
      <c r="C185" s="82" t="s">
        <v>925</v>
      </c>
      <c r="D185" s="84">
        <v>41.64</v>
      </c>
      <c r="E185" s="30" t="s">
        <v>1</v>
      </c>
      <c r="F185" s="30">
        <v>30</v>
      </c>
    </row>
    <row r="186" spans="1:6" ht="15">
      <c r="A186" s="99"/>
      <c r="B186" s="81">
        <v>90024081</v>
      </c>
      <c r="C186" s="82" t="s">
        <v>926</v>
      </c>
      <c r="D186" s="84">
        <v>48.78</v>
      </c>
      <c r="E186" s="30" t="s">
        <v>1</v>
      </c>
      <c r="F186" s="30">
        <v>30</v>
      </c>
    </row>
    <row r="187" spans="1:6" ht="15">
      <c r="A187" s="99"/>
      <c r="B187" s="81">
        <v>90024830</v>
      </c>
      <c r="C187" s="82" t="s">
        <v>31</v>
      </c>
      <c r="D187" s="84">
        <v>630.63</v>
      </c>
      <c r="E187" s="30" t="s">
        <v>1</v>
      </c>
      <c r="F187" s="30">
        <v>31</v>
      </c>
    </row>
    <row r="188" spans="1:6" ht="15">
      <c r="A188" s="99"/>
      <c r="B188" s="81">
        <v>90024850</v>
      </c>
      <c r="C188" s="82" t="s">
        <v>32</v>
      </c>
      <c r="D188" s="84">
        <v>691.26</v>
      </c>
      <c r="E188" s="30" t="s">
        <v>1</v>
      </c>
      <c r="F188" s="30">
        <v>31</v>
      </c>
    </row>
    <row r="189" spans="1:6" ht="15">
      <c r="A189" s="99"/>
      <c r="B189" s="81">
        <v>90024860</v>
      </c>
      <c r="C189" s="82" t="s">
        <v>656</v>
      </c>
      <c r="D189" s="84">
        <v>960</v>
      </c>
      <c r="E189" s="30" t="s">
        <v>1</v>
      </c>
      <c r="F189" s="30">
        <v>31</v>
      </c>
    </row>
    <row r="190" spans="1:6" ht="15">
      <c r="A190" s="99"/>
      <c r="B190" s="81">
        <v>90024870</v>
      </c>
      <c r="C190" s="82" t="s">
        <v>1223</v>
      </c>
      <c r="D190" s="84">
        <v>1366</v>
      </c>
      <c r="E190" s="30"/>
      <c r="F190" s="30"/>
    </row>
    <row r="191" spans="1:6" ht="15">
      <c r="A191" s="99"/>
      <c r="B191" s="81">
        <v>90024803</v>
      </c>
      <c r="C191" s="82" t="s">
        <v>1221</v>
      </c>
      <c r="D191" s="84">
        <v>730</v>
      </c>
      <c r="E191" s="30"/>
      <c r="F191" s="30"/>
    </row>
    <row r="192" spans="1:6" ht="15">
      <c r="A192" s="99"/>
      <c r="B192" s="81">
        <v>90024805</v>
      </c>
      <c r="C192" s="82" t="s">
        <v>1222</v>
      </c>
      <c r="D192" s="84">
        <v>800</v>
      </c>
      <c r="E192" s="30"/>
      <c r="F192" s="30"/>
    </row>
    <row r="193" spans="1:6" ht="15">
      <c r="A193" s="99"/>
      <c r="B193" s="81">
        <v>90024800</v>
      </c>
      <c r="C193" s="82" t="s">
        <v>33</v>
      </c>
      <c r="D193" s="84">
        <v>1100</v>
      </c>
      <c r="E193" s="30" t="s">
        <v>1</v>
      </c>
      <c r="F193" s="30">
        <v>31</v>
      </c>
    </row>
    <row r="194" spans="1:6" ht="15">
      <c r="A194" s="99"/>
      <c r="B194" s="81">
        <v>90025080</v>
      </c>
      <c r="C194" s="82" t="s">
        <v>927</v>
      </c>
      <c r="D194" s="84">
        <v>186.79</v>
      </c>
      <c r="E194" s="30" t="s">
        <v>1</v>
      </c>
      <c r="F194" s="30"/>
    </row>
    <row r="195" spans="1:6" ht="15">
      <c r="A195" s="99"/>
      <c r="B195" s="81">
        <v>90025082</v>
      </c>
      <c r="C195" s="82" t="s">
        <v>35</v>
      </c>
      <c r="D195" s="84">
        <v>228.43</v>
      </c>
      <c r="E195" s="30" t="s">
        <v>1</v>
      </c>
      <c r="F195" s="30"/>
    </row>
    <row r="196" spans="1:6" ht="15">
      <c r="A196" s="99"/>
      <c r="B196" s="81">
        <v>90025083</v>
      </c>
      <c r="C196" s="82" t="s">
        <v>928</v>
      </c>
      <c r="D196" s="84">
        <v>369.46</v>
      </c>
      <c r="E196" s="30" t="s">
        <v>1</v>
      </c>
      <c r="F196" s="30"/>
    </row>
    <row r="197" spans="1:6" ht="15">
      <c r="A197" s="99"/>
      <c r="B197" s="81">
        <v>90029953</v>
      </c>
      <c r="C197" s="82" t="s">
        <v>37</v>
      </c>
      <c r="D197" s="84">
        <v>249.84</v>
      </c>
      <c r="E197" s="60" t="s">
        <v>1</v>
      </c>
      <c r="F197" s="30"/>
    </row>
    <row r="198" spans="1:6" ht="15">
      <c r="A198" s="99"/>
      <c r="B198" s="81">
        <v>90020990</v>
      </c>
      <c r="C198" s="82" t="s">
        <v>929</v>
      </c>
      <c r="D198" s="84">
        <v>340</v>
      </c>
      <c r="E198" s="30" t="s">
        <v>1</v>
      </c>
      <c r="F198" s="30"/>
    </row>
    <row r="199" spans="1:6" ht="15">
      <c r="A199" s="99"/>
      <c r="B199" s="81">
        <v>90025002</v>
      </c>
      <c r="C199" s="82" t="s">
        <v>30</v>
      </c>
      <c r="D199" s="84">
        <v>653.51</v>
      </c>
      <c r="E199" s="30" t="s">
        <v>1</v>
      </c>
      <c r="F199" s="30"/>
    </row>
    <row r="200" spans="1:6" ht="15">
      <c r="A200" s="99"/>
      <c r="B200" s="81">
        <v>90025440</v>
      </c>
      <c r="C200" s="82" t="s">
        <v>1248</v>
      </c>
      <c r="D200" s="84">
        <v>12.28</v>
      </c>
      <c r="E200" s="30" t="s">
        <v>0</v>
      </c>
      <c r="F200" s="30"/>
    </row>
    <row r="201" spans="1:6" ht="15">
      <c r="A201" s="99"/>
      <c r="B201" s="81">
        <v>90025441</v>
      </c>
      <c r="C201" s="82" t="s">
        <v>1249</v>
      </c>
      <c r="D201" s="84">
        <v>15.31</v>
      </c>
      <c r="E201" s="30" t="s">
        <v>0</v>
      </c>
      <c r="F201" s="30"/>
    </row>
    <row r="202" spans="1:6" ht="15">
      <c r="A202" s="99"/>
      <c r="B202" s="81">
        <v>90025442</v>
      </c>
      <c r="C202" s="82" t="s">
        <v>1250</v>
      </c>
      <c r="D202" s="84">
        <v>13.3</v>
      </c>
      <c r="E202" s="30" t="s">
        <v>0</v>
      </c>
      <c r="F202" s="30"/>
    </row>
    <row r="203" spans="1:6" ht="15">
      <c r="A203" s="99"/>
      <c r="B203" s="81">
        <v>90025443</v>
      </c>
      <c r="C203" s="82" t="s">
        <v>1251</v>
      </c>
      <c r="D203" s="84">
        <v>16.34</v>
      </c>
      <c r="E203" s="30" t="s">
        <v>0</v>
      </c>
      <c r="F203" s="30"/>
    </row>
    <row r="204" spans="1:6" ht="15">
      <c r="A204" s="99"/>
      <c r="B204" s="81">
        <v>90029903</v>
      </c>
      <c r="C204" s="82" t="s">
        <v>753</v>
      </c>
      <c r="D204" s="84">
        <v>46.437499999999993</v>
      </c>
      <c r="E204" s="30" t="s">
        <v>1</v>
      </c>
      <c r="F204" s="30"/>
    </row>
    <row r="205" spans="1:6" ht="15">
      <c r="A205" s="99"/>
      <c r="B205" s="81">
        <v>90029940</v>
      </c>
      <c r="C205" s="82" t="s">
        <v>754</v>
      </c>
      <c r="D205" s="84">
        <v>56.76</v>
      </c>
      <c r="E205" s="30" t="s">
        <v>1</v>
      </c>
      <c r="F205" s="30"/>
    </row>
    <row r="206" spans="1:6" ht="15">
      <c r="A206" s="99"/>
      <c r="B206" s="81">
        <v>90029906</v>
      </c>
      <c r="C206" s="82" t="s">
        <v>755</v>
      </c>
      <c r="D206" s="84">
        <v>56.125000000000007</v>
      </c>
      <c r="E206" s="30" t="s">
        <v>1</v>
      </c>
      <c r="F206" s="30"/>
    </row>
    <row r="207" spans="1:6" ht="15">
      <c r="A207" s="99"/>
      <c r="B207" s="81">
        <v>90029908</v>
      </c>
      <c r="C207" s="82" t="s">
        <v>756</v>
      </c>
      <c r="D207" s="84">
        <v>63.624999999999993</v>
      </c>
      <c r="E207" s="30" t="s">
        <v>1</v>
      </c>
      <c r="F207" s="30"/>
    </row>
    <row r="208" spans="1:6" ht="15">
      <c r="A208" s="99"/>
      <c r="B208" s="81">
        <v>90029973</v>
      </c>
      <c r="C208" s="82" t="s">
        <v>757</v>
      </c>
      <c r="D208" s="84">
        <v>70.916666666666657</v>
      </c>
      <c r="E208" s="30" t="s">
        <v>1</v>
      </c>
      <c r="F208" s="30"/>
    </row>
    <row r="209" spans="1:6" ht="15">
      <c r="A209" s="99"/>
      <c r="B209" s="81">
        <v>90029909</v>
      </c>
      <c r="C209" s="82" t="s">
        <v>758</v>
      </c>
      <c r="D209" s="84">
        <v>79.375</v>
      </c>
      <c r="E209" s="30" t="s">
        <v>1</v>
      </c>
      <c r="F209" s="30"/>
    </row>
    <row r="210" spans="1:6" ht="15">
      <c r="A210" s="99"/>
      <c r="B210" s="81">
        <v>90029914</v>
      </c>
      <c r="C210" s="82" t="s">
        <v>759</v>
      </c>
      <c r="D210" s="84">
        <v>89.208333333333343</v>
      </c>
      <c r="E210" s="30" t="s">
        <v>1</v>
      </c>
      <c r="F210" s="30"/>
    </row>
    <row r="211" spans="1:6" ht="15">
      <c r="A211" s="99"/>
      <c r="B211" s="81">
        <v>90029915</v>
      </c>
      <c r="C211" s="82" t="s">
        <v>760</v>
      </c>
      <c r="D211" s="84">
        <v>89.645833333333329</v>
      </c>
      <c r="E211" s="30" t="s">
        <v>1</v>
      </c>
      <c r="F211" s="30"/>
    </row>
    <row r="212" spans="1:6" ht="15">
      <c r="A212" s="99"/>
      <c r="B212" s="81">
        <v>90029993</v>
      </c>
      <c r="C212" s="82" t="s">
        <v>761</v>
      </c>
      <c r="D212" s="84">
        <v>47.708333333333329</v>
      </c>
      <c r="E212" s="30" t="s">
        <v>1</v>
      </c>
      <c r="F212" s="30"/>
    </row>
    <row r="213" spans="1:6" ht="15">
      <c r="A213" s="99"/>
      <c r="B213" s="81">
        <v>90029992</v>
      </c>
      <c r="C213" s="82" t="s">
        <v>762</v>
      </c>
      <c r="D213" s="84">
        <v>57.562499999999993</v>
      </c>
      <c r="E213" s="30" t="s">
        <v>1</v>
      </c>
      <c r="F213" s="30"/>
    </row>
    <row r="214" spans="1:6" ht="15">
      <c r="A214" s="99"/>
      <c r="B214" s="81">
        <v>90029951</v>
      </c>
      <c r="C214" s="82" t="s">
        <v>763</v>
      </c>
      <c r="D214" s="84">
        <v>65.208333333333329</v>
      </c>
      <c r="E214" s="30" t="s">
        <v>1</v>
      </c>
      <c r="F214" s="30"/>
    </row>
    <row r="215" spans="1:6" ht="15">
      <c r="A215" s="99"/>
      <c r="B215" s="81">
        <v>90029952</v>
      </c>
      <c r="C215" s="82" t="s">
        <v>764</v>
      </c>
      <c r="D215" s="84">
        <v>72.854166666666657</v>
      </c>
      <c r="E215" s="30" t="s">
        <v>1</v>
      </c>
      <c r="F215" s="30"/>
    </row>
    <row r="216" spans="1:6" ht="15">
      <c r="A216" s="99"/>
      <c r="B216" s="81">
        <v>90029991</v>
      </c>
      <c r="C216" s="82" t="s">
        <v>765</v>
      </c>
      <c r="D216" s="84">
        <v>81.6875</v>
      </c>
      <c r="E216" s="30" t="s">
        <v>1</v>
      </c>
      <c r="F216" s="30"/>
    </row>
    <row r="217" spans="1:6" ht="15">
      <c r="A217" s="99"/>
      <c r="B217" s="81">
        <v>90029994</v>
      </c>
      <c r="C217" s="82" t="s">
        <v>766</v>
      </c>
      <c r="D217" s="84">
        <v>91.854166666666686</v>
      </c>
      <c r="E217" s="30" t="s">
        <v>1</v>
      </c>
      <c r="F217" s="30"/>
    </row>
    <row r="218" spans="1:6" ht="15">
      <c r="A218" s="99"/>
      <c r="B218" s="81">
        <v>90029990</v>
      </c>
      <c r="C218" s="82" t="s">
        <v>767</v>
      </c>
      <c r="D218" s="84">
        <v>92.604166666666671</v>
      </c>
      <c r="E218" s="30" t="s">
        <v>1</v>
      </c>
      <c r="F218" s="30"/>
    </row>
    <row r="219" spans="1:6" ht="15">
      <c r="A219" s="99"/>
      <c r="B219" s="81">
        <v>90029995</v>
      </c>
      <c r="C219" s="82" t="s">
        <v>768</v>
      </c>
      <c r="D219" s="84">
        <v>96.6</v>
      </c>
      <c r="E219" s="30" t="s">
        <v>1</v>
      </c>
      <c r="F219" s="30"/>
    </row>
    <row r="220" spans="1:6" ht="15">
      <c r="A220" s="99"/>
      <c r="B220" s="160">
        <v>71900109</v>
      </c>
      <c r="C220" s="161" t="s">
        <v>930</v>
      </c>
      <c r="D220" s="162">
        <v>0.3</v>
      </c>
      <c r="E220" s="163" t="s">
        <v>1</v>
      </c>
      <c r="F220" s="163"/>
    </row>
    <row r="221" spans="1:6" ht="15">
      <c r="A221" s="99"/>
      <c r="B221" s="160">
        <v>90024025</v>
      </c>
      <c r="C221" s="161" t="s">
        <v>931</v>
      </c>
      <c r="D221" s="162">
        <v>235.78880000000001</v>
      </c>
      <c r="E221" s="163" t="s">
        <v>1</v>
      </c>
      <c r="F221" s="163"/>
    </row>
    <row r="222" spans="1:6" ht="15">
      <c r="A222" s="99"/>
      <c r="B222" s="160">
        <v>90024026</v>
      </c>
      <c r="C222" s="161" t="s">
        <v>932</v>
      </c>
      <c r="D222" s="162">
        <v>311.50079999999997</v>
      </c>
      <c r="E222" s="163" t="s">
        <v>1</v>
      </c>
      <c r="F222" s="163"/>
    </row>
    <row r="223" spans="1:6" ht="15">
      <c r="A223" s="99"/>
      <c r="B223" s="160">
        <v>90024027</v>
      </c>
      <c r="C223" s="161" t="s">
        <v>933</v>
      </c>
      <c r="D223" s="162">
        <v>480.23040000000003</v>
      </c>
      <c r="E223" s="163" t="s">
        <v>1</v>
      </c>
      <c r="F223" s="163"/>
    </row>
    <row r="224" spans="1:6" ht="15">
      <c r="A224" s="99"/>
      <c r="B224" s="160">
        <v>90025009</v>
      </c>
      <c r="C224" s="161" t="s">
        <v>934</v>
      </c>
      <c r="D224" s="162">
        <v>1004.3737600000001</v>
      </c>
      <c r="E224" s="163" t="s">
        <v>1</v>
      </c>
      <c r="F224" s="163"/>
    </row>
    <row r="225" spans="1:6" ht="15">
      <c r="A225" s="99"/>
      <c r="B225" s="160">
        <v>90025010</v>
      </c>
      <c r="C225" s="161" t="s">
        <v>16</v>
      </c>
      <c r="D225" s="162">
        <v>711.32505600000002</v>
      </c>
      <c r="E225" s="163" t="s">
        <v>1</v>
      </c>
      <c r="F225" s="163"/>
    </row>
    <row r="226" spans="1:6" ht="15">
      <c r="A226" s="99"/>
      <c r="B226" s="160">
        <v>90025021</v>
      </c>
      <c r="C226" s="161" t="s">
        <v>935</v>
      </c>
      <c r="D226" s="162">
        <v>973.44</v>
      </c>
      <c r="E226" s="163" t="s">
        <v>1</v>
      </c>
      <c r="F226" s="163"/>
    </row>
    <row r="227" spans="1:6" ht="15">
      <c r="A227" s="99"/>
      <c r="B227" s="160">
        <v>90025024</v>
      </c>
      <c r="C227" s="161" t="s">
        <v>936</v>
      </c>
      <c r="D227" s="162">
        <v>1081.6000000000001</v>
      </c>
      <c r="E227" s="163" t="s">
        <v>1</v>
      </c>
      <c r="F227" s="163"/>
    </row>
    <row r="228" spans="1:6" ht="15">
      <c r="A228" s="99"/>
      <c r="B228" s="160">
        <v>90025025</v>
      </c>
      <c r="C228" s="161" t="s">
        <v>19</v>
      </c>
      <c r="D228" s="162">
        <v>716.01920000000007</v>
      </c>
      <c r="E228" s="163" t="s">
        <v>1</v>
      </c>
      <c r="F228" s="163"/>
    </row>
    <row r="229" spans="1:6" ht="15">
      <c r="A229" s="99"/>
      <c r="B229" s="160">
        <v>90025026</v>
      </c>
      <c r="C229" s="161" t="s">
        <v>20</v>
      </c>
      <c r="D229" s="162">
        <v>716.01920000000007</v>
      </c>
      <c r="E229" s="163" t="s">
        <v>1</v>
      </c>
      <c r="F229" s="163"/>
    </row>
    <row r="230" spans="1:6" ht="15">
      <c r="A230" s="99"/>
      <c r="B230" s="160">
        <v>90025027</v>
      </c>
      <c r="C230" s="161" t="s">
        <v>21</v>
      </c>
      <c r="D230" s="162">
        <v>1079.8694400000004</v>
      </c>
      <c r="E230" s="163" t="s">
        <v>1</v>
      </c>
      <c r="F230" s="163"/>
    </row>
    <row r="231" spans="1:6" ht="15">
      <c r="A231" s="99"/>
      <c r="B231" s="160">
        <v>90021430</v>
      </c>
      <c r="C231" s="161" t="s">
        <v>435</v>
      </c>
      <c r="D231" s="162">
        <v>83.2</v>
      </c>
      <c r="E231" s="163" t="s">
        <v>1</v>
      </c>
      <c r="F231" s="163"/>
    </row>
    <row r="232" spans="1:6" ht="15">
      <c r="A232" s="99"/>
      <c r="B232" s="160">
        <v>90021431</v>
      </c>
      <c r="C232" s="161" t="s">
        <v>5</v>
      </c>
      <c r="D232" s="162">
        <v>234</v>
      </c>
      <c r="E232" s="163" t="s">
        <v>1</v>
      </c>
      <c r="F232" s="163"/>
    </row>
    <row r="233" spans="1:6" ht="15">
      <c r="A233" s="99"/>
      <c r="B233" s="160">
        <v>90021432</v>
      </c>
      <c r="C233" s="161" t="s">
        <v>6</v>
      </c>
      <c r="D233" s="162">
        <v>78</v>
      </c>
      <c r="E233" s="163" t="s">
        <v>1</v>
      </c>
      <c r="F233" s="163"/>
    </row>
    <row r="234" spans="1:6" ht="15">
      <c r="A234" s="99"/>
      <c r="B234" s="160">
        <v>90024065</v>
      </c>
      <c r="C234" s="161" t="s">
        <v>937</v>
      </c>
      <c r="D234" s="162">
        <v>1146.4960000000001</v>
      </c>
      <c r="E234" s="163" t="s">
        <v>1</v>
      </c>
      <c r="F234" s="163"/>
    </row>
    <row r="235" spans="1:6" ht="15">
      <c r="A235" s="99"/>
      <c r="B235" s="160">
        <v>90024068</v>
      </c>
      <c r="C235" s="161" t="s">
        <v>938</v>
      </c>
      <c r="D235" s="162">
        <v>1520.7296000000001</v>
      </c>
      <c r="E235" s="163" t="s">
        <v>1</v>
      </c>
      <c r="F235" s="163"/>
    </row>
    <row r="236" spans="1:6" ht="15">
      <c r="A236" s="99"/>
      <c r="B236" s="160">
        <v>90024018</v>
      </c>
      <c r="C236" s="161" t="s">
        <v>939</v>
      </c>
      <c r="D236" s="162">
        <v>181.70880000000002</v>
      </c>
      <c r="E236" s="163" t="s">
        <v>1</v>
      </c>
      <c r="F236" s="163"/>
    </row>
    <row r="237" spans="1:6" ht="15">
      <c r="A237" s="99"/>
      <c r="B237" s="160">
        <v>90024096</v>
      </c>
      <c r="C237" s="161" t="s">
        <v>940</v>
      </c>
      <c r="D237" s="162">
        <v>113.56800000000001</v>
      </c>
      <c r="E237" s="163" t="s">
        <v>1</v>
      </c>
      <c r="F237" s="163"/>
    </row>
    <row r="238" spans="1:6" ht="15">
      <c r="A238" s="100"/>
      <c r="B238" s="81">
        <v>73016005</v>
      </c>
      <c r="C238" s="82" t="s">
        <v>436</v>
      </c>
      <c r="D238" s="84">
        <v>3.64</v>
      </c>
      <c r="E238" s="87" t="s">
        <v>0</v>
      </c>
      <c r="F238" s="88">
        <v>6</v>
      </c>
    </row>
    <row r="239" spans="1:6" ht="15">
      <c r="A239" s="100"/>
      <c r="B239" s="81">
        <v>73020005</v>
      </c>
      <c r="C239" s="82" t="s">
        <v>437</v>
      </c>
      <c r="D239" s="84">
        <v>4.55</v>
      </c>
      <c r="E239" s="87" t="s">
        <v>0</v>
      </c>
      <c r="F239" s="88">
        <v>6</v>
      </c>
    </row>
    <row r="240" spans="1:6" ht="15">
      <c r="A240" s="100"/>
      <c r="B240" s="81">
        <v>73026005</v>
      </c>
      <c r="C240" s="82" t="s">
        <v>438</v>
      </c>
      <c r="D240" s="84">
        <v>7.33</v>
      </c>
      <c r="E240" s="87" t="s">
        <v>0</v>
      </c>
      <c r="F240" s="88">
        <v>6</v>
      </c>
    </row>
    <row r="241" spans="1:6" ht="15">
      <c r="A241" s="100"/>
      <c r="B241" s="81">
        <v>73032005</v>
      </c>
      <c r="C241" s="82" t="s">
        <v>439</v>
      </c>
      <c r="D241" s="84">
        <v>10.45</v>
      </c>
      <c r="E241" s="87" t="s">
        <v>0</v>
      </c>
      <c r="F241" s="88">
        <v>6</v>
      </c>
    </row>
    <row r="242" spans="1:6" ht="15">
      <c r="A242" s="100"/>
      <c r="B242" s="81">
        <v>83540005</v>
      </c>
      <c r="C242" s="82" t="s">
        <v>440</v>
      </c>
      <c r="D242" s="84">
        <v>18.22</v>
      </c>
      <c r="E242" s="87" t="s">
        <v>0</v>
      </c>
      <c r="F242" s="88">
        <v>6</v>
      </c>
    </row>
    <row r="243" spans="1:6" ht="15">
      <c r="A243" s="100"/>
      <c r="B243" s="81">
        <v>83550005</v>
      </c>
      <c r="C243" s="82" t="s">
        <v>441</v>
      </c>
      <c r="D243" s="84">
        <v>25.35</v>
      </c>
      <c r="E243" s="87" t="s">
        <v>0</v>
      </c>
      <c r="F243" s="88">
        <v>6</v>
      </c>
    </row>
    <row r="244" spans="1:6" ht="15">
      <c r="A244" s="100"/>
      <c r="B244" s="81">
        <v>83563005</v>
      </c>
      <c r="C244" s="82" t="s">
        <v>442</v>
      </c>
      <c r="D244" s="84">
        <v>41.91</v>
      </c>
      <c r="E244" s="87" t="s">
        <v>0</v>
      </c>
      <c r="F244" s="88">
        <v>6</v>
      </c>
    </row>
    <row r="245" spans="1:6" ht="15">
      <c r="A245" s="100"/>
      <c r="B245" s="81">
        <v>83575005</v>
      </c>
      <c r="C245" s="82" t="s">
        <v>443</v>
      </c>
      <c r="D245" s="84">
        <v>94.02</v>
      </c>
      <c r="E245" s="87" t="s">
        <v>0</v>
      </c>
      <c r="F245" s="88">
        <v>6</v>
      </c>
    </row>
    <row r="246" spans="1:6" ht="15">
      <c r="A246" s="100"/>
      <c r="B246" s="81">
        <v>73016401</v>
      </c>
      <c r="C246" s="82" t="s">
        <v>444</v>
      </c>
      <c r="D246" s="84">
        <v>2.2200000000000002</v>
      </c>
      <c r="E246" s="87" t="s">
        <v>0</v>
      </c>
      <c r="F246" s="88">
        <v>7</v>
      </c>
    </row>
    <row r="247" spans="1:6" ht="15">
      <c r="A247" s="100"/>
      <c r="B247" s="81">
        <v>73016701</v>
      </c>
      <c r="C247" s="82" t="s">
        <v>445</v>
      </c>
      <c r="D247" s="84">
        <v>2.2200000000000002</v>
      </c>
      <c r="E247" s="87" t="s">
        <v>0</v>
      </c>
      <c r="F247" s="88">
        <v>7</v>
      </c>
    </row>
    <row r="248" spans="1:6" ht="15">
      <c r="A248" s="100"/>
      <c r="B248" s="81">
        <v>73020401</v>
      </c>
      <c r="C248" s="82" t="s">
        <v>446</v>
      </c>
      <c r="D248" s="84">
        <v>3.18</v>
      </c>
      <c r="E248" s="87" t="s">
        <v>0</v>
      </c>
      <c r="F248" s="88">
        <v>7</v>
      </c>
    </row>
    <row r="249" spans="1:6" ht="15">
      <c r="A249" s="100"/>
      <c r="B249" s="81">
        <v>73026201</v>
      </c>
      <c r="C249" s="82" t="s">
        <v>447</v>
      </c>
      <c r="D249" s="84">
        <v>6.19</v>
      </c>
      <c r="E249" s="87" t="s">
        <v>0</v>
      </c>
      <c r="F249" s="88">
        <v>7</v>
      </c>
    </row>
    <row r="250" spans="1:6" ht="15">
      <c r="A250" s="100"/>
      <c r="B250" s="81">
        <v>73032201</v>
      </c>
      <c r="C250" s="82" t="s">
        <v>448</v>
      </c>
      <c r="D250" s="84">
        <v>9.33</v>
      </c>
      <c r="E250" s="87" t="s">
        <v>0</v>
      </c>
      <c r="F250" s="88">
        <v>7</v>
      </c>
    </row>
    <row r="251" spans="1:6" ht="15">
      <c r="A251" s="100"/>
      <c r="B251" s="81">
        <v>83516400</v>
      </c>
      <c r="C251" s="82" t="s">
        <v>449</v>
      </c>
      <c r="D251" s="84">
        <v>2.72</v>
      </c>
      <c r="E251" s="87" t="s">
        <v>0</v>
      </c>
      <c r="F251" s="88">
        <v>7</v>
      </c>
    </row>
    <row r="252" spans="1:6" ht="15">
      <c r="A252" s="100"/>
      <c r="B252" s="81">
        <v>83516700</v>
      </c>
      <c r="C252" s="82" t="s">
        <v>450</v>
      </c>
      <c r="D252" s="84">
        <v>2.72</v>
      </c>
      <c r="E252" s="87" t="s">
        <v>0</v>
      </c>
      <c r="F252" s="88">
        <v>7</v>
      </c>
    </row>
    <row r="253" spans="1:6" ht="15">
      <c r="A253" s="100"/>
      <c r="B253" s="81">
        <v>83520400</v>
      </c>
      <c r="C253" s="82" t="s">
        <v>451</v>
      </c>
      <c r="D253" s="84">
        <v>4.01</v>
      </c>
      <c r="E253" s="87" t="s">
        <v>0</v>
      </c>
      <c r="F253" s="88">
        <v>7</v>
      </c>
    </row>
    <row r="254" spans="1:6" ht="15">
      <c r="A254" s="100"/>
      <c r="B254" s="81">
        <v>83526200</v>
      </c>
      <c r="C254" s="82" t="s">
        <v>452</v>
      </c>
      <c r="D254" s="84">
        <v>7.75</v>
      </c>
      <c r="E254" s="87" t="s">
        <v>0</v>
      </c>
      <c r="F254" s="88">
        <v>7</v>
      </c>
    </row>
    <row r="255" spans="1:6" ht="15">
      <c r="A255" s="100"/>
      <c r="B255" s="81">
        <v>83532200</v>
      </c>
      <c r="C255" s="82" t="s">
        <v>453</v>
      </c>
      <c r="D255" s="84">
        <v>11.13</v>
      </c>
      <c r="E255" s="87" t="s">
        <v>0</v>
      </c>
      <c r="F255" s="88">
        <v>7</v>
      </c>
    </row>
    <row r="256" spans="1:6" ht="15">
      <c r="A256" s="100"/>
      <c r="B256" s="81">
        <v>73116225</v>
      </c>
      <c r="C256" s="82" t="s">
        <v>454</v>
      </c>
      <c r="D256" s="84">
        <v>2.64</v>
      </c>
      <c r="E256" s="87" t="s">
        <v>0</v>
      </c>
      <c r="F256" s="88">
        <v>8</v>
      </c>
    </row>
    <row r="257" spans="1:6" ht="15">
      <c r="A257" s="100"/>
      <c r="B257" s="81">
        <v>73116226</v>
      </c>
      <c r="C257" s="82" t="s">
        <v>456</v>
      </c>
      <c r="D257" s="84">
        <v>2.64</v>
      </c>
      <c r="E257" s="87" t="s">
        <v>0</v>
      </c>
      <c r="F257" s="88">
        <v>9</v>
      </c>
    </row>
    <row r="258" spans="1:6" ht="15">
      <c r="A258" s="100"/>
      <c r="B258" s="81">
        <v>73120225</v>
      </c>
      <c r="C258" s="82" t="s">
        <v>455</v>
      </c>
      <c r="D258" s="84">
        <v>4.5</v>
      </c>
      <c r="E258" s="87" t="s">
        <v>0</v>
      </c>
      <c r="F258" s="88">
        <v>8</v>
      </c>
    </row>
    <row r="259" spans="1:6" ht="15">
      <c r="A259" s="100"/>
      <c r="B259" s="81">
        <v>73120226</v>
      </c>
      <c r="C259" s="82" t="s">
        <v>457</v>
      </c>
      <c r="D259" s="84">
        <v>4.5</v>
      </c>
      <c r="E259" s="87" t="s">
        <v>0</v>
      </c>
      <c r="F259" s="88">
        <v>8</v>
      </c>
    </row>
    <row r="260" spans="1:6" ht="15">
      <c r="A260" s="100"/>
      <c r="B260" s="81">
        <v>73716223</v>
      </c>
      <c r="C260" s="82" t="s">
        <v>458</v>
      </c>
      <c r="D260" s="84">
        <v>3.97</v>
      </c>
      <c r="E260" s="87" t="s">
        <v>0</v>
      </c>
      <c r="F260" s="88">
        <v>8</v>
      </c>
    </row>
    <row r="261" spans="1:6" ht="15">
      <c r="A261" s="100"/>
      <c r="B261" s="81">
        <v>73720223</v>
      </c>
      <c r="C261" s="82" t="s">
        <v>459</v>
      </c>
      <c r="D261" s="84">
        <v>4.51</v>
      </c>
      <c r="E261" s="87" t="s">
        <v>0</v>
      </c>
      <c r="F261" s="88">
        <v>8</v>
      </c>
    </row>
    <row r="262" spans="1:6" ht="15">
      <c r="A262" s="100"/>
      <c r="B262" s="81">
        <v>73716224</v>
      </c>
      <c r="C262" s="82" t="s">
        <v>460</v>
      </c>
      <c r="D262" s="84">
        <v>3.97</v>
      </c>
      <c r="E262" s="87" t="s">
        <v>0</v>
      </c>
      <c r="F262" s="88">
        <v>8</v>
      </c>
    </row>
    <row r="263" spans="1:6" ht="15">
      <c r="A263" s="100"/>
      <c r="B263" s="81">
        <v>73720224</v>
      </c>
      <c r="C263" s="82" t="s">
        <v>461</v>
      </c>
      <c r="D263" s="84">
        <v>4.51</v>
      </c>
      <c r="E263" s="87" t="s">
        <v>0</v>
      </c>
      <c r="F263" s="88">
        <v>8</v>
      </c>
    </row>
    <row r="264" spans="1:6" ht="15">
      <c r="A264" s="100"/>
      <c r="B264" s="81">
        <v>73726124</v>
      </c>
      <c r="C264" s="82" t="s">
        <v>462</v>
      </c>
      <c r="D264" s="84">
        <v>7.2</v>
      </c>
      <c r="E264" s="87" t="s">
        <v>0</v>
      </c>
      <c r="F264" s="88">
        <v>8</v>
      </c>
    </row>
    <row r="265" spans="1:6" ht="15">
      <c r="A265" s="100"/>
      <c r="B265" s="81">
        <v>73732124</v>
      </c>
      <c r="C265" s="82" t="s">
        <v>463</v>
      </c>
      <c r="D265" s="84">
        <v>9.4700000000000006</v>
      </c>
      <c r="E265" s="87" t="s">
        <v>0</v>
      </c>
      <c r="F265" s="88">
        <v>8</v>
      </c>
    </row>
    <row r="266" spans="1:6" ht="15">
      <c r="A266" s="100"/>
      <c r="B266" s="81">
        <v>75912114</v>
      </c>
      <c r="C266" s="82" t="s">
        <v>464</v>
      </c>
      <c r="D266" s="84">
        <v>0.57999999999999996</v>
      </c>
      <c r="E266" s="87" t="s">
        <v>1</v>
      </c>
      <c r="F266" s="88">
        <v>9</v>
      </c>
    </row>
    <row r="267" spans="1:6" ht="15">
      <c r="A267" s="100"/>
      <c r="B267" s="81">
        <v>75912116</v>
      </c>
      <c r="C267" s="82" t="s">
        <v>465</v>
      </c>
      <c r="D267" s="84">
        <v>0.74</v>
      </c>
      <c r="E267" s="87" t="s">
        <v>1</v>
      </c>
      <c r="F267" s="88">
        <v>9</v>
      </c>
    </row>
    <row r="268" spans="1:6" ht="15">
      <c r="A268" s="100"/>
      <c r="B268" s="81">
        <v>75912115</v>
      </c>
      <c r="C268" s="82" t="s">
        <v>466</v>
      </c>
      <c r="D268" s="84">
        <v>0.74</v>
      </c>
      <c r="E268" s="87" t="s">
        <v>1</v>
      </c>
      <c r="F268" s="88">
        <v>9</v>
      </c>
    </row>
    <row r="269" spans="1:6" ht="15">
      <c r="A269" s="100"/>
      <c r="B269" s="81">
        <v>75912117</v>
      </c>
      <c r="C269" s="82" t="s">
        <v>467</v>
      </c>
      <c r="D269" s="84">
        <v>0.88</v>
      </c>
      <c r="E269" s="87" t="s">
        <v>1</v>
      </c>
      <c r="F269" s="88">
        <v>9</v>
      </c>
    </row>
    <row r="270" spans="1:6" ht="15">
      <c r="A270" s="100"/>
      <c r="B270" s="81">
        <v>76316750</v>
      </c>
      <c r="C270" s="82" t="s">
        <v>232</v>
      </c>
      <c r="D270" s="84">
        <v>2.13</v>
      </c>
      <c r="E270" s="87" t="s">
        <v>0</v>
      </c>
      <c r="F270" s="88">
        <v>10</v>
      </c>
    </row>
    <row r="271" spans="1:6" ht="15">
      <c r="A271" s="100"/>
      <c r="B271" s="81">
        <v>76316950</v>
      </c>
      <c r="C271" s="82" t="s">
        <v>233</v>
      </c>
      <c r="D271" s="84">
        <v>2.13</v>
      </c>
      <c r="E271" s="87" t="s">
        <v>0</v>
      </c>
      <c r="F271" s="88">
        <v>10</v>
      </c>
    </row>
    <row r="272" spans="1:6" ht="15">
      <c r="A272" s="100"/>
      <c r="B272" s="81">
        <v>76320450</v>
      </c>
      <c r="C272" s="82" t="s">
        <v>234</v>
      </c>
      <c r="D272" s="84">
        <v>3.04</v>
      </c>
      <c r="E272" s="87" t="s">
        <v>0</v>
      </c>
      <c r="F272" s="88">
        <v>10</v>
      </c>
    </row>
    <row r="273" spans="1:6" ht="15">
      <c r="A273" s="100"/>
      <c r="B273" s="81">
        <v>82816200</v>
      </c>
      <c r="C273" s="82" t="s">
        <v>235</v>
      </c>
      <c r="D273" s="84">
        <v>4.83</v>
      </c>
      <c r="E273" s="87" t="s">
        <v>236</v>
      </c>
      <c r="F273" s="88">
        <v>12</v>
      </c>
    </row>
    <row r="274" spans="1:6" ht="15">
      <c r="A274" s="100"/>
      <c r="B274" s="81">
        <v>82820200</v>
      </c>
      <c r="C274" s="82" t="s">
        <v>237</v>
      </c>
      <c r="D274" s="84">
        <v>6.71</v>
      </c>
      <c r="E274" s="87" t="s">
        <v>236</v>
      </c>
      <c r="F274" s="88">
        <v>12</v>
      </c>
    </row>
    <row r="275" spans="1:6" ht="15">
      <c r="A275" s="100"/>
      <c r="B275" s="81">
        <v>82826200</v>
      </c>
      <c r="C275" s="82" t="s">
        <v>238</v>
      </c>
      <c r="D275" s="84">
        <v>8.8000000000000007</v>
      </c>
      <c r="E275" s="87" t="s">
        <v>236</v>
      </c>
      <c r="F275" s="88">
        <v>12</v>
      </c>
    </row>
    <row r="276" spans="1:6" ht="15">
      <c r="A276" s="100"/>
      <c r="B276" s="81">
        <v>82832200</v>
      </c>
      <c r="C276" s="82" t="s">
        <v>239</v>
      </c>
      <c r="D276" s="84">
        <v>13.99</v>
      </c>
      <c r="E276" s="87" t="s">
        <v>236</v>
      </c>
      <c r="F276" s="88">
        <v>12</v>
      </c>
    </row>
    <row r="277" spans="1:6" ht="15">
      <c r="A277" s="100"/>
      <c r="B277" s="81">
        <v>8291620201</v>
      </c>
      <c r="C277" s="82" t="s">
        <v>240</v>
      </c>
      <c r="D277" s="84">
        <v>18.190000000000001</v>
      </c>
      <c r="E277" s="87" t="s">
        <v>236</v>
      </c>
      <c r="F277" s="88">
        <v>12</v>
      </c>
    </row>
    <row r="278" spans="1:6" ht="15">
      <c r="A278" s="100"/>
      <c r="B278" s="81">
        <v>8292020201</v>
      </c>
      <c r="C278" s="82" t="s">
        <v>241</v>
      </c>
      <c r="D278" s="84">
        <v>19.399999999999999</v>
      </c>
      <c r="E278" s="87" t="s">
        <v>236</v>
      </c>
      <c r="F278" s="88">
        <v>12</v>
      </c>
    </row>
    <row r="279" spans="1:6" ht="15">
      <c r="A279" s="100"/>
      <c r="B279" s="81">
        <v>8292620201</v>
      </c>
      <c r="C279" s="82" t="s">
        <v>242</v>
      </c>
      <c r="D279" s="84">
        <v>23.04</v>
      </c>
      <c r="E279" s="87" t="s">
        <v>236</v>
      </c>
      <c r="F279" s="88">
        <v>12</v>
      </c>
    </row>
    <row r="280" spans="1:6" ht="15">
      <c r="A280" s="100"/>
      <c r="B280" s="81">
        <v>8293220201</v>
      </c>
      <c r="C280" s="82" t="s">
        <v>243</v>
      </c>
      <c r="D280" s="84">
        <v>26.68</v>
      </c>
      <c r="E280" s="87" t="s">
        <v>236</v>
      </c>
      <c r="F280" s="88">
        <v>12</v>
      </c>
    </row>
    <row r="281" spans="1:6" ht="15">
      <c r="A281" s="100"/>
      <c r="B281" s="81">
        <v>88440200</v>
      </c>
      <c r="C281" s="82" t="s">
        <v>468</v>
      </c>
      <c r="D281" s="84">
        <v>31.98</v>
      </c>
      <c r="E281" s="87" t="s">
        <v>1</v>
      </c>
      <c r="F281" s="88">
        <v>13</v>
      </c>
    </row>
    <row r="282" spans="1:6" ht="15">
      <c r="A282" s="100"/>
      <c r="B282" s="81">
        <v>88450200</v>
      </c>
      <c r="C282" s="82" t="s">
        <v>469</v>
      </c>
      <c r="D282" s="84">
        <v>40.89</v>
      </c>
      <c r="E282" s="87" t="s">
        <v>1</v>
      </c>
      <c r="F282" s="88">
        <v>13</v>
      </c>
    </row>
    <row r="283" spans="1:6" ht="15">
      <c r="A283" s="100"/>
      <c r="B283" s="81">
        <v>88463200</v>
      </c>
      <c r="C283" s="82" t="s">
        <v>470</v>
      </c>
      <c r="D283" s="84">
        <v>60.5</v>
      </c>
      <c r="E283" s="87" t="s">
        <v>1</v>
      </c>
      <c r="F283" s="88">
        <v>13</v>
      </c>
    </row>
    <row r="284" spans="1:6" ht="15">
      <c r="A284" s="100"/>
      <c r="B284" s="81">
        <v>86775200</v>
      </c>
      <c r="C284" s="82" t="s">
        <v>487</v>
      </c>
      <c r="D284" s="84">
        <v>197.33</v>
      </c>
      <c r="E284" s="87" t="s">
        <v>1</v>
      </c>
      <c r="F284" s="88">
        <v>13</v>
      </c>
    </row>
    <row r="285" spans="1:6" ht="15">
      <c r="A285" s="100"/>
      <c r="B285" s="81">
        <v>82826201</v>
      </c>
      <c r="C285" s="82" t="s">
        <v>244</v>
      </c>
      <c r="D285" s="84">
        <v>12.66</v>
      </c>
      <c r="E285" s="87" t="s">
        <v>236</v>
      </c>
      <c r="F285" s="88">
        <v>13</v>
      </c>
    </row>
    <row r="286" spans="1:6" ht="15">
      <c r="A286" s="100"/>
      <c r="B286" s="81">
        <v>82832201</v>
      </c>
      <c r="C286" s="82" t="s">
        <v>245</v>
      </c>
      <c r="D286" s="84">
        <v>21.07</v>
      </c>
      <c r="E286" s="87" t="s">
        <v>236</v>
      </c>
      <c r="F286" s="88">
        <v>13</v>
      </c>
    </row>
    <row r="287" spans="1:6" ht="15">
      <c r="A287" s="100"/>
      <c r="B287" s="81">
        <v>88440201</v>
      </c>
      <c r="C287" s="82" t="s">
        <v>471</v>
      </c>
      <c r="D287" s="84">
        <v>31.4</v>
      </c>
      <c r="E287" s="87" t="s">
        <v>1</v>
      </c>
      <c r="F287" s="88">
        <v>14</v>
      </c>
    </row>
    <row r="288" spans="1:6" ht="15">
      <c r="A288" s="100"/>
      <c r="B288" s="81">
        <v>88450201</v>
      </c>
      <c r="C288" s="82" t="s">
        <v>472</v>
      </c>
      <c r="D288" s="84">
        <v>35.39</v>
      </c>
      <c r="E288" s="87" t="s">
        <v>1</v>
      </c>
      <c r="F288" s="88">
        <v>14</v>
      </c>
    </row>
    <row r="289" spans="1:6" ht="15">
      <c r="A289" s="100"/>
      <c r="B289" s="81">
        <v>88463201</v>
      </c>
      <c r="C289" s="82" t="s">
        <v>473</v>
      </c>
      <c r="D289" s="84">
        <v>56.13</v>
      </c>
      <c r="E289" s="87" t="s">
        <v>1</v>
      </c>
      <c r="F289" s="88">
        <v>14</v>
      </c>
    </row>
    <row r="290" spans="1:6" ht="15">
      <c r="A290" s="100"/>
      <c r="B290" s="81">
        <v>86775201</v>
      </c>
      <c r="C290" s="82" t="s">
        <v>474</v>
      </c>
      <c r="D290" s="84">
        <v>188.12</v>
      </c>
      <c r="E290" s="87" t="s">
        <v>1</v>
      </c>
      <c r="F290" s="88">
        <v>14</v>
      </c>
    </row>
    <row r="291" spans="1:6" ht="15">
      <c r="A291" s="100"/>
      <c r="B291" s="81">
        <v>75900116</v>
      </c>
      <c r="C291" s="82" t="s">
        <v>246</v>
      </c>
      <c r="D291" s="84">
        <v>2.88</v>
      </c>
      <c r="E291" s="87" t="s">
        <v>1</v>
      </c>
      <c r="F291" s="88">
        <v>14</v>
      </c>
    </row>
    <row r="292" spans="1:6" ht="15">
      <c r="A292" s="100"/>
      <c r="B292" s="81">
        <v>75900120</v>
      </c>
      <c r="C292" s="82" t="s">
        <v>247</v>
      </c>
      <c r="D292" s="84">
        <v>3.57</v>
      </c>
      <c r="E292" s="87" t="s">
        <v>1</v>
      </c>
      <c r="F292" s="88">
        <v>14</v>
      </c>
    </row>
    <row r="293" spans="1:6" ht="15">
      <c r="A293" s="100"/>
      <c r="B293" s="81">
        <v>75900126</v>
      </c>
      <c r="C293" s="82" t="s">
        <v>248</v>
      </c>
      <c r="D293" s="84">
        <v>6.95</v>
      </c>
      <c r="E293" s="87" t="s">
        <v>1</v>
      </c>
      <c r="F293" s="88">
        <v>14</v>
      </c>
    </row>
    <row r="294" spans="1:6" ht="15">
      <c r="A294" s="100"/>
      <c r="B294" s="81">
        <v>8291678201</v>
      </c>
      <c r="C294" s="82" t="s">
        <v>475</v>
      </c>
      <c r="D294" s="84">
        <v>7.69</v>
      </c>
      <c r="E294" s="87" t="s">
        <v>236</v>
      </c>
      <c r="F294" s="88">
        <v>15</v>
      </c>
    </row>
    <row r="295" spans="1:6" ht="15">
      <c r="A295" s="100"/>
      <c r="B295" s="81">
        <v>8292078201</v>
      </c>
      <c r="C295" s="82" t="s">
        <v>476</v>
      </c>
      <c r="D295" s="84">
        <v>8.34</v>
      </c>
      <c r="E295" s="87" t="s">
        <v>236</v>
      </c>
      <c r="F295" s="88">
        <v>15</v>
      </c>
    </row>
    <row r="296" spans="1:6" ht="15">
      <c r="A296" s="100"/>
      <c r="B296" s="81">
        <v>8292078301</v>
      </c>
      <c r="C296" s="82" t="s">
        <v>477</v>
      </c>
      <c r="D296" s="84">
        <v>11.45</v>
      </c>
      <c r="E296" s="87" t="s">
        <v>236</v>
      </c>
      <c r="F296" s="88">
        <v>15</v>
      </c>
    </row>
    <row r="297" spans="1:6" ht="15">
      <c r="A297" s="100"/>
      <c r="B297" s="81">
        <v>8292678301</v>
      </c>
      <c r="C297" s="82" t="s">
        <v>478</v>
      </c>
      <c r="D297" s="84">
        <v>13.87</v>
      </c>
      <c r="E297" s="87" t="s">
        <v>236</v>
      </c>
      <c r="F297" s="88">
        <v>15</v>
      </c>
    </row>
    <row r="298" spans="1:6" ht="15">
      <c r="A298" s="100"/>
      <c r="B298" s="81">
        <v>8293278401</v>
      </c>
      <c r="C298" s="82" t="s">
        <v>479</v>
      </c>
      <c r="D298" s="84">
        <v>21.4</v>
      </c>
      <c r="E298" s="87" t="s">
        <v>236</v>
      </c>
      <c r="F298" s="88">
        <v>15</v>
      </c>
    </row>
    <row r="299" spans="1:6" ht="15">
      <c r="A299" s="100"/>
      <c r="B299" s="81">
        <v>86740785</v>
      </c>
      <c r="C299" s="82" t="s">
        <v>659</v>
      </c>
      <c r="D299" s="84">
        <v>45.49</v>
      </c>
      <c r="E299" s="87" t="s">
        <v>1</v>
      </c>
      <c r="F299" s="88">
        <v>15</v>
      </c>
    </row>
    <row r="300" spans="1:6" ht="15">
      <c r="A300" s="100"/>
      <c r="B300" s="81">
        <v>86750786</v>
      </c>
      <c r="C300" s="82" t="s">
        <v>660</v>
      </c>
      <c r="D300" s="84">
        <v>77.760000000000005</v>
      </c>
      <c r="E300" s="87" t="s">
        <v>1</v>
      </c>
      <c r="F300" s="88">
        <v>15</v>
      </c>
    </row>
    <row r="301" spans="1:6" ht="15">
      <c r="A301" s="100"/>
      <c r="B301" s="81">
        <v>8291679201</v>
      </c>
      <c r="C301" s="82" t="s">
        <v>249</v>
      </c>
      <c r="D301" s="84">
        <v>6.69</v>
      </c>
      <c r="E301" s="87" t="s">
        <v>236</v>
      </c>
      <c r="F301" s="88">
        <v>16</v>
      </c>
    </row>
    <row r="302" spans="1:6" ht="15">
      <c r="A302" s="100"/>
      <c r="B302" s="81">
        <v>8292079201</v>
      </c>
      <c r="C302" s="82" t="s">
        <v>250</v>
      </c>
      <c r="D302" s="84">
        <v>8.2799999999999994</v>
      </c>
      <c r="E302" s="87" t="s">
        <v>236</v>
      </c>
      <c r="F302" s="88">
        <v>16</v>
      </c>
    </row>
    <row r="303" spans="1:6" ht="15">
      <c r="A303" s="100"/>
      <c r="B303" s="81">
        <v>8292079301</v>
      </c>
      <c r="C303" s="82" t="s">
        <v>251</v>
      </c>
      <c r="D303" s="84">
        <v>11.14</v>
      </c>
      <c r="E303" s="87" t="s">
        <v>236</v>
      </c>
      <c r="F303" s="88">
        <v>16</v>
      </c>
    </row>
    <row r="304" spans="1:6" ht="15">
      <c r="A304" s="100"/>
      <c r="B304" s="81">
        <v>8292679301</v>
      </c>
      <c r="C304" s="82" t="s">
        <v>252</v>
      </c>
      <c r="D304" s="84">
        <v>13.79</v>
      </c>
      <c r="E304" s="87" t="s">
        <v>236</v>
      </c>
      <c r="F304" s="88">
        <v>16</v>
      </c>
    </row>
    <row r="305" spans="1:6" ht="15">
      <c r="A305" s="100"/>
      <c r="B305" s="81">
        <v>8293279401</v>
      </c>
      <c r="C305" s="82" t="s">
        <v>253</v>
      </c>
      <c r="D305" s="84">
        <v>25.04</v>
      </c>
      <c r="E305" s="87" t="s">
        <v>236</v>
      </c>
      <c r="F305" s="88">
        <v>16</v>
      </c>
    </row>
    <row r="306" spans="1:6" ht="15">
      <c r="A306" s="100"/>
      <c r="B306" s="81">
        <v>82816300</v>
      </c>
      <c r="C306" s="82" t="s">
        <v>254</v>
      </c>
      <c r="D306" s="84">
        <v>6.59</v>
      </c>
      <c r="E306" s="87" t="s">
        <v>236</v>
      </c>
      <c r="F306" s="88">
        <v>16</v>
      </c>
    </row>
    <row r="307" spans="1:6" ht="15">
      <c r="A307" s="100"/>
      <c r="B307" s="81">
        <v>82820300</v>
      </c>
      <c r="C307" s="82" t="s">
        <v>255</v>
      </c>
      <c r="D307" s="84">
        <v>8.5299999999999994</v>
      </c>
      <c r="E307" s="87" t="s">
        <v>236</v>
      </c>
      <c r="F307" s="88">
        <v>16</v>
      </c>
    </row>
    <row r="308" spans="1:6" ht="15">
      <c r="A308" s="100"/>
      <c r="B308" s="81">
        <v>82826300</v>
      </c>
      <c r="C308" s="82" t="s">
        <v>256</v>
      </c>
      <c r="D308" s="84">
        <v>13.89</v>
      </c>
      <c r="E308" s="87" t="s">
        <v>236</v>
      </c>
      <c r="F308" s="88">
        <v>16</v>
      </c>
    </row>
    <row r="309" spans="1:6" ht="15">
      <c r="A309" s="100"/>
      <c r="B309" s="81">
        <v>82832300</v>
      </c>
      <c r="C309" s="82" t="s">
        <v>257</v>
      </c>
      <c r="D309" s="84">
        <v>21.4</v>
      </c>
      <c r="E309" s="87" t="s">
        <v>236</v>
      </c>
      <c r="F309" s="88">
        <v>16</v>
      </c>
    </row>
    <row r="310" spans="1:6" ht="15">
      <c r="A310" s="100"/>
      <c r="B310" s="81">
        <v>88440300</v>
      </c>
      <c r="C310" s="82" t="s">
        <v>258</v>
      </c>
      <c r="D310" s="84">
        <v>42.16</v>
      </c>
      <c r="E310" s="87" t="s">
        <v>1</v>
      </c>
      <c r="F310" s="88">
        <v>17</v>
      </c>
    </row>
    <row r="311" spans="1:6" ht="15">
      <c r="A311" s="100"/>
      <c r="B311" s="81">
        <v>88450300</v>
      </c>
      <c r="C311" s="82" t="s">
        <v>259</v>
      </c>
      <c r="D311" s="84">
        <v>59.1</v>
      </c>
      <c r="E311" s="87" t="s">
        <v>1</v>
      </c>
      <c r="F311" s="88">
        <v>17</v>
      </c>
    </row>
    <row r="312" spans="1:6" ht="15">
      <c r="A312" s="100"/>
      <c r="B312" s="81">
        <v>88463300</v>
      </c>
      <c r="C312" s="82" t="s">
        <v>488</v>
      </c>
      <c r="D312" s="84">
        <v>138.72999999999999</v>
      </c>
      <c r="E312" s="87" t="s">
        <v>1</v>
      </c>
      <c r="F312" s="88">
        <v>17</v>
      </c>
    </row>
    <row r="313" spans="1:6" ht="15">
      <c r="A313" s="100"/>
      <c r="B313" s="81">
        <v>86775300</v>
      </c>
      <c r="C313" s="82" t="s">
        <v>489</v>
      </c>
      <c r="D313" s="84">
        <v>295.39999999999998</v>
      </c>
      <c r="E313" s="87" t="s">
        <v>1</v>
      </c>
      <c r="F313" s="88">
        <v>17</v>
      </c>
    </row>
    <row r="314" spans="1:6" ht="15">
      <c r="A314" s="100"/>
      <c r="B314" s="81">
        <v>82816350</v>
      </c>
      <c r="C314" s="82" t="s">
        <v>260</v>
      </c>
      <c r="D314" s="84">
        <v>8.02</v>
      </c>
      <c r="E314" s="87" t="s">
        <v>236</v>
      </c>
      <c r="F314" s="88">
        <v>18</v>
      </c>
    </row>
    <row r="315" spans="1:6" ht="15">
      <c r="A315" s="100"/>
      <c r="B315" s="81">
        <v>82820333</v>
      </c>
      <c r="C315" s="82" t="s">
        <v>261</v>
      </c>
      <c r="D315" s="84">
        <v>7.65</v>
      </c>
      <c r="E315" s="87" t="s">
        <v>236</v>
      </c>
      <c r="F315" s="88">
        <v>18</v>
      </c>
    </row>
    <row r="316" spans="1:6" ht="15">
      <c r="A316" s="100"/>
      <c r="B316" s="81">
        <v>82820330</v>
      </c>
      <c r="C316" s="82" t="s">
        <v>262</v>
      </c>
      <c r="D316" s="84">
        <v>8.26</v>
      </c>
      <c r="E316" s="87" t="s">
        <v>236</v>
      </c>
      <c r="F316" s="88">
        <v>18</v>
      </c>
    </row>
    <row r="317" spans="1:6" ht="15">
      <c r="A317" s="100"/>
      <c r="B317" s="81">
        <v>82820303</v>
      </c>
      <c r="C317" s="82" t="s">
        <v>263</v>
      </c>
      <c r="D317" s="84">
        <v>8.1199999999999992</v>
      </c>
      <c r="E317" s="87" t="s">
        <v>236</v>
      </c>
      <c r="F317" s="88">
        <v>18</v>
      </c>
    </row>
    <row r="318" spans="1:6" ht="15">
      <c r="A318" s="100"/>
      <c r="B318" s="81">
        <v>82820360</v>
      </c>
      <c r="C318" s="82" t="s">
        <v>264</v>
      </c>
      <c r="D318" s="84">
        <v>11.42</v>
      </c>
      <c r="E318" s="87" t="s">
        <v>236</v>
      </c>
      <c r="F318" s="88">
        <v>18</v>
      </c>
    </row>
    <row r="319" spans="1:6" ht="15">
      <c r="A319" s="100"/>
      <c r="B319" s="81">
        <v>82826335</v>
      </c>
      <c r="C319" s="82" t="s">
        <v>265</v>
      </c>
      <c r="D319" s="84">
        <v>11.24</v>
      </c>
      <c r="E319" s="87" t="s">
        <v>236</v>
      </c>
      <c r="F319" s="88">
        <v>18</v>
      </c>
    </row>
    <row r="320" spans="1:6" ht="15">
      <c r="A320" s="100"/>
      <c r="B320" s="81">
        <v>82826330</v>
      </c>
      <c r="C320" s="82" t="s">
        <v>266</v>
      </c>
      <c r="D320" s="84">
        <v>11.88</v>
      </c>
      <c r="E320" s="87" t="s">
        <v>236</v>
      </c>
      <c r="F320" s="88">
        <v>18</v>
      </c>
    </row>
    <row r="321" spans="1:6" ht="15">
      <c r="A321" s="100"/>
      <c r="B321" s="81">
        <v>82826353</v>
      </c>
      <c r="C321" s="82" t="s">
        <v>267</v>
      </c>
      <c r="D321" s="84">
        <v>13.69</v>
      </c>
      <c r="E321" s="87" t="s">
        <v>236</v>
      </c>
      <c r="F321" s="88">
        <v>18</v>
      </c>
    </row>
    <row r="322" spans="1:6" ht="15">
      <c r="A322" s="100"/>
      <c r="B322" s="81">
        <v>82826355</v>
      </c>
      <c r="C322" s="82" t="s">
        <v>268</v>
      </c>
      <c r="D322" s="84">
        <v>11.52</v>
      </c>
      <c r="E322" s="87" t="s">
        <v>236</v>
      </c>
      <c r="F322" s="88">
        <v>18</v>
      </c>
    </row>
    <row r="323" spans="1:6" ht="15">
      <c r="A323" s="100"/>
      <c r="B323" s="81">
        <v>82826350</v>
      </c>
      <c r="C323" s="82" t="s">
        <v>269</v>
      </c>
      <c r="D323" s="84">
        <v>13.28</v>
      </c>
      <c r="E323" s="87" t="s">
        <v>236</v>
      </c>
      <c r="F323" s="88">
        <v>18</v>
      </c>
    </row>
    <row r="324" spans="1:6" ht="15">
      <c r="A324" s="100"/>
      <c r="B324" s="81">
        <v>82826303</v>
      </c>
      <c r="C324" s="82" t="s">
        <v>270</v>
      </c>
      <c r="D324" s="84">
        <v>13.45</v>
      </c>
      <c r="E324" s="87" t="s">
        <v>236</v>
      </c>
      <c r="F324" s="88">
        <v>18</v>
      </c>
    </row>
    <row r="325" spans="1:6" ht="15">
      <c r="A325" s="100"/>
      <c r="B325" s="81">
        <v>82826305</v>
      </c>
      <c r="C325" s="82" t="s">
        <v>271</v>
      </c>
      <c r="D325" s="84">
        <v>13.66</v>
      </c>
      <c r="E325" s="87" t="s">
        <v>236</v>
      </c>
      <c r="F325" s="88">
        <v>18</v>
      </c>
    </row>
    <row r="326" spans="1:6" ht="15">
      <c r="A326" s="100"/>
      <c r="B326" s="81">
        <v>82832330</v>
      </c>
      <c r="C326" s="82" t="s">
        <v>272</v>
      </c>
      <c r="D326" s="84">
        <v>21.56</v>
      </c>
      <c r="E326" s="87" t="s">
        <v>236</v>
      </c>
      <c r="F326" s="88">
        <v>18</v>
      </c>
    </row>
    <row r="327" spans="1:6" ht="15">
      <c r="A327" s="100"/>
      <c r="B327" s="81">
        <v>82832356</v>
      </c>
      <c r="C327" s="82" t="s">
        <v>273</v>
      </c>
      <c r="D327" s="84">
        <v>22.27</v>
      </c>
      <c r="E327" s="87" t="s">
        <v>236</v>
      </c>
      <c r="F327" s="88">
        <v>18</v>
      </c>
    </row>
    <row r="328" spans="1:6" ht="15">
      <c r="A328" s="100"/>
      <c r="B328" s="81">
        <v>82832350</v>
      </c>
      <c r="C328" s="82" t="s">
        <v>274</v>
      </c>
      <c r="D328" s="84">
        <v>22.52</v>
      </c>
      <c r="E328" s="87" t="s">
        <v>236</v>
      </c>
      <c r="F328" s="88">
        <v>18</v>
      </c>
    </row>
    <row r="329" spans="1:6" ht="15">
      <c r="A329" s="100"/>
      <c r="B329" s="81">
        <v>82832366</v>
      </c>
      <c r="C329" s="82" t="s">
        <v>275</v>
      </c>
      <c r="D329" s="84">
        <v>23.86</v>
      </c>
      <c r="E329" s="87" t="s">
        <v>236</v>
      </c>
      <c r="F329" s="88">
        <v>18</v>
      </c>
    </row>
    <row r="330" spans="1:6" ht="15">
      <c r="A330" s="100"/>
      <c r="B330" s="81">
        <v>82832360</v>
      </c>
      <c r="C330" s="82" t="s">
        <v>264</v>
      </c>
      <c r="D330" s="84">
        <v>22.84</v>
      </c>
      <c r="E330" s="87" t="s">
        <v>236</v>
      </c>
      <c r="F330" s="88">
        <v>18</v>
      </c>
    </row>
    <row r="331" spans="1:6" ht="15">
      <c r="A331" s="100"/>
      <c r="B331" s="81">
        <v>82840350</v>
      </c>
      <c r="C331" s="82" t="s">
        <v>276</v>
      </c>
      <c r="D331" s="84">
        <v>32.49</v>
      </c>
      <c r="E331" s="87" t="s">
        <v>236</v>
      </c>
      <c r="F331" s="88">
        <v>19</v>
      </c>
    </row>
    <row r="332" spans="1:6" ht="15">
      <c r="A332" s="100"/>
      <c r="B332" s="81">
        <v>82840360</v>
      </c>
      <c r="C332" s="82" t="s">
        <v>277</v>
      </c>
      <c r="D332" s="84">
        <v>34.81</v>
      </c>
      <c r="E332" s="87" t="s">
        <v>236</v>
      </c>
      <c r="F332" s="88">
        <v>19</v>
      </c>
    </row>
    <row r="333" spans="1:6" ht="15">
      <c r="A333" s="100"/>
      <c r="B333" s="81">
        <v>82840370</v>
      </c>
      <c r="C333" s="82" t="s">
        <v>278</v>
      </c>
      <c r="D333" s="84">
        <v>37.130000000000003</v>
      </c>
      <c r="E333" s="87" t="s">
        <v>236</v>
      </c>
      <c r="F333" s="88">
        <v>19</v>
      </c>
    </row>
    <row r="334" spans="1:6" ht="15">
      <c r="A334" s="100"/>
      <c r="B334" s="81">
        <v>82850350</v>
      </c>
      <c r="C334" s="82" t="s">
        <v>279</v>
      </c>
      <c r="D334" s="84">
        <v>39.450000000000003</v>
      </c>
      <c r="E334" s="87" t="s">
        <v>236</v>
      </c>
      <c r="F334" s="88">
        <v>19</v>
      </c>
    </row>
    <row r="335" spans="1:6" ht="15">
      <c r="A335" s="100"/>
      <c r="B335" s="81">
        <v>82850360</v>
      </c>
      <c r="C335" s="82" t="s">
        <v>280</v>
      </c>
      <c r="D335" s="84">
        <v>41.78</v>
      </c>
      <c r="E335" s="87" t="s">
        <v>236</v>
      </c>
      <c r="F335" s="88">
        <v>19</v>
      </c>
    </row>
    <row r="336" spans="1:6" ht="15">
      <c r="A336" s="100"/>
      <c r="B336" s="81">
        <v>82850370</v>
      </c>
      <c r="C336" s="82" t="s">
        <v>281</v>
      </c>
      <c r="D336" s="84">
        <v>44.1</v>
      </c>
      <c r="E336" s="87" t="s">
        <v>236</v>
      </c>
      <c r="F336" s="88">
        <v>19</v>
      </c>
    </row>
    <row r="337" spans="1:6" ht="15">
      <c r="A337" s="100"/>
      <c r="B337" s="81">
        <v>88450380</v>
      </c>
      <c r="C337" s="82" t="s">
        <v>282</v>
      </c>
      <c r="D337" s="84">
        <v>79.2</v>
      </c>
      <c r="E337" s="87" t="s">
        <v>1</v>
      </c>
      <c r="F337" s="88">
        <v>19</v>
      </c>
    </row>
    <row r="338" spans="1:6" ht="15">
      <c r="A338" s="100"/>
      <c r="B338" s="81">
        <v>82863370</v>
      </c>
      <c r="C338" s="82" t="s">
        <v>283</v>
      </c>
      <c r="D338" s="84">
        <v>58.02</v>
      </c>
      <c r="E338" s="87" t="s">
        <v>236</v>
      </c>
      <c r="F338" s="88">
        <v>19</v>
      </c>
    </row>
    <row r="339" spans="1:6" ht="15">
      <c r="A339" s="100"/>
      <c r="B339" s="81">
        <v>88463380</v>
      </c>
      <c r="C339" s="82" t="s">
        <v>284</v>
      </c>
      <c r="D339" s="84">
        <v>138.65</v>
      </c>
      <c r="E339" s="87" t="s">
        <v>1</v>
      </c>
      <c r="F339" s="88">
        <v>19</v>
      </c>
    </row>
    <row r="340" spans="1:6" ht="15">
      <c r="A340" s="100"/>
      <c r="B340" s="81">
        <v>88463390</v>
      </c>
      <c r="C340" s="82" t="s">
        <v>285</v>
      </c>
      <c r="D340" s="84">
        <v>112.17</v>
      </c>
      <c r="E340" s="87" t="s">
        <v>1</v>
      </c>
      <c r="F340" s="88">
        <v>19</v>
      </c>
    </row>
    <row r="341" spans="1:6" ht="15">
      <c r="A341" s="100"/>
      <c r="B341" s="81">
        <v>86775380</v>
      </c>
      <c r="C341" s="82" t="s">
        <v>661</v>
      </c>
      <c r="D341" s="84">
        <v>274.83999999999997</v>
      </c>
      <c r="E341" s="87" t="s">
        <v>1</v>
      </c>
      <c r="F341" s="88">
        <v>19</v>
      </c>
    </row>
    <row r="342" spans="1:6" ht="15">
      <c r="A342" s="100"/>
      <c r="B342" s="81">
        <v>86775390</v>
      </c>
      <c r="C342" s="82" t="s">
        <v>662</v>
      </c>
      <c r="D342" s="84">
        <v>283.27</v>
      </c>
      <c r="E342" s="87" t="s">
        <v>1</v>
      </c>
      <c r="F342" s="88">
        <v>19</v>
      </c>
    </row>
    <row r="343" spans="1:6" ht="15">
      <c r="A343" s="100"/>
      <c r="B343" s="81">
        <v>8291674201</v>
      </c>
      <c r="C343" s="82" t="s">
        <v>286</v>
      </c>
      <c r="D343" s="84">
        <v>11.1</v>
      </c>
      <c r="E343" s="87" t="s">
        <v>236</v>
      </c>
      <c r="F343" s="88">
        <v>19</v>
      </c>
    </row>
    <row r="344" spans="1:6" ht="15">
      <c r="A344" s="100"/>
      <c r="B344" s="81">
        <v>8292074201</v>
      </c>
      <c r="C344" s="82" t="s">
        <v>287</v>
      </c>
      <c r="D344" s="84">
        <v>12.19</v>
      </c>
      <c r="E344" s="87" t="s">
        <v>236</v>
      </c>
      <c r="F344" s="88">
        <v>19</v>
      </c>
    </row>
    <row r="345" spans="1:6" ht="15">
      <c r="A345" s="100"/>
      <c r="B345" s="81">
        <v>8292074301</v>
      </c>
      <c r="C345" s="82" t="s">
        <v>288</v>
      </c>
      <c r="D345" s="84">
        <v>22.56</v>
      </c>
      <c r="E345" s="87" t="s">
        <v>236</v>
      </c>
      <c r="F345" s="88">
        <v>19</v>
      </c>
    </row>
    <row r="346" spans="1:6" ht="15">
      <c r="A346" s="100"/>
      <c r="B346" s="81">
        <v>8292674201</v>
      </c>
      <c r="C346" s="82" t="s">
        <v>289</v>
      </c>
      <c r="D346" s="84">
        <v>22.78</v>
      </c>
      <c r="E346" s="87" t="s">
        <v>236</v>
      </c>
      <c r="F346" s="88">
        <v>19</v>
      </c>
    </row>
    <row r="347" spans="1:6" ht="15">
      <c r="A347" s="100"/>
      <c r="B347" s="81">
        <v>8292674301</v>
      </c>
      <c r="C347" s="82" t="s">
        <v>290</v>
      </c>
      <c r="D347" s="84">
        <v>22.26</v>
      </c>
      <c r="E347" s="87" t="s">
        <v>236</v>
      </c>
      <c r="F347" s="88">
        <v>19</v>
      </c>
    </row>
    <row r="348" spans="1:6" ht="15">
      <c r="A348" s="100"/>
      <c r="B348" s="81">
        <v>8293274201</v>
      </c>
      <c r="C348" s="82" t="s">
        <v>291</v>
      </c>
      <c r="D348" s="84">
        <v>28.33</v>
      </c>
      <c r="E348" s="87" t="s">
        <v>236</v>
      </c>
      <c r="F348" s="88">
        <v>19</v>
      </c>
    </row>
    <row r="349" spans="1:6" ht="15">
      <c r="A349" s="100"/>
      <c r="B349" s="81">
        <v>8293274301</v>
      </c>
      <c r="C349" s="82" t="s">
        <v>292</v>
      </c>
      <c r="D349" s="84">
        <v>30.25</v>
      </c>
      <c r="E349" s="87" t="s">
        <v>236</v>
      </c>
      <c r="F349" s="88">
        <v>19</v>
      </c>
    </row>
    <row r="350" spans="1:6" ht="15">
      <c r="A350" s="100"/>
      <c r="B350" s="81">
        <v>8293274401</v>
      </c>
      <c r="C350" s="82" t="s">
        <v>293</v>
      </c>
      <c r="D350" s="84">
        <v>36.549999999999997</v>
      </c>
      <c r="E350" s="87" t="s">
        <v>236</v>
      </c>
      <c r="F350" s="88">
        <v>19</v>
      </c>
    </row>
    <row r="351" spans="1:6" ht="15">
      <c r="A351" s="100"/>
      <c r="B351" s="81">
        <v>86740742</v>
      </c>
      <c r="C351" s="82" t="s">
        <v>294</v>
      </c>
      <c r="D351" s="84">
        <v>60.03</v>
      </c>
      <c r="E351" s="87" t="s">
        <v>1</v>
      </c>
      <c r="F351" s="88">
        <v>20</v>
      </c>
    </row>
    <row r="352" spans="1:6" ht="15">
      <c r="A352" s="100"/>
      <c r="B352" s="81">
        <v>86740743</v>
      </c>
      <c r="C352" s="82" t="s">
        <v>294</v>
      </c>
      <c r="D352" s="84">
        <v>61.11</v>
      </c>
      <c r="E352" s="87" t="s">
        <v>1</v>
      </c>
      <c r="F352" s="88">
        <v>20</v>
      </c>
    </row>
    <row r="353" spans="1:6" ht="15">
      <c r="A353" s="100"/>
      <c r="B353" s="81">
        <v>86750743</v>
      </c>
      <c r="C353" s="82" t="s">
        <v>295</v>
      </c>
      <c r="D353" s="84">
        <v>82.53</v>
      </c>
      <c r="E353" s="87" t="s">
        <v>1</v>
      </c>
      <c r="F353" s="88">
        <v>20</v>
      </c>
    </row>
    <row r="354" spans="1:6" ht="15">
      <c r="A354" s="100"/>
      <c r="B354" s="81">
        <v>86763744</v>
      </c>
      <c r="C354" s="82" t="s">
        <v>296</v>
      </c>
      <c r="D354" s="84">
        <v>130.72999999999999</v>
      </c>
      <c r="E354" s="87" t="s">
        <v>1</v>
      </c>
      <c r="F354" s="88">
        <v>20</v>
      </c>
    </row>
    <row r="355" spans="1:6" ht="15">
      <c r="A355" s="100"/>
      <c r="B355" s="81">
        <v>86775744</v>
      </c>
      <c r="C355" s="82" t="s">
        <v>297</v>
      </c>
      <c r="D355" s="84">
        <v>284.29000000000002</v>
      </c>
      <c r="E355" s="87" t="s">
        <v>1</v>
      </c>
      <c r="F355" s="88">
        <v>20</v>
      </c>
    </row>
    <row r="356" spans="1:6" ht="15">
      <c r="A356" s="100"/>
      <c r="B356" s="81">
        <v>8291676201</v>
      </c>
      <c r="C356" s="82" t="s">
        <v>298</v>
      </c>
      <c r="D356" s="84">
        <v>4.87</v>
      </c>
      <c r="E356" s="87" t="s">
        <v>236</v>
      </c>
      <c r="F356" s="88">
        <v>20</v>
      </c>
    </row>
    <row r="357" spans="1:6" ht="15">
      <c r="A357" s="100"/>
      <c r="B357" s="81">
        <v>8291676301</v>
      </c>
      <c r="C357" s="82" t="s">
        <v>299</v>
      </c>
      <c r="D357" s="84">
        <v>6.53</v>
      </c>
      <c r="E357" s="87" t="s">
        <v>236</v>
      </c>
      <c r="F357" s="88">
        <v>20</v>
      </c>
    </row>
    <row r="358" spans="1:6" ht="15">
      <c r="A358" s="100"/>
      <c r="B358" s="81">
        <v>8292076201</v>
      </c>
      <c r="C358" s="82" t="s">
        <v>300</v>
      </c>
      <c r="D358" s="84">
        <v>5.5</v>
      </c>
      <c r="E358" s="87" t="s">
        <v>236</v>
      </c>
      <c r="F358" s="88">
        <v>20</v>
      </c>
    </row>
    <row r="359" spans="1:6" ht="15">
      <c r="A359" s="100"/>
      <c r="B359" s="81">
        <v>8292076301</v>
      </c>
      <c r="C359" s="82" t="s">
        <v>301</v>
      </c>
      <c r="D359" s="84">
        <v>6.89</v>
      </c>
      <c r="E359" s="87" t="s">
        <v>236</v>
      </c>
      <c r="F359" s="88">
        <v>20</v>
      </c>
    </row>
    <row r="360" spans="1:6" ht="15">
      <c r="A360" s="100"/>
      <c r="B360" s="81">
        <v>8292076401</v>
      </c>
      <c r="C360" s="82" t="s">
        <v>302</v>
      </c>
      <c r="D360" s="84">
        <v>13.23</v>
      </c>
      <c r="E360" s="87" t="s">
        <v>236</v>
      </c>
      <c r="F360" s="88">
        <v>20</v>
      </c>
    </row>
    <row r="361" spans="1:6" ht="15">
      <c r="A361" s="100"/>
      <c r="B361" s="81">
        <v>8292676301</v>
      </c>
      <c r="C361" s="82" t="s">
        <v>303</v>
      </c>
      <c r="D361" s="84">
        <v>8.4</v>
      </c>
      <c r="E361" s="87" t="s">
        <v>236</v>
      </c>
      <c r="F361" s="88">
        <v>20</v>
      </c>
    </row>
    <row r="362" spans="1:6" ht="15">
      <c r="A362" s="100"/>
      <c r="B362" s="81">
        <v>8292676401</v>
      </c>
      <c r="C362" s="82" t="s">
        <v>304</v>
      </c>
      <c r="D362" s="84">
        <v>10.84</v>
      </c>
      <c r="E362" s="87" t="s">
        <v>236</v>
      </c>
      <c r="F362" s="88">
        <v>20</v>
      </c>
    </row>
    <row r="363" spans="1:6" ht="15">
      <c r="A363" s="100"/>
      <c r="B363" s="81">
        <v>8293276401</v>
      </c>
      <c r="C363" s="82" t="s">
        <v>305</v>
      </c>
      <c r="D363" s="84">
        <v>10.84</v>
      </c>
      <c r="E363" s="87" t="s">
        <v>236</v>
      </c>
      <c r="F363" s="88">
        <v>20</v>
      </c>
    </row>
    <row r="364" spans="1:6" ht="15">
      <c r="A364" s="100"/>
      <c r="B364" s="81">
        <v>8293276501</v>
      </c>
      <c r="C364" s="82" t="s">
        <v>306</v>
      </c>
      <c r="D364" s="84">
        <v>18.420000000000002</v>
      </c>
      <c r="E364" s="87" t="s">
        <v>236</v>
      </c>
      <c r="F364" s="88">
        <v>20</v>
      </c>
    </row>
    <row r="365" spans="1:6" ht="15">
      <c r="A365" s="100"/>
      <c r="B365" s="81">
        <v>82816761</v>
      </c>
      <c r="C365" s="82" t="s">
        <v>663</v>
      </c>
      <c r="D365" s="84">
        <v>4.68</v>
      </c>
      <c r="E365" s="87" t="s">
        <v>236</v>
      </c>
      <c r="F365" s="88">
        <v>21</v>
      </c>
    </row>
    <row r="366" spans="1:6" ht="15">
      <c r="A366" s="100"/>
      <c r="B366" s="81">
        <v>82816762</v>
      </c>
      <c r="C366" s="82" t="s">
        <v>664</v>
      </c>
      <c r="D366" s="84">
        <v>4.8600000000000003</v>
      </c>
      <c r="E366" s="87" t="s">
        <v>236</v>
      </c>
      <c r="F366" s="88">
        <v>21</v>
      </c>
    </row>
    <row r="367" spans="1:6" ht="15">
      <c r="A367" s="100"/>
      <c r="B367" s="81">
        <v>82816763</v>
      </c>
      <c r="C367" s="82" t="s">
        <v>665</v>
      </c>
      <c r="D367" s="84">
        <v>6.58</v>
      </c>
      <c r="E367" s="87" t="s">
        <v>236</v>
      </c>
      <c r="F367" s="88">
        <v>21</v>
      </c>
    </row>
    <row r="368" spans="1:6" ht="15">
      <c r="A368" s="100"/>
      <c r="B368" s="81">
        <v>82820762</v>
      </c>
      <c r="C368" s="82" t="s">
        <v>666</v>
      </c>
      <c r="D368" s="84">
        <v>5.33</v>
      </c>
      <c r="E368" s="87" t="s">
        <v>236</v>
      </c>
      <c r="F368" s="88">
        <v>21</v>
      </c>
    </row>
    <row r="369" spans="1:6" ht="15">
      <c r="A369" s="100"/>
      <c r="B369" s="81">
        <v>82820763</v>
      </c>
      <c r="C369" s="82" t="s">
        <v>667</v>
      </c>
      <c r="D369" s="84">
        <v>6.32</v>
      </c>
      <c r="E369" s="87" t="s">
        <v>236</v>
      </c>
      <c r="F369" s="88">
        <v>21</v>
      </c>
    </row>
    <row r="370" spans="1:6" ht="15">
      <c r="A370" s="100"/>
      <c r="B370" s="81">
        <v>86740764</v>
      </c>
      <c r="C370" s="82" t="s">
        <v>307</v>
      </c>
      <c r="D370" s="84">
        <v>35.159999999999997</v>
      </c>
      <c r="E370" s="87" t="s">
        <v>1</v>
      </c>
      <c r="F370" s="88">
        <v>21</v>
      </c>
    </row>
    <row r="371" spans="1:6" ht="15">
      <c r="A371" s="100"/>
      <c r="B371" s="81">
        <v>86740765</v>
      </c>
      <c r="C371" s="82" t="s">
        <v>308</v>
      </c>
      <c r="D371" s="84">
        <v>35.19</v>
      </c>
      <c r="E371" s="87" t="s">
        <v>1</v>
      </c>
      <c r="F371" s="88">
        <v>21</v>
      </c>
    </row>
    <row r="372" spans="1:6" ht="15">
      <c r="A372" s="100"/>
      <c r="B372" s="81">
        <v>86740766</v>
      </c>
      <c r="C372" s="82" t="s">
        <v>309</v>
      </c>
      <c r="D372" s="84">
        <v>42.25</v>
      </c>
      <c r="E372" s="87" t="s">
        <v>1</v>
      </c>
      <c r="F372" s="88">
        <v>21</v>
      </c>
    </row>
    <row r="373" spans="1:6" ht="15">
      <c r="A373" s="100"/>
      <c r="B373" s="81">
        <v>86750766</v>
      </c>
      <c r="C373" s="82" t="s">
        <v>310</v>
      </c>
      <c r="D373" s="84">
        <v>44.74</v>
      </c>
      <c r="E373" s="87" t="s">
        <v>1</v>
      </c>
      <c r="F373" s="88">
        <v>21</v>
      </c>
    </row>
    <row r="374" spans="1:6" ht="15">
      <c r="A374" s="100"/>
      <c r="B374" s="81">
        <v>86750768</v>
      </c>
      <c r="C374" s="82" t="s">
        <v>311</v>
      </c>
      <c r="D374" s="84">
        <v>41.28</v>
      </c>
      <c r="E374" s="87" t="s">
        <v>1</v>
      </c>
      <c r="F374" s="88">
        <v>21</v>
      </c>
    </row>
    <row r="375" spans="1:6" ht="15">
      <c r="A375" s="100"/>
      <c r="B375" s="81">
        <v>86763768</v>
      </c>
      <c r="C375" s="82" t="s">
        <v>312</v>
      </c>
      <c r="D375" s="84">
        <v>78.66</v>
      </c>
      <c r="E375" s="87" t="s">
        <v>1</v>
      </c>
      <c r="F375" s="88">
        <v>21</v>
      </c>
    </row>
    <row r="376" spans="1:6" ht="15">
      <c r="A376" s="100"/>
      <c r="B376" s="81">
        <v>86775769</v>
      </c>
      <c r="C376" s="82" t="s">
        <v>313</v>
      </c>
      <c r="D376" s="84">
        <v>160.21</v>
      </c>
      <c r="E376" s="87" t="s">
        <v>1</v>
      </c>
      <c r="F376" s="88">
        <v>21</v>
      </c>
    </row>
    <row r="377" spans="1:6" ht="15">
      <c r="A377" s="100"/>
      <c r="B377" s="81">
        <v>8291677201</v>
      </c>
      <c r="C377" s="82" t="s">
        <v>314</v>
      </c>
      <c r="D377" s="84">
        <v>6.39</v>
      </c>
      <c r="E377" s="87" t="s">
        <v>236</v>
      </c>
      <c r="F377" s="88">
        <v>22</v>
      </c>
    </row>
    <row r="378" spans="1:6" ht="15">
      <c r="A378" s="100"/>
      <c r="B378" s="81">
        <v>8292077201</v>
      </c>
      <c r="C378" s="82" t="s">
        <v>315</v>
      </c>
      <c r="D378" s="84">
        <v>7.41</v>
      </c>
      <c r="E378" s="87" t="s">
        <v>236</v>
      </c>
      <c r="F378" s="88">
        <v>22</v>
      </c>
    </row>
    <row r="379" spans="1:6" ht="15">
      <c r="A379" s="100"/>
      <c r="B379" s="81">
        <v>8292077301</v>
      </c>
      <c r="C379" s="82" t="s">
        <v>316</v>
      </c>
      <c r="D379" s="84">
        <v>11.72</v>
      </c>
      <c r="E379" s="87" t="s">
        <v>236</v>
      </c>
      <c r="F379" s="88">
        <v>22</v>
      </c>
    </row>
    <row r="380" spans="1:6" ht="15">
      <c r="A380" s="100"/>
      <c r="B380" s="81">
        <v>8292677301</v>
      </c>
      <c r="C380" s="82" t="s">
        <v>317</v>
      </c>
      <c r="D380" s="84">
        <v>9.82</v>
      </c>
      <c r="E380" s="87" t="s">
        <v>236</v>
      </c>
      <c r="F380" s="88">
        <v>22</v>
      </c>
    </row>
    <row r="381" spans="1:6" ht="15">
      <c r="A381" s="100"/>
      <c r="B381" s="81">
        <v>8292677401</v>
      </c>
      <c r="C381" s="82" t="s">
        <v>318</v>
      </c>
      <c r="D381" s="84">
        <v>12.78</v>
      </c>
      <c r="E381" s="87" t="s">
        <v>236</v>
      </c>
      <c r="F381" s="88">
        <v>22</v>
      </c>
    </row>
    <row r="382" spans="1:6" ht="15">
      <c r="A382" s="100"/>
      <c r="B382" s="81">
        <v>8293277401</v>
      </c>
      <c r="C382" s="82" t="s">
        <v>319</v>
      </c>
      <c r="D382" s="84">
        <v>16.079999999999998</v>
      </c>
      <c r="E382" s="87" t="s">
        <v>236</v>
      </c>
      <c r="F382" s="88">
        <v>22</v>
      </c>
    </row>
    <row r="383" spans="1:6" ht="15">
      <c r="A383" s="100"/>
      <c r="B383" s="81">
        <v>8293277501</v>
      </c>
      <c r="C383" s="82" t="s">
        <v>320</v>
      </c>
      <c r="D383" s="84">
        <v>17.46</v>
      </c>
      <c r="E383" s="87" t="s">
        <v>236</v>
      </c>
      <c r="F383" s="88">
        <v>22</v>
      </c>
    </row>
    <row r="384" spans="1:6" ht="15">
      <c r="A384" s="100"/>
      <c r="B384" s="81">
        <v>86740774</v>
      </c>
      <c r="C384" s="82" t="s">
        <v>490</v>
      </c>
      <c r="D384" s="84">
        <v>39.979999999999997</v>
      </c>
      <c r="E384" s="87" t="s">
        <v>1</v>
      </c>
      <c r="F384" s="88">
        <v>22</v>
      </c>
    </row>
    <row r="385" spans="1:6" ht="15">
      <c r="A385" s="100"/>
      <c r="B385" s="81">
        <v>86740775</v>
      </c>
      <c r="C385" s="82" t="s">
        <v>491</v>
      </c>
      <c r="D385" s="84">
        <v>39.92</v>
      </c>
      <c r="E385" s="87" t="s">
        <v>1</v>
      </c>
      <c r="F385" s="88">
        <v>22</v>
      </c>
    </row>
    <row r="386" spans="1:6" ht="15">
      <c r="A386" s="100"/>
      <c r="B386" s="81">
        <v>86750776</v>
      </c>
      <c r="C386" s="82" t="s">
        <v>492</v>
      </c>
      <c r="D386" s="84">
        <v>51.3</v>
      </c>
      <c r="E386" s="87" t="s">
        <v>1</v>
      </c>
      <c r="F386" s="88">
        <v>22</v>
      </c>
    </row>
    <row r="387" spans="1:6" ht="15">
      <c r="A387" s="100"/>
      <c r="B387" s="81">
        <v>86763778</v>
      </c>
      <c r="C387" s="82" t="s">
        <v>493</v>
      </c>
      <c r="D387" s="84">
        <v>93.78</v>
      </c>
      <c r="E387" s="87" t="s">
        <v>1</v>
      </c>
      <c r="F387" s="88">
        <v>22</v>
      </c>
    </row>
    <row r="388" spans="1:6" ht="15">
      <c r="A388" s="100"/>
      <c r="B388" s="81">
        <v>82816100</v>
      </c>
      <c r="C388" s="82" t="s">
        <v>321</v>
      </c>
      <c r="D388" s="84">
        <v>4.4400000000000004</v>
      </c>
      <c r="E388" s="87" t="s">
        <v>236</v>
      </c>
      <c r="F388" s="88">
        <v>22</v>
      </c>
    </row>
    <row r="389" spans="1:6" ht="15">
      <c r="A389" s="100"/>
      <c r="B389" s="81">
        <v>82820100</v>
      </c>
      <c r="C389" s="82" t="s">
        <v>322</v>
      </c>
      <c r="D389" s="84">
        <v>5.28</v>
      </c>
      <c r="E389" s="87" t="s">
        <v>236</v>
      </c>
      <c r="F389" s="88">
        <v>23</v>
      </c>
    </row>
    <row r="390" spans="1:6" ht="15">
      <c r="A390" s="100"/>
      <c r="B390" s="81">
        <v>82826100</v>
      </c>
      <c r="C390" s="82" t="s">
        <v>323</v>
      </c>
      <c r="D390" s="84">
        <v>7.79</v>
      </c>
      <c r="E390" s="87" t="s">
        <v>236</v>
      </c>
      <c r="F390" s="88">
        <v>23</v>
      </c>
    </row>
    <row r="391" spans="1:6" ht="15">
      <c r="A391" s="100"/>
      <c r="B391" s="81">
        <v>82832100</v>
      </c>
      <c r="C391" s="82" t="s">
        <v>324</v>
      </c>
      <c r="D391" s="84">
        <v>11.52</v>
      </c>
      <c r="E391" s="87" t="s">
        <v>236</v>
      </c>
      <c r="F391" s="88">
        <v>23</v>
      </c>
    </row>
    <row r="392" spans="1:6" ht="15">
      <c r="A392" s="100"/>
      <c r="B392" s="81">
        <v>88440100</v>
      </c>
      <c r="C392" s="82" t="s">
        <v>325</v>
      </c>
      <c r="D392" s="84">
        <v>20.45</v>
      </c>
      <c r="E392" s="87" t="s">
        <v>1</v>
      </c>
      <c r="F392" s="88">
        <v>23</v>
      </c>
    </row>
    <row r="393" spans="1:6" ht="15">
      <c r="A393" s="100"/>
      <c r="B393" s="81">
        <v>88450100</v>
      </c>
      <c r="C393" s="82" t="s">
        <v>326</v>
      </c>
      <c r="D393" s="84">
        <v>27.45</v>
      </c>
      <c r="E393" s="87" t="s">
        <v>1</v>
      </c>
      <c r="F393" s="88">
        <v>23</v>
      </c>
    </row>
    <row r="394" spans="1:6" ht="15">
      <c r="A394" s="100"/>
      <c r="B394" s="81">
        <v>88463100</v>
      </c>
      <c r="C394" s="82" t="s">
        <v>327</v>
      </c>
      <c r="D394" s="84">
        <v>40.01</v>
      </c>
      <c r="E394" s="87" t="s">
        <v>1</v>
      </c>
      <c r="F394" s="88">
        <v>23</v>
      </c>
    </row>
    <row r="395" spans="1:6" ht="15">
      <c r="A395" s="100"/>
      <c r="B395" s="81">
        <v>86775100</v>
      </c>
      <c r="C395" s="82" t="s">
        <v>328</v>
      </c>
      <c r="D395" s="84">
        <v>158</v>
      </c>
      <c r="E395" s="87" t="s">
        <v>236</v>
      </c>
      <c r="F395" s="88">
        <v>23</v>
      </c>
    </row>
    <row r="396" spans="1:6" ht="15">
      <c r="A396" s="100"/>
      <c r="B396" s="81">
        <v>82820130</v>
      </c>
      <c r="C396" s="82" t="s">
        <v>329</v>
      </c>
      <c r="D396" s="84">
        <v>5</v>
      </c>
      <c r="E396" s="87" t="s">
        <v>236</v>
      </c>
      <c r="F396" s="88">
        <v>23</v>
      </c>
    </row>
    <row r="397" spans="1:6" ht="15">
      <c r="A397" s="100"/>
      <c r="B397" s="81">
        <v>82826130</v>
      </c>
      <c r="C397" s="82" t="s">
        <v>330</v>
      </c>
      <c r="D397" s="84">
        <v>6.6</v>
      </c>
      <c r="E397" s="87" t="s">
        <v>236</v>
      </c>
      <c r="F397" s="88">
        <v>24</v>
      </c>
    </row>
    <row r="398" spans="1:6" ht="15">
      <c r="A398" s="100"/>
      <c r="B398" s="81">
        <v>82826150</v>
      </c>
      <c r="C398" s="82" t="s">
        <v>331</v>
      </c>
      <c r="D398" s="84">
        <v>6.6</v>
      </c>
      <c r="E398" s="87" t="s">
        <v>236</v>
      </c>
      <c r="F398" s="88">
        <v>24</v>
      </c>
    </row>
    <row r="399" spans="1:6" ht="15">
      <c r="A399" s="100"/>
      <c r="B399" s="81">
        <v>82832150</v>
      </c>
      <c r="C399" s="82" t="s">
        <v>332</v>
      </c>
      <c r="D399" s="84">
        <v>11.46</v>
      </c>
      <c r="E399" s="87" t="s">
        <v>236</v>
      </c>
      <c r="F399" s="88">
        <v>24</v>
      </c>
    </row>
    <row r="400" spans="1:6" ht="15">
      <c r="A400" s="100"/>
      <c r="B400" s="81">
        <v>82832160</v>
      </c>
      <c r="C400" s="82" t="s">
        <v>333</v>
      </c>
      <c r="D400" s="84">
        <v>11.69</v>
      </c>
      <c r="E400" s="87" t="s">
        <v>236</v>
      </c>
      <c r="F400" s="88">
        <v>24</v>
      </c>
    </row>
    <row r="401" spans="1:6" ht="15">
      <c r="A401" s="100"/>
      <c r="B401" s="81">
        <v>82840160</v>
      </c>
      <c r="C401" s="82" t="s">
        <v>334</v>
      </c>
      <c r="D401" s="84">
        <v>20.05</v>
      </c>
      <c r="E401" s="87" t="s">
        <v>236</v>
      </c>
      <c r="F401" s="88">
        <v>24</v>
      </c>
    </row>
    <row r="402" spans="1:6" ht="15">
      <c r="A402" s="100"/>
      <c r="B402" s="81">
        <v>82840170</v>
      </c>
      <c r="C402" s="82" t="s">
        <v>335</v>
      </c>
      <c r="D402" s="84">
        <v>22.28</v>
      </c>
      <c r="E402" s="87" t="s">
        <v>236</v>
      </c>
      <c r="F402" s="88">
        <v>24</v>
      </c>
    </row>
    <row r="403" spans="1:6" ht="15">
      <c r="A403" s="100"/>
      <c r="B403" s="81">
        <v>82850170</v>
      </c>
      <c r="C403" s="82" t="s">
        <v>336</v>
      </c>
      <c r="D403" s="84">
        <v>24.5</v>
      </c>
      <c r="E403" s="87" t="s">
        <v>236</v>
      </c>
      <c r="F403" s="88">
        <v>24</v>
      </c>
    </row>
    <row r="404" spans="1:6" ht="15">
      <c r="A404" s="100"/>
      <c r="B404" s="81">
        <v>88450180</v>
      </c>
      <c r="C404" s="82" t="s">
        <v>337</v>
      </c>
      <c r="D404" s="84">
        <v>26.74</v>
      </c>
      <c r="E404" s="87" t="s">
        <v>236</v>
      </c>
      <c r="F404" s="88">
        <v>24</v>
      </c>
    </row>
    <row r="405" spans="1:6" ht="15">
      <c r="A405" s="100"/>
      <c r="B405" s="81">
        <v>88463180</v>
      </c>
      <c r="C405" s="82" t="s">
        <v>338</v>
      </c>
      <c r="D405" s="84">
        <v>59.2</v>
      </c>
      <c r="E405" s="87" t="s">
        <v>1</v>
      </c>
      <c r="F405" s="88">
        <v>24</v>
      </c>
    </row>
    <row r="406" spans="1:6" ht="15">
      <c r="A406" s="100"/>
      <c r="B406" s="81">
        <v>88463190</v>
      </c>
      <c r="C406" s="82" t="s">
        <v>339</v>
      </c>
      <c r="D406" s="84">
        <v>59.2</v>
      </c>
      <c r="E406" s="87" t="s">
        <v>1</v>
      </c>
      <c r="F406" s="88">
        <v>24</v>
      </c>
    </row>
    <row r="407" spans="1:6" ht="15">
      <c r="A407" s="100"/>
      <c r="B407" s="81">
        <v>86775180</v>
      </c>
      <c r="C407" s="82" t="s">
        <v>340</v>
      </c>
      <c r="D407" s="84">
        <v>142.08000000000001</v>
      </c>
      <c r="E407" s="87" t="s">
        <v>1</v>
      </c>
      <c r="F407" s="88">
        <v>24</v>
      </c>
    </row>
    <row r="408" spans="1:6" ht="15">
      <c r="A408" s="100"/>
      <c r="B408" s="81">
        <v>86775190</v>
      </c>
      <c r="C408" s="82" t="s">
        <v>340</v>
      </c>
      <c r="D408" s="84">
        <v>146.77000000000001</v>
      </c>
      <c r="E408" s="87" t="s">
        <v>1</v>
      </c>
      <c r="F408" s="88">
        <v>24</v>
      </c>
    </row>
    <row r="409" spans="1:6" ht="15">
      <c r="A409" s="100"/>
      <c r="B409" s="81">
        <v>86775195</v>
      </c>
      <c r="C409" s="82" t="s">
        <v>341</v>
      </c>
      <c r="D409" s="84">
        <v>151.43</v>
      </c>
      <c r="E409" s="87" t="s">
        <v>1</v>
      </c>
      <c r="F409" s="88">
        <v>24</v>
      </c>
    </row>
    <row r="410" spans="1:6" ht="15">
      <c r="A410" s="100"/>
      <c r="B410" s="81">
        <v>86916102</v>
      </c>
      <c r="C410" s="82" t="s">
        <v>1205</v>
      </c>
      <c r="D410" s="84"/>
      <c r="E410" s="87" t="s">
        <v>1</v>
      </c>
      <c r="F410" s="88">
        <v>25</v>
      </c>
    </row>
    <row r="411" spans="1:6" ht="15">
      <c r="A411" s="100"/>
      <c r="B411" s="81">
        <v>86920102</v>
      </c>
      <c r="C411" s="82" t="s">
        <v>1206</v>
      </c>
      <c r="D411" s="84"/>
      <c r="E411" s="87" t="s">
        <v>1</v>
      </c>
      <c r="F411" s="88">
        <v>25</v>
      </c>
    </row>
    <row r="412" spans="1:6" ht="15">
      <c r="A412" s="100"/>
      <c r="B412" s="81">
        <v>86926102</v>
      </c>
      <c r="C412" s="82" t="s">
        <v>1207</v>
      </c>
      <c r="D412" s="84"/>
      <c r="E412" s="87" t="s">
        <v>1</v>
      </c>
      <c r="F412" s="88">
        <v>25</v>
      </c>
    </row>
    <row r="413" spans="1:6" ht="15">
      <c r="A413" s="100"/>
      <c r="B413" s="81">
        <v>86932102</v>
      </c>
      <c r="C413" s="82" t="s">
        <v>1208</v>
      </c>
      <c r="D413" s="84"/>
      <c r="E413" s="87" t="s">
        <v>1</v>
      </c>
      <c r="F413" s="88">
        <v>25</v>
      </c>
    </row>
    <row r="414" spans="1:6" ht="15">
      <c r="A414" s="100"/>
      <c r="B414" s="81">
        <v>86740102</v>
      </c>
      <c r="C414" s="82" t="s">
        <v>1209</v>
      </c>
      <c r="D414" s="84"/>
      <c r="E414" s="87" t="s">
        <v>1</v>
      </c>
      <c r="F414" s="88">
        <v>25</v>
      </c>
    </row>
    <row r="415" spans="1:6" ht="15">
      <c r="A415" s="100"/>
      <c r="B415" s="81">
        <v>82816820</v>
      </c>
      <c r="C415" s="82" t="s">
        <v>342</v>
      </c>
      <c r="D415" s="84">
        <v>3.53</v>
      </c>
      <c r="E415" s="87" t="s">
        <v>236</v>
      </c>
      <c r="F415" s="88">
        <v>26</v>
      </c>
    </row>
    <row r="416" spans="1:6" ht="15">
      <c r="A416" s="100"/>
      <c r="B416" s="81">
        <v>82820820</v>
      </c>
      <c r="C416" s="82" t="s">
        <v>343</v>
      </c>
      <c r="D416" s="84">
        <v>4</v>
      </c>
      <c r="E416" s="87" t="s">
        <v>236</v>
      </c>
      <c r="F416" s="88">
        <v>26</v>
      </c>
    </row>
    <row r="417" spans="1:6" ht="15">
      <c r="A417" s="100"/>
      <c r="B417" s="81">
        <v>82826820</v>
      </c>
      <c r="C417" s="82" t="s">
        <v>344</v>
      </c>
      <c r="D417" s="84">
        <v>6.01</v>
      </c>
      <c r="E417" s="87" t="s">
        <v>236</v>
      </c>
      <c r="F417" s="88">
        <v>26</v>
      </c>
    </row>
    <row r="418" spans="1:6" ht="15">
      <c r="A418" s="100"/>
      <c r="B418" s="81">
        <v>82832820</v>
      </c>
      <c r="C418" s="82" t="s">
        <v>345</v>
      </c>
      <c r="D418" s="84">
        <v>8.01</v>
      </c>
      <c r="E418" s="87" t="s">
        <v>236</v>
      </c>
      <c r="F418" s="88">
        <v>26</v>
      </c>
    </row>
    <row r="419" spans="1:6" ht="15">
      <c r="A419" s="100"/>
      <c r="B419" s="81">
        <v>8291667201</v>
      </c>
      <c r="C419" s="82" t="s">
        <v>346</v>
      </c>
      <c r="D419" s="84">
        <v>8.51</v>
      </c>
      <c r="E419" s="87" t="s">
        <v>236</v>
      </c>
      <c r="F419" s="88">
        <v>26</v>
      </c>
    </row>
    <row r="420" spans="1:6" ht="15">
      <c r="A420" s="100"/>
      <c r="B420" s="81">
        <v>8291667301</v>
      </c>
      <c r="C420" s="82" t="s">
        <v>347</v>
      </c>
      <c r="D420" s="84">
        <v>9.43</v>
      </c>
      <c r="E420" s="87" t="s">
        <v>236</v>
      </c>
      <c r="F420" s="88">
        <v>26</v>
      </c>
    </row>
    <row r="421" spans="1:6" ht="15">
      <c r="A421" s="100"/>
      <c r="B421" s="81">
        <v>8292067301</v>
      </c>
      <c r="C421" s="82" t="s">
        <v>348</v>
      </c>
      <c r="D421" s="84">
        <v>10.68</v>
      </c>
      <c r="E421" s="87" t="s">
        <v>236</v>
      </c>
      <c r="F421" s="88">
        <v>26</v>
      </c>
    </row>
    <row r="422" spans="1:6" ht="15">
      <c r="A422" s="100"/>
      <c r="B422" s="81">
        <v>8292067401</v>
      </c>
      <c r="C422" s="82" t="s">
        <v>349</v>
      </c>
      <c r="D422" s="84">
        <v>13.23</v>
      </c>
      <c r="E422" s="87" t="s">
        <v>236</v>
      </c>
      <c r="F422" s="88">
        <v>26</v>
      </c>
    </row>
    <row r="423" spans="1:6" ht="15">
      <c r="A423" s="100"/>
      <c r="B423" s="81">
        <v>8292667301</v>
      </c>
      <c r="C423" s="82" t="s">
        <v>350</v>
      </c>
      <c r="D423" s="84">
        <v>23.61</v>
      </c>
      <c r="E423" s="87" t="s">
        <v>236</v>
      </c>
      <c r="F423" s="88">
        <v>26</v>
      </c>
    </row>
    <row r="424" spans="1:6" ht="15">
      <c r="A424" s="100"/>
      <c r="B424" s="81">
        <v>8292667401</v>
      </c>
      <c r="C424" s="82" t="s">
        <v>351</v>
      </c>
      <c r="D424" s="84">
        <v>14.52</v>
      </c>
      <c r="E424" s="87" t="s">
        <v>236</v>
      </c>
      <c r="F424" s="88">
        <v>26</v>
      </c>
    </row>
    <row r="425" spans="1:6" ht="15">
      <c r="A425" s="100"/>
      <c r="B425" s="81">
        <v>8292667501</v>
      </c>
      <c r="C425" s="82" t="s">
        <v>352</v>
      </c>
      <c r="D425" s="84">
        <v>18.190000000000001</v>
      </c>
      <c r="E425" s="87" t="s">
        <v>236</v>
      </c>
      <c r="F425" s="88">
        <v>26</v>
      </c>
    </row>
    <row r="426" spans="1:6" ht="15">
      <c r="A426" s="100"/>
      <c r="B426" s="81">
        <v>8292667601</v>
      </c>
      <c r="C426" s="82" t="s">
        <v>353</v>
      </c>
      <c r="D426" s="84">
        <v>21.82</v>
      </c>
      <c r="E426" s="87" t="s">
        <v>236</v>
      </c>
      <c r="F426" s="88">
        <v>26</v>
      </c>
    </row>
    <row r="427" spans="1:6" ht="15">
      <c r="A427" s="100"/>
      <c r="B427" s="81">
        <v>8293267401</v>
      </c>
      <c r="C427" s="82" t="s">
        <v>354</v>
      </c>
      <c r="D427" s="84">
        <v>26.93</v>
      </c>
      <c r="E427" s="87" t="s">
        <v>236</v>
      </c>
      <c r="F427" s="88">
        <v>26</v>
      </c>
    </row>
    <row r="428" spans="1:6" ht="15">
      <c r="A428" s="100"/>
      <c r="B428" s="81">
        <v>8293267501</v>
      </c>
      <c r="C428" s="82" t="s">
        <v>355</v>
      </c>
      <c r="D428" s="84">
        <v>25.69</v>
      </c>
      <c r="E428" s="87" t="s">
        <v>236</v>
      </c>
      <c r="F428" s="88">
        <v>26</v>
      </c>
    </row>
    <row r="429" spans="1:6" ht="15">
      <c r="A429" s="100"/>
      <c r="B429" s="81">
        <v>8293267601</v>
      </c>
      <c r="C429" s="82" t="s">
        <v>356</v>
      </c>
      <c r="D429" s="84">
        <v>35.24</v>
      </c>
      <c r="E429" s="87" t="s">
        <v>236</v>
      </c>
      <c r="F429" s="88">
        <v>26</v>
      </c>
    </row>
    <row r="430" spans="1:6" ht="15">
      <c r="A430" s="100"/>
      <c r="B430" s="81">
        <v>86740795</v>
      </c>
      <c r="C430" s="82" t="s">
        <v>357</v>
      </c>
      <c r="D430" s="84">
        <v>51.94</v>
      </c>
      <c r="E430" s="87" t="s">
        <v>1</v>
      </c>
      <c r="F430" s="88">
        <v>27</v>
      </c>
    </row>
    <row r="431" spans="1:6" ht="15">
      <c r="A431" s="100"/>
      <c r="B431" s="81">
        <v>86740796</v>
      </c>
      <c r="C431" s="82" t="s">
        <v>358</v>
      </c>
      <c r="D431" s="84">
        <v>56.27</v>
      </c>
      <c r="E431" s="87" t="s">
        <v>1</v>
      </c>
      <c r="F431" s="88">
        <v>27</v>
      </c>
    </row>
    <row r="432" spans="1:6" ht="15">
      <c r="A432" s="100"/>
      <c r="B432" s="81">
        <v>86750797</v>
      </c>
      <c r="C432" s="82" t="s">
        <v>359</v>
      </c>
      <c r="D432" s="84">
        <v>99.02</v>
      </c>
      <c r="E432" s="87" t="s">
        <v>1</v>
      </c>
      <c r="F432" s="88">
        <v>27</v>
      </c>
    </row>
    <row r="433" spans="1:6" ht="15">
      <c r="A433" s="100"/>
      <c r="B433" s="81">
        <v>86750798</v>
      </c>
      <c r="C433" s="82" t="s">
        <v>360</v>
      </c>
      <c r="D433" s="84">
        <v>77.64</v>
      </c>
      <c r="E433" s="87" t="s">
        <v>1</v>
      </c>
      <c r="F433" s="88">
        <v>27</v>
      </c>
    </row>
    <row r="434" spans="1:6" ht="15">
      <c r="A434" s="100"/>
      <c r="B434" s="81">
        <v>86763798</v>
      </c>
      <c r="C434" s="82" t="s">
        <v>361</v>
      </c>
      <c r="D434" s="84">
        <v>112.42</v>
      </c>
      <c r="E434" s="87" t="s">
        <v>1</v>
      </c>
      <c r="F434" s="88">
        <v>27</v>
      </c>
    </row>
    <row r="435" spans="1:6" ht="15">
      <c r="A435" s="100"/>
      <c r="B435" s="81">
        <v>86763799</v>
      </c>
      <c r="C435" s="82" t="s">
        <v>362</v>
      </c>
      <c r="D435" s="84">
        <v>125.95</v>
      </c>
      <c r="E435" s="87" t="s">
        <v>1</v>
      </c>
      <c r="F435" s="88">
        <v>27</v>
      </c>
    </row>
    <row r="436" spans="1:6" ht="15">
      <c r="A436" s="100"/>
      <c r="B436" s="81">
        <v>8291627201</v>
      </c>
      <c r="C436" s="82" t="s">
        <v>1210</v>
      </c>
      <c r="D436" s="84"/>
      <c r="E436" s="87" t="s">
        <v>1</v>
      </c>
      <c r="F436" s="88">
        <v>27</v>
      </c>
    </row>
    <row r="437" spans="1:6" ht="15">
      <c r="A437" s="100"/>
      <c r="B437" s="81">
        <v>8291627301</v>
      </c>
      <c r="C437" s="82" t="s">
        <v>1211</v>
      </c>
      <c r="D437" s="84"/>
      <c r="E437" s="87" t="s">
        <v>1</v>
      </c>
      <c r="F437" s="88">
        <v>27</v>
      </c>
    </row>
    <row r="438" spans="1:6" ht="15">
      <c r="A438" s="100"/>
      <c r="B438" s="81">
        <v>8292027301</v>
      </c>
      <c r="C438" s="82" t="s">
        <v>1212</v>
      </c>
      <c r="D438" s="84"/>
      <c r="E438" s="87" t="s">
        <v>1</v>
      </c>
      <c r="F438" s="88">
        <v>27</v>
      </c>
    </row>
    <row r="439" spans="1:6" ht="15">
      <c r="A439" s="100"/>
      <c r="B439" s="81">
        <v>8292627401</v>
      </c>
      <c r="C439" s="82" t="s">
        <v>1213</v>
      </c>
      <c r="D439" s="84"/>
      <c r="E439" s="87" t="s">
        <v>1</v>
      </c>
      <c r="F439" s="88">
        <v>27</v>
      </c>
    </row>
    <row r="440" spans="1:6" ht="15">
      <c r="A440" s="100"/>
      <c r="B440" s="81">
        <v>85900932</v>
      </c>
      <c r="C440" s="82" t="s">
        <v>363</v>
      </c>
      <c r="D440" s="84">
        <v>18.88</v>
      </c>
      <c r="E440" s="87" t="s">
        <v>1</v>
      </c>
      <c r="F440" s="88">
        <v>28</v>
      </c>
    </row>
    <row r="441" spans="1:6" ht="15">
      <c r="A441" s="100"/>
      <c r="B441" s="81">
        <v>85900943</v>
      </c>
      <c r="C441" s="82" t="s">
        <v>366</v>
      </c>
      <c r="D441" s="84">
        <v>18.88</v>
      </c>
      <c r="E441" s="87" t="s">
        <v>1</v>
      </c>
      <c r="F441" s="88">
        <v>28</v>
      </c>
    </row>
    <row r="442" spans="1:6" ht="15">
      <c r="A442" s="100"/>
      <c r="B442" s="81">
        <v>85900954</v>
      </c>
      <c r="C442" s="82" t="s">
        <v>364</v>
      </c>
      <c r="D442" s="84">
        <v>53.83</v>
      </c>
      <c r="E442" s="87" t="s">
        <v>1</v>
      </c>
      <c r="F442" s="88">
        <v>28</v>
      </c>
    </row>
    <row r="443" spans="1:6" ht="15">
      <c r="A443" s="100"/>
      <c r="B443" s="81">
        <v>85900988</v>
      </c>
      <c r="C443" s="82" t="s">
        <v>365</v>
      </c>
      <c r="D443" s="84">
        <v>75.48</v>
      </c>
      <c r="E443" s="87" t="s">
        <v>1</v>
      </c>
      <c r="F443" s="88">
        <v>28</v>
      </c>
    </row>
    <row r="444" spans="1:6" ht="15">
      <c r="A444" s="100"/>
      <c r="B444" s="81">
        <v>8291672001</v>
      </c>
      <c r="C444" s="82" t="s">
        <v>480</v>
      </c>
      <c r="D444" s="84">
        <v>9.7899999999999991</v>
      </c>
      <c r="E444" s="87" t="s">
        <v>236</v>
      </c>
      <c r="F444" s="88">
        <v>29</v>
      </c>
    </row>
    <row r="445" spans="1:6" ht="15">
      <c r="A445" s="100"/>
      <c r="B445" s="81">
        <v>8292072001</v>
      </c>
      <c r="C445" s="82" t="s">
        <v>481</v>
      </c>
      <c r="D445" s="84">
        <v>12.03</v>
      </c>
      <c r="E445" s="87" t="s">
        <v>236</v>
      </c>
      <c r="F445" s="88">
        <v>29</v>
      </c>
    </row>
    <row r="446" spans="1:6" ht="15">
      <c r="A446" s="100"/>
      <c r="B446" s="81">
        <v>8292072301</v>
      </c>
      <c r="C446" s="82" t="s">
        <v>482</v>
      </c>
      <c r="D446" s="84">
        <v>12.12</v>
      </c>
      <c r="E446" s="87" t="s">
        <v>236</v>
      </c>
      <c r="F446" s="88">
        <v>29</v>
      </c>
    </row>
    <row r="447" spans="1:6" ht="15">
      <c r="A447" s="100"/>
      <c r="B447" s="81">
        <v>8292672001</v>
      </c>
      <c r="C447" s="82" t="s">
        <v>483</v>
      </c>
      <c r="D447" s="84">
        <v>20.29</v>
      </c>
      <c r="E447" s="87" t="s">
        <v>236</v>
      </c>
      <c r="F447" s="88">
        <v>29</v>
      </c>
    </row>
    <row r="448" spans="1:6" ht="15">
      <c r="A448" s="100"/>
      <c r="B448" s="81">
        <v>8291672201</v>
      </c>
      <c r="C448" s="82" t="s">
        <v>484</v>
      </c>
      <c r="D448" s="84">
        <v>22.06</v>
      </c>
      <c r="E448" s="87" t="s">
        <v>236</v>
      </c>
      <c r="F448" s="88">
        <v>29</v>
      </c>
    </row>
    <row r="449" spans="1:6" ht="15">
      <c r="A449" s="100"/>
      <c r="B449" s="81">
        <v>8291672101</v>
      </c>
      <c r="C449" s="82" t="s">
        <v>485</v>
      </c>
      <c r="D449" s="84">
        <v>16.239999999999998</v>
      </c>
      <c r="E449" s="87" t="s">
        <v>236</v>
      </c>
      <c r="F449" s="88">
        <v>30</v>
      </c>
    </row>
    <row r="450" spans="1:6" ht="15">
      <c r="A450" s="100"/>
      <c r="B450" s="81">
        <v>8292072101</v>
      </c>
      <c r="C450" s="82" t="s">
        <v>486</v>
      </c>
      <c r="D450" s="84">
        <v>16.559999999999999</v>
      </c>
      <c r="E450" s="87" t="s">
        <v>236</v>
      </c>
      <c r="F450" s="88">
        <v>30</v>
      </c>
    </row>
    <row r="451" spans="1:6" ht="15">
      <c r="A451" s="100"/>
      <c r="B451" s="81">
        <v>84916315</v>
      </c>
      <c r="C451" s="82" t="s">
        <v>689</v>
      </c>
      <c r="D451" s="84">
        <v>8.39</v>
      </c>
      <c r="E451" s="87" t="s">
        <v>236</v>
      </c>
      <c r="F451" s="88">
        <v>31</v>
      </c>
    </row>
    <row r="452" spans="1:6" ht="15">
      <c r="A452" s="100"/>
      <c r="B452" s="81">
        <v>84926315</v>
      </c>
      <c r="C452" s="82" t="s">
        <v>690</v>
      </c>
      <c r="D452" s="84">
        <v>10.17</v>
      </c>
      <c r="E452" s="87" t="s">
        <v>236</v>
      </c>
      <c r="F452" s="88">
        <v>31</v>
      </c>
    </row>
    <row r="453" spans="1:6" ht="15">
      <c r="A453" s="100"/>
      <c r="B453" s="81">
        <v>84900315</v>
      </c>
      <c r="C453" s="82" t="s">
        <v>691</v>
      </c>
      <c r="D453" s="84">
        <v>1.5</v>
      </c>
      <c r="E453" s="87" t="s">
        <v>236</v>
      </c>
      <c r="F453" s="88">
        <v>31</v>
      </c>
    </row>
    <row r="454" spans="1:6" ht="15">
      <c r="A454" s="100"/>
      <c r="B454" s="81">
        <v>84901120</v>
      </c>
      <c r="C454" s="82" t="s">
        <v>692</v>
      </c>
      <c r="D454" s="84">
        <v>17.71</v>
      </c>
      <c r="E454" s="87" t="s">
        <v>236</v>
      </c>
      <c r="F454" s="88">
        <v>32</v>
      </c>
    </row>
    <row r="455" spans="1:6" ht="15">
      <c r="A455" s="100"/>
      <c r="B455" s="81">
        <v>84901118</v>
      </c>
      <c r="C455" s="82" t="s">
        <v>693</v>
      </c>
      <c r="D455" s="84">
        <v>9.19</v>
      </c>
      <c r="E455" s="87" t="s">
        <v>236</v>
      </c>
      <c r="F455" s="88">
        <v>32</v>
      </c>
    </row>
    <row r="456" spans="1:6" ht="15">
      <c r="A456" s="100"/>
      <c r="B456" s="81">
        <v>84901116</v>
      </c>
      <c r="C456" s="82" t="s">
        <v>668</v>
      </c>
      <c r="D456" s="84">
        <v>9.2799999999999994</v>
      </c>
      <c r="E456" s="87" t="s">
        <v>236</v>
      </c>
      <c r="F456" s="88">
        <v>33</v>
      </c>
    </row>
    <row r="457" spans="1:6" ht="15">
      <c r="A457" s="100"/>
      <c r="B457" s="81">
        <v>84901117</v>
      </c>
      <c r="C457" s="82" t="s">
        <v>1214</v>
      </c>
      <c r="D457" s="84"/>
      <c r="E457" s="87" t="s">
        <v>1</v>
      </c>
      <c r="F457" s="88">
        <v>33</v>
      </c>
    </row>
    <row r="458" spans="1:6" ht="15">
      <c r="A458" s="100"/>
      <c r="B458" s="81">
        <v>84900119</v>
      </c>
      <c r="C458" s="82" t="s">
        <v>367</v>
      </c>
      <c r="D458" s="84">
        <v>21.51</v>
      </c>
      <c r="E458" s="87" t="s">
        <v>1</v>
      </c>
      <c r="F458" s="88">
        <v>33</v>
      </c>
    </row>
    <row r="459" spans="1:6" ht="15">
      <c r="A459" s="100"/>
      <c r="B459" s="81">
        <v>89500502</v>
      </c>
      <c r="C459" s="82" t="s">
        <v>368</v>
      </c>
      <c r="D459" s="84">
        <v>36.29</v>
      </c>
      <c r="E459" s="87" t="s">
        <v>1</v>
      </c>
      <c r="F459" s="88">
        <v>34</v>
      </c>
    </row>
    <row r="460" spans="1:6" ht="15">
      <c r="A460" s="100"/>
      <c r="B460" s="81">
        <v>89500503</v>
      </c>
      <c r="C460" s="82" t="s">
        <v>369</v>
      </c>
      <c r="D460" s="84">
        <v>46.66</v>
      </c>
      <c r="E460" s="87" t="s">
        <v>1</v>
      </c>
      <c r="F460" s="88">
        <v>34</v>
      </c>
    </row>
    <row r="461" spans="1:6" ht="15">
      <c r="A461" s="100"/>
      <c r="B461" s="81">
        <v>89500515</v>
      </c>
      <c r="C461" s="82" t="s">
        <v>370</v>
      </c>
      <c r="D461" s="84">
        <v>4.42</v>
      </c>
      <c r="E461" s="87" t="s">
        <v>1</v>
      </c>
      <c r="F461" s="88">
        <v>34</v>
      </c>
    </row>
    <row r="462" spans="1:6" ht="15">
      <c r="A462" s="100"/>
      <c r="B462" s="81">
        <v>74816103</v>
      </c>
      <c r="C462" s="82" t="s">
        <v>371</v>
      </c>
      <c r="D462" s="84">
        <v>5.83</v>
      </c>
      <c r="E462" s="87" t="s">
        <v>1</v>
      </c>
      <c r="F462" s="88">
        <v>35</v>
      </c>
    </row>
    <row r="463" spans="1:6" ht="15">
      <c r="A463" s="100"/>
      <c r="B463" s="81">
        <v>74820103</v>
      </c>
      <c r="C463" s="82" t="s">
        <v>372</v>
      </c>
      <c r="D463" s="84">
        <v>6.04</v>
      </c>
      <c r="E463" s="87" t="s">
        <v>1</v>
      </c>
      <c r="F463" s="88">
        <v>35</v>
      </c>
    </row>
    <row r="464" spans="1:6" ht="15">
      <c r="A464" s="100"/>
      <c r="B464" s="81">
        <v>8291671001</v>
      </c>
      <c r="C464" s="82" t="s">
        <v>373</v>
      </c>
      <c r="D464" s="84">
        <v>7.98</v>
      </c>
      <c r="E464" s="87" t="s">
        <v>236</v>
      </c>
      <c r="F464" s="88">
        <v>35</v>
      </c>
    </row>
    <row r="465" spans="1:6" ht="15">
      <c r="A465" s="100"/>
      <c r="B465" s="81">
        <v>8292071001</v>
      </c>
      <c r="C465" s="82" t="s">
        <v>374</v>
      </c>
      <c r="D465" s="84">
        <v>8.51</v>
      </c>
      <c r="E465" s="87" t="s">
        <v>236</v>
      </c>
      <c r="F465" s="88">
        <v>35</v>
      </c>
    </row>
    <row r="466" spans="1:6" ht="15">
      <c r="A466" s="100"/>
      <c r="B466" s="81">
        <v>72800712</v>
      </c>
      <c r="C466" s="82" t="s">
        <v>375</v>
      </c>
      <c r="D466" s="84">
        <v>4.1399999999999997</v>
      </c>
      <c r="E466" s="87" t="s">
        <v>1</v>
      </c>
      <c r="F466" s="88">
        <v>36</v>
      </c>
    </row>
    <row r="467" spans="1:6" ht="15">
      <c r="A467" s="100"/>
      <c r="B467" s="81">
        <v>72800100</v>
      </c>
      <c r="C467" s="82" t="s">
        <v>376</v>
      </c>
      <c r="D467" s="84">
        <v>6.66</v>
      </c>
      <c r="E467" s="87" t="s">
        <v>1</v>
      </c>
      <c r="F467" s="88">
        <v>36</v>
      </c>
    </row>
    <row r="468" spans="1:6" ht="15">
      <c r="A468" s="100"/>
      <c r="B468" s="81">
        <v>82916501</v>
      </c>
      <c r="C468" s="82" t="s">
        <v>377</v>
      </c>
      <c r="D468" s="84">
        <v>2.37</v>
      </c>
      <c r="E468" s="87" t="s">
        <v>1</v>
      </c>
      <c r="F468" s="88">
        <v>37</v>
      </c>
    </row>
    <row r="469" spans="1:6" ht="15">
      <c r="A469" s="100"/>
      <c r="B469" s="81">
        <v>82920501</v>
      </c>
      <c r="C469" s="82" t="s">
        <v>378</v>
      </c>
      <c r="D469" s="84">
        <v>2.37</v>
      </c>
      <c r="E469" s="87" t="s">
        <v>1</v>
      </c>
      <c r="F469" s="88">
        <v>37</v>
      </c>
    </row>
    <row r="470" spans="1:6" ht="15">
      <c r="A470" s="100"/>
      <c r="B470" s="81">
        <v>82926501</v>
      </c>
      <c r="C470" s="82" t="s">
        <v>379</v>
      </c>
      <c r="D470" s="84">
        <v>2.37</v>
      </c>
      <c r="E470" s="87" t="s">
        <v>1</v>
      </c>
      <c r="F470" s="88">
        <v>37</v>
      </c>
    </row>
    <row r="471" spans="1:6" ht="15">
      <c r="A471" s="100"/>
      <c r="B471" s="81">
        <v>82932501</v>
      </c>
      <c r="C471" s="82" t="s">
        <v>380</v>
      </c>
      <c r="D471" s="84">
        <v>4.75</v>
      </c>
      <c r="E471" s="87" t="s">
        <v>1</v>
      </c>
      <c r="F471" s="88">
        <v>37</v>
      </c>
    </row>
    <row r="472" spans="1:6" ht="15">
      <c r="A472" s="100"/>
      <c r="B472" s="81">
        <v>86740505</v>
      </c>
      <c r="C472" s="82" t="s">
        <v>381</v>
      </c>
      <c r="D472" s="84">
        <v>9.73</v>
      </c>
      <c r="E472" s="87" t="s">
        <v>1</v>
      </c>
      <c r="F472" s="88">
        <v>37</v>
      </c>
    </row>
    <row r="473" spans="1:6" ht="15">
      <c r="A473" s="100"/>
      <c r="B473" s="81">
        <v>86750505</v>
      </c>
      <c r="C473" s="82" t="s">
        <v>382</v>
      </c>
      <c r="D473" s="84">
        <v>12.52</v>
      </c>
      <c r="E473" s="87" t="s">
        <v>1</v>
      </c>
      <c r="F473" s="88">
        <v>37</v>
      </c>
    </row>
    <row r="474" spans="1:6" ht="15">
      <c r="A474" s="100"/>
      <c r="B474" s="81">
        <v>86763505</v>
      </c>
      <c r="C474" s="82" t="s">
        <v>383</v>
      </c>
      <c r="D474" s="84">
        <v>18.23</v>
      </c>
      <c r="E474" s="87" t="s">
        <v>1</v>
      </c>
      <c r="F474" s="88">
        <v>37</v>
      </c>
    </row>
    <row r="475" spans="1:6" ht="15">
      <c r="A475" s="100"/>
      <c r="B475" s="81">
        <v>86775505</v>
      </c>
      <c r="C475" s="82" t="s">
        <v>384</v>
      </c>
      <c r="D475" s="84">
        <v>23.38</v>
      </c>
      <c r="E475" s="87" t="s">
        <v>1</v>
      </c>
      <c r="F475" s="88">
        <v>37</v>
      </c>
    </row>
    <row r="476" spans="1:6" ht="15">
      <c r="A476" s="100"/>
      <c r="B476" s="81">
        <v>88316200</v>
      </c>
      <c r="C476" s="82" t="s">
        <v>385</v>
      </c>
      <c r="D476" s="84">
        <v>6.12</v>
      </c>
      <c r="E476" s="87" t="s">
        <v>1</v>
      </c>
      <c r="F476" s="88">
        <v>40</v>
      </c>
    </row>
    <row r="477" spans="1:6" ht="15">
      <c r="A477" s="100"/>
      <c r="B477" s="81">
        <v>88320200</v>
      </c>
      <c r="C477" s="82" t="s">
        <v>386</v>
      </c>
      <c r="D477" s="84">
        <v>7.14</v>
      </c>
      <c r="E477" s="87" t="s">
        <v>1</v>
      </c>
      <c r="F477" s="88">
        <v>40</v>
      </c>
    </row>
    <row r="478" spans="1:6" ht="15">
      <c r="A478" s="100"/>
      <c r="B478" s="81">
        <v>88326200</v>
      </c>
      <c r="C478" s="82" t="s">
        <v>387</v>
      </c>
      <c r="D478" s="84">
        <v>11.16</v>
      </c>
      <c r="E478" s="87" t="s">
        <v>1</v>
      </c>
      <c r="F478" s="88">
        <v>40</v>
      </c>
    </row>
    <row r="479" spans="1:6" ht="15">
      <c r="A479" s="100"/>
      <c r="B479" s="81">
        <v>87316880</v>
      </c>
      <c r="C479" s="82" t="s">
        <v>505</v>
      </c>
      <c r="D479" s="84">
        <v>12.93</v>
      </c>
      <c r="E479" s="87" t="s">
        <v>1</v>
      </c>
      <c r="F479" s="88">
        <v>40</v>
      </c>
    </row>
    <row r="480" spans="1:6" ht="15">
      <c r="A480" s="100"/>
      <c r="B480" s="81">
        <v>87320880</v>
      </c>
      <c r="C480" s="82" t="s">
        <v>506</v>
      </c>
      <c r="D480" s="84">
        <v>17.03</v>
      </c>
      <c r="E480" s="87" t="s">
        <v>1</v>
      </c>
      <c r="F480" s="88">
        <v>40</v>
      </c>
    </row>
    <row r="481" spans="1:6" ht="15">
      <c r="A481" s="100"/>
      <c r="B481" s="81">
        <v>87316782</v>
      </c>
      <c r="C481" s="82" t="s">
        <v>388</v>
      </c>
      <c r="D481" s="84">
        <v>9.09</v>
      </c>
      <c r="E481" s="87" t="s">
        <v>1</v>
      </c>
      <c r="F481" s="88">
        <v>41</v>
      </c>
    </row>
    <row r="482" spans="1:6" ht="15">
      <c r="A482" s="100"/>
      <c r="B482" s="81">
        <v>87320782</v>
      </c>
      <c r="C482" s="82" t="s">
        <v>389</v>
      </c>
      <c r="D482" s="84">
        <v>16.920000000000002</v>
      </c>
      <c r="E482" s="87" t="s">
        <v>1</v>
      </c>
      <c r="F482" s="88">
        <v>41</v>
      </c>
    </row>
    <row r="483" spans="1:6" ht="15">
      <c r="A483" s="100"/>
      <c r="B483" s="81">
        <v>87320783</v>
      </c>
      <c r="C483" s="82" t="s">
        <v>390</v>
      </c>
      <c r="D483" s="84">
        <v>18.13</v>
      </c>
      <c r="E483" s="87" t="s">
        <v>1</v>
      </c>
      <c r="F483" s="88">
        <v>41</v>
      </c>
    </row>
    <row r="484" spans="1:6" ht="15">
      <c r="A484" s="100"/>
      <c r="B484" s="81">
        <v>87326783</v>
      </c>
      <c r="C484" s="82" t="s">
        <v>391</v>
      </c>
      <c r="D484" s="84">
        <v>20.49</v>
      </c>
      <c r="E484" s="87" t="s">
        <v>1</v>
      </c>
      <c r="F484" s="88">
        <v>41</v>
      </c>
    </row>
    <row r="485" spans="1:6" ht="15">
      <c r="A485" s="100"/>
      <c r="B485" s="81">
        <v>87316792</v>
      </c>
      <c r="C485" s="82" t="s">
        <v>392</v>
      </c>
      <c r="D485" s="84">
        <v>8.34</v>
      </c>
      <c r="E485" s="87" t="s">
        <v>1</v>
      </c>
      <c r="F485" s="88">
        <v>41</v>
      </c>
    </row>
    <row r="486" spans="1:6" ht="15">
      <c r="A486" s="100"/>
      <c r="B486" s="81">
        <v>87320792</v>
      </c>
      <c r="C486" s="82" t="s">
        <v>393</v>
      </c>
      <c r="D486" s="84">
        <v>12.1</v>
      </c>
      <c r="E486" s="87" t="s">
        <v>1</v>
      </c>
      <c r="F486" s="88">
        <v>41</v>
      </c>
    </row>
    <row r="487" spans="1:6" ht="15">
      <c r="A487" s="100"/>
      <c r="B487" s="81">
        <v>87320793</v>
      </c>
      <c r="C487" s="82" t="s">
        <v>394</v>
      </c>
      <c r="D487" s="84">
        <v>12.79</v>
      </c>
      <c r="E487" s="87" t="s">
        <v>1</v>
      </c>
      <c r="F487" s="88">
        <v>41</v>
      </c>
    </row>
    <row r="488" spans="1:6" ht="15">
      <c r="A488" s="100"/>
      <c r="B488" s="81">
        <v>87326793</v>
      </c>
      <c r="C488" s="82" t="s">
        <v>395</v>
      </c>
      <c r="D488" s="84">
        <v>20.3</v>
      </c>
      <c r="E488" s="87" t="s">
        <v>1</v>
      </c>
      <c r="F488" s="88">
        <v>41</v>
      </c>
    </row>
    <row r="489" spans="1:6" ht="15">
      <c r="A489" s="100"/>
      <c r="B489" s="81">
        <v>88316300</v>
      </c>
      <c r="C489" s="82" t="s">
        <v>507</v>
      </c>
      <c r="D489" s="84">
        <v>8.5500000000000007</v>
      </c>
      <c r="E489" s="87" t="s">
        <v>1</v>
      </c>
      <c r="F489" s="88">
        <v>42</v>
      </c>
    </row>
    <row r="490" spans="1:6" ht="15">
      <c r="A490" s="100"/>
      <c r="B490" s="81">
        <v>88320300</v>
      </c>
      <c r="C490" s="82" t="s">
        <v>508</v>
      </c>
      <c r="D490" s="84">
        <v>10.43</v>
      </c>
      <c r="E490" s="87" t="s">
        <v>1</v>
      </c>
      <c r="F490" s="88">
        <v>42</v>
      </c>
    </row>
    <row r="491" spans="1:6" ht="15">
      <c r="A491" s="100"/>
      <c r="B491" s="81">
        <v>88326300</v>
      </c>
      <c r="C491" s="82" t="s">
        <v>509</v>
      </c>
      <c r="D491" s="84">
        <v>14.87</v>
      </c>
      <c r="E491" s="87" t="s">
        <v>1</v>
      </c>
      <c r="F491" s="88">
        <v>42</v>
      </c>
    </row>
    <row r="492" spans="1:6" ht="15">
      <c r="A492" s="100"/>
      <c r="B492" s="81">
        <v>88320333</v>
      </c>
      <c r="C492" s="82" t="s">
        <v>510</v>
      </c>
      <c r="D492" s="84">
        <v>11.18</v>
      </c>
      <c r="E492" s="87" t="s">
        <v>1</v>
      </c>
      <c r="F492" s="88">
        <v>42</v>
      </c>
    </row>
    <row r="493" spans="1:6" ht="15">
      <c r="A493" s="100"/>
      <c r="B493" s="81">
        <v>88320330</v>
      </c>
      <c r="C493" s="82" t="s">
        <v>511</v>
      </c>
      <c r="D493" s="84">
        <v>11.18</v>
      </c>
      <c r="E493" s="87" t="s">
        <v>1</v>
      </c>
      <c r="F493" s="88">
        <v>42</v>
      </c>
    </row>
    <row r="494" spans="1:6" ht="15">
      <c r="A494" s="100"/>
      <c r="B494" s="81">
        <v>88320303</v>
      </c>
      <c r="C494" s="82" t="s">
        <v>512</v>
      </c>
      <c r="D494" s="84">
        <v>11.35</v>
      </c>
      <c r="E494" s="87" t="s">
        <v>1</v>
      </c>
      <c r="F494" s="88">
        <v>42</v>
      </c>
    </row>
    <row r="495" spans="1:6" ht="15">
      <c r="A495" s="100"/>
      <c r="B495" s="81">
        <v>88326335</v>
      </c>
      <c r="C495" s="82" t="s">
        <v>513</v>
      </c>
      <c r="D495" s="84">
        <v>15.36</v>
      </c>
      <c r="E495" s="87" t="s">
        <v>1</v>
      </c>
      <c r="F495" s="88">
        <v>42</v>
      </c>
    </row>
    <row r="496" spans="1:6" ht="15">
      <c r="A496" s="100"/>
      <c r="B496" s="81">
        <v>88326330</v>
      </c>
      <c r="C496" s="82" t="s">
        <v>514</v>
      </c>
      <c r="D496" s="84">
        <v>15.71</v>
      </c>
      <c r="E496" s="87" t="s">
        <v>1</v>
      </c>
      <c r="F496" s="88">
        <v>42</v>
      </c>
    </row>
    <row r="497" spans="1:6" ht="15">
      <c r="A497" s="100"/>
      <c r="B497" s="81">
        <v>88326355</v>
      </c>
      <c r="C497" s="82" t="s">
        <v>515</v>
      </c>
      <c r="D497" s="84">
        <v>15.54</v>
      </c>
      <c r="E497" s="87" t="s">
        <v>1</v>
      </c>
      <c r="F497" s="88">
        <v>42</v>
      </c>
    </row>
    <row r="498" spans="1:6" ht="15">
      <c r="A498" s="100"/>
      <c r="B498" s="81">
        <v>88326350</v>
      </c>
      <c r="C498" s="82" t="s">
        <v>516</v>
      </c>
      <c r="D498" s="84">
        <v>15.86</v>
      </c>
      <c r="E498" s="87" t="s">
        <v>1</v>
      </c>
      <c r="F498" s="88">
        <v>42</v>
      </c>
    </row>
    <row r="499" spans="1:6" ht="15">
      <c r="A499" s="100"/>
      <c r="B499" s="81">
        <v>87316742</v>
      </c>
      <c r="C499" s="82" t="s">
        <v>396</v>
      </c>
      <c r="D499" s="84">
        <v>14.55</v>
      </c>
      <c r="E499" s="87" t="s">
        <v>1</v>
      </c>
      <c r="F499" s="88">
        <v>43</v>
      </c>
    </row>
    <row r="500" spans="1:6" ht="15">
      <c r="A500" s="100"/>
      <c r="B500" s="81">
        <v>87320742</v>
      </c>
      <c r="C500" s="82" t="s">
        <v>397</v>
      </c>
      <c r="D500" s="84">
        <v>16.61</v>
      </c>
      <c r="E500" s="87" t="s">
        <v>1</v>
      </c>
      <c r="F500" s="88">
        <v>43</v>
      </c>
    </row>
    <row r="501" spans="1:6" ht="15">
      <c r="A501" s="100"/>
      <c r="B501" s="81">
        <v>87320743</v>
      </c>
      <c r="C501" s="82" t="s">
        <v>398</v>
      </c>
      <c r="D501" s="84">
        <v>18.55</v>
      </c>
      <c r="E501" s="87" t="s">
        <v>1</v>
      </c>
      <c r="F501" s="88">
        <v>43</v>
      </c>
    </row>
    <row r="502" spans="1:6" ht="15">
      <c r="A502" s="100"/>
      <c r="B502" s="81">
        <v>87326743</v>
      </c>
      <c r="C502" s="82" t="s">
        <v>399</v>
      </c>
      <c r="D502" s="84">
        <v>28.74</v>
      </c>
      <c r="E502" s="87" t="s">
        <v>1</v>
      </c>
      <c r="F502" s="88">
        <v>43</v>
      </c>
    </row>
    <row r="503" spans="1:6" ht="15">
      <c r="A503" s="100"/>
      <c r="B503" s="81">
        <v>87316762</v>
      </c>
      <c r="C503" s="82" t="s">
        <v>494</v>
      </c>
      <c r="D503" s="84">
        <v>5.95</v>
      </c>
      <c r="E503" s="87" t="s">
        <v>1</v>
      </c>
      <c r="F503" s="88">
        <v>43</v>
      </c>
    </row>
    <row r="504" spans="1:6" ht="15">
      <c r="A504" s="100"/>
      <c r="B504" s="81">
        <v>87320762</v>
      </c>
      <c r="C504" s="82" t="s">
        <v>495</v>
      </c>
      <c r="D504" s="84">
        <v>7.98</v>
      </c>
      <c r="E504" s="87" t="s">
        <v>1</v>
      </c>
      <c r="F504" s="88">
        <v>43</v>
      </c>
    </row>
    <row r="505" spans="1:6" ht="15">
      <c r="A505" s="100"/>
      <c r="B505" s="81">
        <v>87320763</v>
      </c>
      <c r="C505" s="82" t="s">
        <v>496</v>
      </c>
      <c r="D505" s="84">
        <v>8.34</v>
      </c>
      <c r="E505" s="87" t="s">
        <v>1</v>
      </c>
      <c r="F505" s="88">
        <v>43</v>
      </c>
    </row>
    <row r="506" spans="1:6" ht="15">
      <c r="A506" s="100"/>
      <c r="B506" s="81">
        <v>87326763</v>
      </c>
      <c r="C506" s="82" t="s">
        <v>497</v>
      </c>
      <c r="D506" s="84">
        <v>13.12</v>
      </c>
      <c r="E506" s="87" t="s">
        <v>1</v>
      </c>
      <c r="F506" s="88">
        <v>43</v>
      </c>
    </row>
    <row r="507" spans="1:6" ht="15">
      <c r="A507" s="100"/>
      <c r="B507" s="81">
        <v>87326764</v>
      </c>
      <c r="C507" s="82" t="s">
        <v>498</v>
      </c>
      <c r="D507" s="84">
        <v>15.52</v>
      </c>
      <c r="E507" s="87" t="s">
        <v>1</v>
      </c>
      <c r="F507" s="88">
        <v>43</v>
      </c>
    </row>
    <row r="508" spans="1:6" ht="15">
      <c r="A508" s="100"/>
      <c r="B508" s="81">
        <v>88316762</v>
      </c>
      <c r="C508" s="82" t="s">
        <v>499</v>
      </c>
      <c r="D508" s="84">
        <v>7.58</v>
      </c>
      <c r="E508" s="87" t="s">
        <v>1</v>
      </c>
      <c r="F508" s="88">
        <v>44</v>
      </c>
    </row>
    <row r="509" spans="1:6" ht="15">
      <c r="A509" s="100"/>
      <c r="B509" s="81">
        <v>88320762</v>
      </c>
      <c r="C509" s="82" t="s">
        <v>400</v>
      </c>
      <c r="D509" s="84">
        <v>6.85</v>
      </c>
      <c r="E509" s="87" t="s">
        <v>1</v>
      </c>
      <c r="F509" s="88">
        <v>44</v>
      </c>
    </row>
    <row r="510" spans="1:6" ht="15">
      <c r="A510" s="100"/>
      <c r="B510" s="81">
        <v>88320763</v>
      </c>
      <c r="C510" s="82" t="s">
        <v>401</v>
      </c>
      <c r="D510" s="84">
        <v>7.18</v>
      </c>
      <c r="E510" s="87" t="s">
        <v>1</v>
      </c>
      <c r="F510" s="88">
        <v>44</v>
      </c>
    </row>
    <row r="511" spans="1:6" ht="15">
      <c r="A511" s="100"/>
      <c r="B511" s="81">
        <v>87316772</v>
      </c>
      <c r="C511" s="82" t="s">
        <v>500</v>
      </c>
      <c r="D511" s="84">
        <v>6.7</v>
      </c>
      <c r="E511" s="87" t="s">
        <v>1</v>
      </c>
      <c r="F511" s="88">
        <v>44</v>
      </c>
    </row>
    <row r="512" spans="1:6" ht="15">
      <c r="A512" s="100"/>
      <c r="B512" s="81">
        <v>87320772</v>
      </c>
      <c r="C512" s="82" t="s">
        <v>501</v>
      </c>
      <c r="D512" s="84">
        <v>10.29</v>
      </c>
      <c r="E512" s="87" t="s">
        <v>1</v>
      </c>
      <c r="F512" s="88">
        <v>44</v>
      </c>
    </row>
    <row r="513" spans="1:6" ht="15">
      <c r="A513" s="100"/>
      <c r="B513" s="81">
        <v>87320773</v>
      </c>
      <c r="C513" s="82" t="s">
        <v>502</v>
      </c>
      <c r="D513" s="84">
        <v>9.84</v>
      </c>
      <c r="E513" s="87" t="s">
        <v>1</v>
      </c>
      <c r="F513" s="88">
        <v>44</v>
      </c>
    </row>
    <row r="514" spans="1:6" ht="15">
      <c r="A514" s="100"/>
      <c r="B514" s="81">
        <v>87326773</v>
      </c>
      <c r="C514" s="82" t="s">
        <v>503</v>
      </c>
      <c r="D514" s="84">
        <v>16.399999999999999</v>
      </c>
      <c r="E514" s="87" t="s">
        <v>1</v>
      </c>
      <c r="F514" s="88">
        <v>44</v>
      </c>
    </row>
    <row r="515" spans="1:6" ht="15">
      <c r="A515" s="100"/>
      <c r="B515" s="81">
        <v>87326774</v>
      </c>
      <c r="C515" s="82" t="s">
        <v>504</v>
      </c>
      <c r="D515" s="84">
        <v>18.68</v>
      </c>
      <c r="E515" s="87" t="s">
        <v>1</v>
      </c>
      <c r="F515" s="88">
        <v>44</v>
      </c>
    </row>
    <row r="516" spans="1:6" ht="15">
      <c r="A516" s="100"/>
      <c r="B516" s="81">
        <v>88316100</v>
      </c>
      <c r="C516" s="82" t="s">
        <v>402</v>
      </c>
      <c r="D516" s="84">
        <v>5.89</v>
      </c>
      <c r="E516" s="87" t="s">
        <v>1</v>
      </c>
      <c r="F516" s="88">
        <v>45</v>
      </c>
    </row>
    <row r="517" spans="1:6" ht="15">
      <c r="A517" s="100"/>
      <c r="B517" s="81">
        <v>88320100</v>
      </c>
      <c r="C517" s="82" t="s">
        <v>403</v>
      </c>
      <c r="D517" s="84">
        <v>6.12</v>
      </c>
      <c r="E517" s="87" t="s">
        <v>1</v>
      </c>
      <c r="F517" s="88">
        <v>45</v>
      </c>
    </row>
    <row r="518" spans="1:6" ht="15">
      <c r="A518" s="100"/>
      <c r="B518" s="81">
        <v>88326100</v>
      </c>
      <c r="C518" s="82" t="s">
        <v>404</v>
      </c>
      <c r="D518" s="84">
        <v>12.12</v>
      </c>
      <c r="E518" s="87" t="s">
        <v>1</v>
      </c>
      <c r="F518" s="88">
        <v>45</v>
      </c>
    </row>
    <row r="519" spans="1:6" ht="15">
      <c r="A519" s="100"/>
      <c r="B519" s="81">
        <v>88320130</v>
      </c>
      <c r="C519" s="82" t="s">
        <v>405</v>
      </c>
      <c r="D519" s="84">
        <v>6.12</v>
      </c>
      <c r="E519" s="87" t="s">
        <v>1</v>
      </c>
      <c r="F519" s="88">
        <v>45</v>
      </c>
    </row>
    <row r="520" spans="1:6" ht="15">
      <c r="A520" s="100"/>
      <c r="B520" s="81">
        <v>88326130</v>
      </c>
      <c r="C520" s="82" t="s">
        <v>406</v>
      </c>
      <c r="D520" s="84">
        <v>8.11</v>
      </c>
      <c r="E520" s="87" t="s">
        <v>1</v>
      </c>
      <c r="F520" s="88">
        <v>45</v>
      </c>
    </row>
    <row r="521" spans="1:6" ht="15">
      <c r="A521" s="100"/>
      <c r="B521" s="81">
        <v>88326150</v>
      </c>
      <c r="C521" s="82" t="s">
        <v>407</v>
      </c>
      <c r="D521" s="84">
        <v>9.9</v>
      </c>
      <c r="E521" s="87" t="s">
        <v>1</v>
      </c>
      <c r="F521" s="88">
        <v>45</v>
      </c>
    </row>
    <row r="522" spans="1:6" ht="15">
      <c r="A522" s="100"/>
      <c r="B522" s="81">
        <v>88316820</v>
      </c>
      <c r="C522" s="82" t="s">
        <v>408</v>
      </c>
      <c r="D522" s="84">
        <v>3.88</v>
      </c>
      <c r="E522" s="87" t="s">
        <v>1</v>
      </c>
      <c r="F522" s="88">
        <v>46</v>
      </c>
    </row>
    <row r="523" spans="1:6" ht="15">
      <c r="A523" s="100"/>
      <c r="B523" s="81">
        <v>87316672</v>
      </c>
      <c r="C523" s="82" t="s">
        <v>409</v>
      </c>
      <c r="D523" s="84">
        <v>9.4600000000000009</v>
      </c>
      <c r="E523" s="87" t="s">
        <v>1</v>
      </c>
      <c r="F523" s="88">
        <v>46</v>
      </c>
    </row>
    <row r="524" spans="1:6" ht="15">
      <c r="A524" s="100"/>
      <c r="B524" s="81">
        <v>87316673</v>
      </c>
      <c r="C524" s="82" t="s">
        <v>410</v>
      </c>
      <c r="D524" s="84">
        <v>9.9499999999999993</v>
      </c>
      <c r="E524" s="87" t="s">
        <v>1</v>
      </c>
      <c r="F524" s="88">
        <v>46</v>
      </c>
    </row>
    <row r="525" spans="1:6" ht="15">
      <c r="A525" s="100"/>
      <c r="B525" s="81">
        <v>87320672</v>
      </c>
      <c r="C525" s="82" t="s">
        <v>411</v>
      </c>
      <c r="D525" s="84">
        <v>11.09</v>
      </c>
      <c r="E525" s="87" t="s">
        <v>1</v>
      </c>
      <c r="F525" s="88">
        <v>46</v>
      </c>
    </row>
    <row r="526" spans="1:6" ht="15">
      <c r="A526" s="100"/>
      <c r="B526" s="81">
        <v>87320673</v>
      </c>
      <c r="C526" s="82" t="s">
        <v>412</v>
      </c>
      <c r="D526" s="84">
        <v>10.58</v>
      </c>
      <c r="E526" s="87" t="s">
        <v>1</v>
      </c>
      <c r="F526" s="88">
        <v>46</v>
      </c>
    </row>
    <row r="527" spans="1:6" ht="15">
      <c r="A527" s="100"/>
      <c r="B527" s="81">
        <v>87326674</v>
      </c>
      <c r="C527" s="82" t="s">
        <v>413</v>
      </c>
      <c r="D527" s="84">
        <v>17.690000000000001</v>
      </c>
      <c r="E527" s="87" t="s">
        <v>1</v>
      </c>
      <c r="F527" s="88">
        <v>46</v>
      </c>
    </row>
    <row r="528" spans="1:6" ht="15">
      <c r="A528" s="100"/>
      <c r="B528" s="81">
        <v>85900932</v>
      </c>
      <c r="C528" s="82" t="s">
        <v>363</v>
      </c>
      <c r="D528" s="84">
        <v>18.88</v>
      </c>
      <c r="E528" s="87" t="s">
        <v>1</v>
      </c>
      <c r="F528" s="88">
        <v>47</v>
      </c>
    </row>
    <row r="529" spans="1:6" ht="15">
      <c r="A529" s="100"/>
      <c r="B529" s="81">
        <v>85900943</v>
      </c>
      <c r="C529" s="82" t="s">
        <v>366</v>
      </c>
      <c r="D529" s="84">
        <v>18.88</v>
      </c>
      <c r="E529" s="87" t="s">
        <v>1</v>
      </c>
      <c r="F529" s="88">
        <v>47</v>
      </c>
    </row>
    <row r="530" spans="1:6" ht="15">
      <c r="A530" s="100"/>
      <c r="B530" s="81">
        <v>88316710</v>
      </c>
      <c r="C530" s="82" t="s">
        <v>414</v>
      </c>
      <c r="D530" s="84">
        <v>8.11</v>
      </c>
      <c r="E530" s="87" t="s">
        <v>1</v>
      </c>
      <c r="F530" s="88">
        <v>47</v>
      </c>
    </row>
    <row r="531" spans="1:6" ht="15">
      <c r="A531" s="100"/>
      <c r="B531" s="81">
        <v>87316736</v>
      </c>
      <c r="C531" s="82" t="s">
        <v>415</v>
      </c>
      <c r="D531" s="84">
        <v>9.32</v>
      </c>
      <c r="E531" s="87" t="s">
        <v>1</v>
      </c>
      <c r="F531" s="88">
        <v>48</v>
      </c>
    </row>
    <row r="532" spans="1:6" ht="15">
      <c r="A532" s="100"/>
      <c r="B532" s="81">
        <v>87320737</v>
      </c>
      <c r="C532" s="82" t="s">
        <v>416</v>
      </c>
      <c r="D532" s="84">
        <v>12.43</v>
      </c>
      <c r="E532" s="87" t="s">
        <v>1</v>
      </c>
      <c r="F532" s="88">
        <v>48</v>
      </c>
    </row>
    <row r="533" spans="1:6" ht="15">
      <c r="A533" s="100"/>
      <c r="B533" s="81">
        <v>87326736</v>
      </c>
      <c r="C533" s="82" t="s">
        <v>417</v>
      </c>
      <c r="D533" s="84">
        <v>17.010000000000002</v>
      </c>
      <c r="E533" s="87" t="s">
        <v>1</v>
      </c>
      <c r="F533" s="88">
        <v>48</v>
      </c>
    </row>
    <row r="534" spans="1:6" ht="15">
      <c r="A534" s="100"/>
      <c r="B534" s="81">
        <v>87316720</v>
      </c>
      <c r="C534" s="82" t="s">
        <v>418</v>
      </c>
      <c r="D534" s="84">
        <v>13.64</v>
      </c>
      <c r="E534" s="87" t="s">
        <v>1</v>
      </c>
      <c r="F534" s="88">
        <v>48</v>
      </c>
    </row>
    <row r="535" spans="1:6" ht="15">
      <c r="A535" s="100"/>
      <c r="B535" s="81">
        <v>87320720</v>
      </c>
      <c r="C535" s="82" t="s">
        <v>419</v>
      </c>
      <c r="D535" s="84">
        <v>22.43</v>
      </c>
      <c r="E535" s="87" t="s">
        <v>1</v>
      </c>
      <c r="F535" s="88">
        <v>48</v>
      </c>
    </row>
    <row r="536" spans="1:6" ht="15">
      <c r="A536" s="100"/>
      <c r="B536" s="81">
        <v>87320723</v>
      </c>
      <c r="C536" s="82" t="s">
        <v>420</v>
      </c>
      <c r="D536" s="84">
        <v>23.34</v>
      </c>
      <c r="E536" s="87" t="s">
        <v>1</v>
      </c>
      <c r="F536" s="88">
        <v>48</v>
      </c>
    </row>
    <row r="537" spans="1:6" ht="15">
      <c r="A537" s="100"/>
      <c r="B537" s="81">
        <v>84916315</v>
      </c>
      <c r="C537" s="82" t="s">
        <v>689</v>
      </c>
      <c r="D537" s="84">
        <v>8.39</v>
      </c>
      <c r="E537" s="87" t="s">
        <v>236</v>
      </c>
      <c r="F537" s="88">
        <v>49</v>
      </c>
    </row>
    <row r="538" spans="1:6" ht="15">
      <c r="A538" s="100"/>
      <c r="B538" s="81">
        <v>84926315</v>
      </c>
      <c r="C538" s="82" t="s">
        <v>690</v>
      </c>
      <c r="D538" s="84">
        <v>10.17</v>
      </c>
      <c r="E538" s="87" t="s">
        <v>236</v>
      </c>
      <c r="F538" s="88">
        <v>49</v>
      </c>
    </row>
    <row r="539" spans="1:6" ht="15">
      <c r="A539" s="100"/>
      <c r="B539" s="81">
        <v>87316749</v>
      </c>
      <c r="C539" s="82" t="s">
        <v>422</v>
      </c>
      <c r="D539" s="84">
        <v>46.45</v>
      </c>
      <c r="E539" s="87" t="s">
        <v>1</v>
      </c>
      <c r="F539" s="88">
        <v>49</v>
      </c>
    </row>
    <row r="540" spans="1:6" ht="15">
      <c r="A540" s="100"/>
      <c r="B540" s="81">
        <v>87320749</v>
      </c>
      <c r="C540" s="82" t="s">
        <v>423</v>
      </c>
      <c r="D540" s="84">
        <v>53.71</v>
      </c>
      <c r="E540" s="87" t="s">
        <v>1</v>
      </c>
      <c r="F540" s="88">
        <v>49</v>
      </c>
    </row>
    <row r="541" spans="1:6" ht="15">
      <c r="A541" s="100"/>
      <c r="B541" s="81">
        <v>84916316</v>
      </c>
      <c r="C541" s="82" t="s">
        <v>697</v>
      </c>
      <c r="D541" s="84">
        <v>9.7200000000000006</v>
      </c>
      <c r="E541" s="87" t="s">
        <v>236</v>
      </c>
      <c r="F541" s="88">
        <v>50</v>
      </c>
    </row>
    <row r="542" spans="1:6" ht="15">
      <c r="A542" s="100"/>
      <c r="B542" s="81">
        <v>84900315</v>
      </c>
      <c r="C542" s="82" t="s">
        <v>691</v>
      </c>
      <c r="D542" s="84">
        <v>1.5</v>
      </c>
      <c r="E542" s="87" t="s">
        <v>236</v>
      </c>
      <c r="F542" s="88">
        <v>50</v>
      </c>
    </row>
    <row r="543" spans="1:6" ht="15">
      <c r="A543" s="100"/>
      <c r="B543" s="81">
        <v>87316724</v>
      </c>
      <c r="C543" s="82" t="s">
        <v>421</v>
      </c>
      <c r="D543" s="84">
        <v>18.36</v>
      </c>
      <c r="E543" s="87" t="s">
        <v>1</v>
      </c>
      <c r="F543" s="88">
        <v>51</v>
      </c>
    </row>
    <row r="544" spans="1:6" ht="15">
      <c r="A544" s="100"/>
      <c r="B544" s="81">
        <v>89516707</v>
      </c>
      <c r="C544" s="82" t="s">
        <v>694</v>
      </c>
      <c r="D544" s="84">
        <v>7.95</v>
      </c>
      <c r="E544" s="87" t="s">
        <v>236</v>
      </c>
      <c r="F544" s="88">
        <v>52</v>
      </c>
    </row>
    <row r="545" spans="1:6" ht="15">
      <c r="A545" s="100"/>
      <c r="B545" s="81">
        <v>89516706</v>
      </c>
      <c r="C545" s="82" t="s">
        <v>695</v>
      </c>
      <c r="D545" s="84">
        <v>6.62</v>
      </c>
      <c r="E545" s="87" t="s">
        <v>236</v>
      </c>
      <c r="F545" s="88">
        <v>52</v>
      </c>
    </row>
    <row r="546" spans="1:6" ht="15">
      <c r="A546" s="100"/>
      <c r="B546" s="81">
        <v>87316850</v>
      </c>
      <c r="C546" s="82" t="s">
        <v>424</v>
      </c>
      <c r="D546" s="84">
        <v>17.920000000000002</v>
      </c>
      <c r="E546" s="87" t="s">
        <v>1</v>
      </c>
      <c r="F546" s="88">
        <v>53</v>
      </c>
    </row>
    <row r="547" spans="1:6" ht="15">
      <c r="A547" s="100"/>
      <c r="B547" s="81">
        <v>88316900</v>
      </c>
      <c r="C547" s="82" t="s">
        <v>425</v>
      </c>
      <c r="D547" s="84">
        <v>26.58</v>
      </c>
      <c r="E547" s="87" t="s">
        <v>1</v>
      </c>
      <c r="F547" s="88">
        <v>53</v>
      </c>
    </row>
    <row r="548" spans="1:6" ht="15">
      <c r="A548" s="100"/>
      <c r="B548" s="81">
        <v>88320900</v>
      </c>
      <c r="C548" s="82" t="s">
        <v>426</v>
      </c>
      <c r="D548" s="84">
        <v>28.36</v>
      </c>
      <c r="E548" s="87" t="s">
        <v>1</v>
      </c>
      <c r="F548" s="88">
        <v>53</v>
      </c>
    </row>
    <row r="549" spans="1:6" ht="15">
      <c r="A549" s="100"/>
      <c r="B549" s="81">
        <v>79016600</v>
      </c>
      <c r="C549" s="82" t="s">
        <v>631</v>
      </c>
      <c r="D549" s="84">
        <v>175.74</v>
      </c>
      <c r="E549" s="87" t="s">
        <v>1</v>
      </c>
      <c r="F549" s="88">
        <v>56</v>
      </c>
    </row>
    <row r="550" spans="1:6" ht="15">
      <c r="A550" s="100"/>
      <c r="B550" s="81">
        <v>79020600</v>
      </c>
      <c r="C550" s="82" t="s">
        <v>624</v>
      </c>
      <c r="D550" s="84">
        <v>175.74</v>
      </c>
      <c r="E550" s="87" t="s">
        <v>1</v>
      </c>
      <c r="F550" s="88">
        <v>56</v>
      </c>
    </row>
    <row r="551" spans="1:6" ht="15">
      <c r="A551" s="100"/>
      <c r="B551" s="81">
        <v>79026600</v>
      </c>
      <c r="C551" s="82" t="s">
        <v>625</v>
      </c>
      <c r="D551" s="84">
        <v>197.62</v>
      </c>
      <c r="E551" s="87" t="s">
        <v>1</v>
      </c>
      <c r="F551" s="88">
        <v>56</v>
      </c>
    </row>
    <row r="552" spans="1:6" ht="15">
      <c r="A552" s="100"/>
      <c r="B552" s="81">
        <v>79032600</v>
      </c>
      <c r="C552" s="82" t="s">
        <v>626</v>
      </c>
      <c r="D552" s="84">
        <v>197.62</v>
      </c>
      <c r="E552" s="87" t="s">
        <v>1</v>
      </c>
      <c r="F552" s="88">
        <v>56</v>
      </c>
    </row>
    <row r="553" spans="1:6" ht="15">
      <c r="A553" s="100"/>
      <c r="B553" s="81">
        <v>79040500</v>
      </c>
      <c r="C553" s="82" t="s">
        <v>627</v>
      </c>
      <c r="D553" s="84">
        <v>313.5</v>
      </c>
      <c r="E553" s="87" t="s">
        <v>1</v>
      </c>
      <c r="F553" s="88">
        <v>56</v>
      </c>
    </row>
    <row r="554" spans="1:6" ht="15">
      <c r="A554" s="100"/>
      <c r="B554" s="81">
        <v>79050500</v>
      </c>
      <c r="C554" s="82" t="s">
        <v>628</v>
      </c>
      <c r="D554" s="84">
        <v>313.5</v>
      </c>
      <c r="E554" s="87" t="s">
        <v>1</v>
      </c>
      <c r="F554" s="88">
        <v>56</v>
      </c>
    </row>
    <row r="555" spans="1:6" ht="15">
      <c r="A555" s="100"/>
      <c r="B555" s="81">
        <v>79063500</v>
      </c>
      <c r="C555" s="82" t="s">
        <v>629</v>
      </c>
      <c r="D555" s="84">
        <v>588.76</v>
      </c>
      <c r="E555" s="87" t="s">
        <v>1</v>
      </c>
      <c r="F555" s="88">
        <v>56</v>
      </c>
    </row>
    <row r="556" spans="1:6" ht="15">
      <c r="A556" s="100"/>
      <c r="B556" s="81">
        <v>79075500</v>
      </c>
      <c r="C556" s="82" t="s">
        <v>630</v>
      </c>
      <c r="D556" s="84">
        <v>1369.62</v>
      </c>
      <c r="E556" s="87" t="s">
        <v>1</v>
      </c>
      <c r="F556" s="88">
        <v>56</v>
      </c>
    </row>
    <row r="557" spans="1:6" ht="15">
      <c r="A557" s="100"/>
      <c r="B557" s="81">
        <v>79016620</v>
      </c>
      <c r="C557" s="82" t="s">
        <v>632</v>
      </c>
      <c r="D557" s="84">
        <v>150.13999999999999</v>
      </c>
      <c r="E557" s="87" t="s">
        <v>1</v>
      </c>
      <c r="F557" s="88">
        <v>56</v>
      </c>
    </row>
    <row r="558" spans="1:6" ht="15">
      <c r="A558" s="100"/>
      <c r="B558" s="81">
        <v>79020620</v>
      </c>
      <c r="C558" s="82" t="s">
        <v>633</v>
      </c>
      <c r="D558" s="84">
        <v>150.13999999999999</v>
      </c>
      <c r="E558" s="87" t="s">
        <v>1</v>
      </c>
      <c r="F558" s="88">
        <v>56</v>
      </c>
    </row>
    <row r="559" spans="1:6" ht="15">
      <c r="A559" s="100"/>
      <c r="B559" s="81">
        <v>79026620</v>
      </c>
      <c r="C559" s="82" t="s">
        <v>634</v>
      </c>
      <c r="D559" s="84">
        <v>121.39</v>
      </c>
      <c r="E559" s="87" t="s">
        <v>1</v>
      </c>
      <c r="F559" s="88">
        <v>56</v>
      </c>
    </row>
    <row r="560" spans="1:6" ht="15">
      <c r="A560" s="100"/>
      <c r="B560" s="81">
        <v>79032620</v>
      </c>
      <c r="C560" s="82" t="s">
        <v>626</v>
      </c>
      <c r="D560" s="84">
        <v>128.13</v>
      </c>
      <c r="E560" s="87" t="s">
        <v>1</v>
      </c>
      <c r="F560" s="88">
        <v>56</v>
      </c>
    </row>
    <row r="561" spans="1:6" ht="15">
      <c r="A561" s="100"/>
      <c r="B561" s="81">
        <v>79040620</v>
      </c>
      <c r="C561" s="82" t="s">
        <v>627</v>
      </c>
      <c r="D561" s="84">
        <v>255.24</v>
      </c>
      <c r="E561" s="87" t="s">
        <v>1</v>
      </c>
      <c r="F561" s="88">
        <v>56</v>
      </c>
    </row>
    <row r="562" spans="1:6" ht="15">
      <c r="A562" s="100"/>
      <c r="B562" s="81">
        <v>79002208</v>
      </c>
      <c r="C562" s="82" t="s">
        <v>669</v>
      </c>
      <c r="D562" s="84">
        <v>38.299999999999997</v>
      </c>
      <c r="E562" s="87" t="s">
        <v>236</v>
      </c>
      <c r="F562" s="88">
        <v>56</v>
      </c>
    </row>
    <row r="563" spans="1:6" ht="15">
      <c r="A563" s="100"/>
      <c r="B563" s="81">
        <v>79002211</v>
      </c>
      <c r="C563" s="82" t="s">
        <v>670</v>
      </c>
      <c r="D563" s="84">
        <v>65.73</v>
      </c>
      <c r="E563" s="87" t="s">
        <v>1</v>
      </c>
      <c r="F563" s="88">
        <v>56</v>
      </c>
    </row>
    <row r="564" spans="1:6" ht="15">
      <c r="A564" s="100"/>
      <c r="B564" s="81">
        <v>79002213</v>
      </c>
      <c r="C564" s="82" t="s">
        <v>635</v>
      </c>
      <c r="D564" s="84">
        <v>65.64</v>
      </c>
      <c r="E564" s="87" t="s">
        <v>1</v>
      </c>
      <c r="F564" s="88">
        <v>56</v>
      </c>
    </row>
    <row r="565" spans="1:6" ht="15">
      <c r="A565" s="100"/>
      <c r="B565" s="81">
        <v>79040218</v>
      </c>
      <c r="C565" s="82" t="s">
        <v>636</v>
      </c>
      <c r="D565" s="84">
        <v>75.34</v>
      </c>
      <c r="E565" s="87" t="s">
        <v>1</v>
      </c>
      <c r="F565" s="88">
        <v>57</v>
      </c>
    </row>
    <row r="566" spans="1:6" ht="15">
      <c r="A566" s="100"/>
      <c r="B566" s="81">
        <v>79050218</v>
      </c>
      <c r="C566" s="82" t="s">
        <v>637</v>
      </c>
      <c r="D566" s="84">
        <v>95.82</v>
      </c>
      <c r="E566" s="87" t="s">
        <v>1</v>
      </c>
      <c r="F566" s="88">
        <v>57</v>
      </c>
    </row>
    <row r="567" spans="1:6" ht="15">
      <c r="A567" s="100"/>
      <c r="B567" s="81">
        <v>79063218</v>
      </c>
      <c r="C567" s="82" t="s">
        <v>638</v>
      </c>
      <c r="D567" s="84">
        <v>110.8</v>
      </c>
      <c r="E567" s="87" t="s">
        <v>1</v>
      </c>
      <c r="F567" s="88">
        <v>57</v>
      </c>
    </row>
    <row r="568" spans="1:6" ht="15">
      <c r="A568" s="100"/>
      <c r="B568" s="81">
        <v>79075218</v>
      </c>
      <c r="C568" s="82" t="s">
        <v>639</v>
      </c>
      <c r="D568" s="84">
        <v>209.37</v>
      </c>
      <c r="E568" s="87" t="s">
        <v>1</v>
      </c>
      <c r="F568" s="88">
        <v>57</v>
      </c>
    </row>
    <row r="569" spans="1:6" ht="15">
      <c r="A569" s="100"/>
      <c r="B569" s="81">
        <v>79002250</v>
      </c>
      <c r="C569" s="82" t="s">
        <v>640</v>
      </c>
      <c r="D569" s="84">
        <v>174.11</v>
      </c>
      <c r="E569" s="87" t="s">
        <v>1</v>
      </c>
      <c r="F569" s="88">
        <v>57</v>
      </c>
    </row>
    <row r="570" spans="1:6" ht="15">
      <c r="A570" s="100"/>
      <c r="B570" s="81">
        <v>79016250</v>
      </c>
      <c r="C570" s="82" t="s">
        <v>642</v>
      </c>
      <c r="D570" s="84">
        <v>44.7</v>
      </c>
      <c r="E570" s="87" t="s">
        <v>1</v>
      </c>
      <c r="F570" s="88">
        <v>57</v>
      </c>
    </row>
    <row r="571" spans="1:6" ht="15">
      <c r="A571" s="100"/>
      <c r="B571" s="81">
        <v>79032250</v>
      </c>
      <c r="C571" s="82" t="s">
        <v>641</v>
      </c>
      <c r="D571" s="84">
        <v>59.94</v>
      </c>
      <c r="E571" s="87" t="s">
        <v>1</v>
      </c>
      <c r="F571" s="88">
        <v>57</v>
      </c>
    </row>
    <row r="572" spans="1:6" ht="15">
      <c r="A572" s="100"/>
      <c r="B572" s="81">
        <v>79020250</v>
      </c>
      <c r="C572" s="82" t="s">
        <v>643</v>
      </c>
      <c r="D572" s="84">
        <v>44.7</v>
      </c>
      <c r="E572" s="87" t="s">
        <v>1</v>
      </c>
      <c r="F572" s="88">
        <v>57</v>
      </c>
    </row>
    <row r="573" spans="1:6" ht="15">
      <c r="A573" s="100"/>
      <c r="B573" s="81">
        <v>79026250</v>
      </c>
      <c r="C573" s="82" t="s">
        <v>644</v>
      </c>
      <c r="D573" s="84">
        <v>47.7</v>
      </c>
      <c r="E573" s="87" t="s">
        <v>1</v>
      </c>
      <c r="F573" s="88">
        <v>57</v>
      </c>
    </row>
    <row r="574" spans="1:6" ht="15">
      <c r="A574" s="100"/>
      <c r="B574" s="81">
        <v>79000251</v>
      </c>
      <c r="C574" s="82" t="s">
        <v>645</v>
      </c>
      <c r="D574" s="84">
        <v>25.96</v>
      </c>
      <c r="E574" s="87" t="s">
        <v>1</v>
      </c>
      <c r="F574" s="88">
        <v>57</v>
      </c>
    </row>
    <row r="575" spans="1:6" ht="15">
      <c r="A575" s="100"/>
      <c r="B575" s="81">
        <v>79000225</v>
      </c>
      <c r="C575" s="82" t="s">
        <v>427</v>
      </c>
      <c r="D575" s="84">
        <v>26.97</v>
      </c>
      <c r="E575" s="87" t="s">
        <v>1</v>
      </c>
      <c r="F575" s="88">
        <v>57</v>
      </c>
    </row>
    <row r="576" spans="1:6" ht="15">
      <c r="A576" s="100"/>
      <c r="B576" s="81">
        <v>79000228</v>
      </c>
      <c r="C576" s="82" t="s">
        <v>428</v>
      </c>
      <c r="D576" s="84">
        <v>134.88</v>
      </c>
      <c r="E576" s="87" t="s">
        <v>1</v>
      </c>
      <c r="F576" s="88">
        <v>57</v>
      </c>
    </row>
    <row r="577" spans="1:6" ht="15">
      <c r="A577" s="100"/>
      <c r="B577" s="81">
        <v>79000227</v>
      </c>
      <c r="C577" s="82" t="s">
        <v>429</v>
      </c>
      <c r="D577" s="84">
        <v>6.73</v>
      </c>
      <c r="E577" s="87" t="s">
        <v>1</v>
      </c>
      <c r="F577" s="88">
        <v>57</v>
      </c>
    </row>
    <row r="578" spans="1:6" ht="15">
      <c r="A578" s="100"/>
      <c r="B578" s="81">
        <v>79000229</v>
      </c>
      <c r="C578" s="82" t="s">
        <v>430</v>
      </c>
      <c r="D578" s="84">
        <v>13.48</v>
      </c>
      <c r="E578" s="87" t="s">
        <v>1</v>
      </c>
      <c r="F578" s="88">
        <v>57</v>
      </c>
    </row>
    <row r="579" spans="1:6" ht="15">
      <c r="A579" s="100"/>
      <c r="B579" s="81">
        <v>79000223</v>
      </c>
      <c r="C579" s="82" t="s">
        <v>431</v>
      </c>
      <c r="D579" s="84">
        <v>69</v>
      </c>
      <c r="E579" s="87" t="s">
        <v>1</v>
      </c>
      <c r="F579" s="88">
        <v>58</v>
      </c>
    </row>
    <row r="580" spans="1:6" ht="15">
      <c r="A580" s="100"/>
      <c r="B580" s="81">
        <v>79000221</v>
      </c>
      <c r="C580" s="82" t="s">
        <v>432</v>
      </c>
      <c r="D580" s="84">
        <v>17.579999999999998</v>
      </c>
      <c r="E580" s="87" t="s">
        <v>1</v>
      </c>
      <c r="F580" s="88">
        <v>58</v>
      </c>
    </row>
    <row r="581" spans="1:6" ht="15">
      <c r="A581" s="100"/>
      <c r="B581" s="81">
        <v>79116850</v>
      </c>
      <c r="C581" s="82" t="s">
        <v>652</v>
      </c>
      <c r="D581" s="84">
        <v>19.940000000000001</v>
      </c>
      <c r="E581" s="87" t="s">
        <v>1</v>
      </c>
      <c r="F581" s="88">
        <v>58</v>
      </c>
    </row>
    <row r="582" spans="1:6" ht="15">
      <c r="A582" s="100"/>
      <c r="B582" s="81">
        <v>79120850</v>
      </c>
      <c r="C582" s="82" t="s">
        <v>653</v>
      </c>
      <c r="D582" s="84">
        <v>19.940000000000001</v>
      </c>
      <c r="E582" s="87" t="s">
        <v>1</v>
      </c>
      <c r="F582" s="88">
        <v>58</v>
      </c>
    </row>
    <row r="583" spans="1:6" ht="15">
      <c r="A583" s="100"/>
      <c r="B583" s="81">
        <v>79116640</v>
      </c>
      <c r="C583" s="82" t="s">
        <v>654</v>
      </c>
      <c r="D583" s="84">
        <v>11.37</v>
      </c>
      <c r="E583" s="87" t="s">
        <v>1</v>
      </c>
      <c r="F583" s="88">
        <v>58</v>
      </c>
    </row>
    <row r="584" spans="1:6" ht="15">
      <c r="A584" s="100"/>
      <c r="B584" s="81">
        <v>79120640</v>
      </c>
      <c r="C584" s="82" t="s">
        <v>655</v>
      </c>
      <c r="D584" s="84">
        <v>11.37</v>
      </c>
      <c r="E584" s="87" t="s">
        <v>1</v>
      </c>
      <c r="F584" s="88">
        <v>58</v>
      </c>
    </row>
    <row r="585" spans="1:6" ht="15">
      <c r="A585" s="100"/>
      <c r="B585" s="81">
        <v>79100630</v>
      </c>
      <c r="C585" s="82" t="s">
        <v>671</v>
      </c>
      <c r="D585" s="84">
        <v>461.05</v>
      </c>
      <c r="E585" s="87" t="s">
        <v>236</v>
      </c>
      <c r="F585" s="88">
        <v>58</v>
      </c>
    </row>
    <row r="586" spans="1:6" ht="15">
      <c r="A586" s="100"/>
      <c r="B586" s="81">
        <v>79200810</v>
      </c>
      <c r="C586" s="82" t="s">
        <v>1215</v>
      </c>
      <c r="D586" s="84"/>
      <c r="E586" s="87" t="s">
        <v>1</v>
      </c>
      <c r="F586" s="88">
        <v>58</v>
      </c>
    </row>
    <row r="587" spans="1:6" ht="15">
      <c r="A587" s="100"/>
      <c r="B587" s="81">
        <v>79200800</v>
      </c>
      <c r="C587" s="82" t="s">
        <v>433</v>
      </c>
      <c r="D587" s="84">
        <v>404.66</v>
      </c>
      <c r="E587" s="87" t="s">
        <v>1</v>
      </c>
      <c r="F587" s="88">
        <v>59</v>
      </c>
    </row>
    <row r="588" spans="1:6" ht="15">
      <c r="A588" s="100"/>
      <c r="B588" s="81">
        <v>79200900</v>
      </c>
      <c r="C588" s="82" t="s">
        <v>434</v>
      </c>
      <c r="D588" s="84">
        <v>512.57000000000005</v>
      </c>
      <c r="E588" s="87" t="s">
        <v>1</v>
      </c>
      <c r="F588" s="88">
        <v>59</v>
      </c>
    </row>
    <row r="589" spans="1:6" ht="15">
      <c r="A589" s="100"/>
      <c r="B589" s="81">
        <v>79116001</v>
      </c>
      <c r="C589" s="82" t="s">
        <v>646</v>
      </c>
      <c r="D589" s="84">
        <v>13.19</v>
      </c>
      <c r="E589" s="87" t="s">
        <v>1</v>
      </c>
      <c r="F589" s="88">
        <v>59</v>
      </c>
    </row>
    <row r="590" spans="1:6" ht="15">
      <c r="A590" s="100"/>
      <c r="B590" s="81">
        <v>79120001</v>
      </c>
      <c r="C590" s="82" t="s">
        <v>647</v>
      </c>
      <c r="D590" s="84">
        <v>13.27</v>
      </c>
      <c r="E590" s="87" t="s">
        <v>1</v>
      </c>
      <c r="F590" s="67">
        <v>59</v>
      </c>
    </row>
    <row r="591" spans="1:6" ht="15">
      <c r="A591" s="100"/>
      <c r="B591" s="81">
        <v>79116000</v>
      </c>
      <c r="C591" s="82" t="s">
        <v>648</v>
      </c>
      <c r="D591" s="84">
        <v>80.5</v>
      </c>
      <c r="E591" s="87" t="s">
        <v>1</v>
      </c>
      <c r="F591" s="67">
        <v>59</v>
      </c>
    </row>
    <row r="592" spans="1:6" ht="15">
      <c r="A592" s="100"/>
      <c r="B592" s="81">
        <v>79120000</v>
      </c>
      <c r="C592" s="82" t="s">
        <v>649</v>
      </c>
      <c r="D592" s="84">
        <v>81.31</v>
      </c>
      <c r="E592" s="87" t="s">
        <v>1</v>
      </c>
      <c r="F592" s="67">
        <v>59</v>
      </c>
    </row>
    <row r="593" spans="1:6" ht="15">
      <c r="A593" s="100"/>
      <c r="B593" s="81">
        <v>79126000</v>
      </c>
      <c r="C593" s="82" t="s">
        <v>650</v>
      </c>
      <c r="D593" s="84">
        <v>84.6</v>
      </c>
      <c r="E593" s="87" t="s">
        <v>1</v>
      </c>
      <c r="F593" s="67">
        <v>59</v>
      </c>
    </row>
    <row r="594" spans="1:6" ht="15">
      <c r="A594" s="100"/>
      <c r="B594" s="81">
        <v>79132000</v>
      </c>
      <c r="C594" s="82" t="s">
        <v>651</v>
      </c>
      <c r="D594" s="84">
        <v>90</v>
      </c>
      <c r="E594" s="87" t="s">
        <v>1</v>
      </c>
      <c r="F594" s="67">
        <v>59</v>
      </c>
    </row>
    <row r="595" spans="1:6" ht="15">
      <c r="A595" s="100"/>
      <c r="B595" s="81">
        <v>90025013</v>
      </c>
      <c r="C595" s="82" t="s">
        <v>731</v>
      </c>
      <c r="D595" s="84">
        <v>1294.3399999999999</v>
      </c>
      <c r="E595" s="87" t="s">
        <v>1</v>
      </c>
      <c r="F595" s="67"/>
    </row>
    <row r="596" spans="1:6" ht="15">
      <c r="A596" s="100"/>
      <c r="B596" s="81">
        <v>79000525</v>
      </c>
      <c r="C596" s="82" t="s">
        <v>732</v>
      </c>
      <c r="D596" s="84">
        <v>1422.63</v>
      </c>
      <c r="E596" s="87" t="s">
        <v>1</v>
      </c>
      <c r="F596" s="67"/>
    </row>
    <row r="597" spans="1:6" ht="15">
      <c r="A597" s="100"/>
      <c r="B597" s="81">
        <v>79000530</v>
      </c>
      <c r="C597" s="82" t="s">
        <v>733</v>
      </c>
      <c r="D597" s="84">
        <v>1894.5</v>
      </c>
      <c r="E597" s="87" t="s">
        <v>1</v>
      </c>
      <c r="F597" s="67"/>
    </row>
    <row r="598" spans="1:6" ht="15">
      <c r="A598" s="101"/>
      <c r="B598" s="81">
        <v>78313202</v>
      </c>
      <c r="C598" s="164" t="s">
        <v>941</v>
      </c>
      <c r="D598" s="103">
        <v>16.36</v>
      </c>
      <c r="E598" s="87" t="s">
        <v>0</v>
      </c>
      <c r="F598" s="67">
        <v>6</v>
      </c>
    </row>
    <row r="599" spans="1:6" ht="15">
      <c r="A599" s="101"/>
      <c r="B599" s="81">
        <v>78313201</v>
      </c>
      <c r="C599" s="164" t="s">
        <v>942</v>
      </c>
      <c r="D599" s="103">
        <v>30.18</v>
      </c>
      <c r="E599" s="87" t="s">
        <v>0</v>
      </c>
      <c r="F599" s="67">
        <v>6</v>
      </c>
    </row>
    <row r="600" spans="1:6" ht="15">
      <c r="A600" s="101"/>
      <c r="B600" s="81">
        <v>78313210</v>
      </c>
      <c r="C600" s="164" t="s">
        <v>943</v>
      </c>
      <c r="D600" s="103">
        <v>5.76</v>
      </c>
      <c r="E600" s="87" t="s">
        <v>1</v>
      </c>
      <c r="F600" s="67">
        <v>7</v>
      </c>
    </row>
    <row r="601" spans="1:6" ht="15">
      <c r="A601" s="101"/>
      <c r="B601" s="81">
        <v>78313222</v>
      </c>
      <c r="C601" s="164" t="s">
        <v>944</v>
      </c>
      <c r="D601" s="103">
        <v>9.06</v>
      </c>
      <c r="E601" s="87" t="s">
        <v>1</v>
      </c>
      <c r="F601" s="67">
        <v>7</v>
      </c>
    </row>
    <row r="602" spans="1:6" ht="15">
      <c r="A602" s="101"/>
      <c r="B602" s="81">
        <v>78313213</v>
      </c>
      <c r="C602" s="164" t="s">
        <v>945</v>
      </c>
      <c r="D602" s="103">
        <v>2.7</v>
      </c>
      <c r="E602" s="87" t="s">
        <v>1</v>
      </c>
      <c r="F602" s="67">
        <v>8</v>
      </c>
    </row>
    <row r="603" spans="1:6" ht="15">
      <c r="A603" s="101"/>
      <c r="B603" s="81">
        <v>78313240</v>
      </c>
      <c r="C603" s="164" t="s">
        <v>946</v>
      </c>
      <c r="D603" s="103">
        <v>13.65</v>
      </c>
      <c r="E603" s="87" t="s">
        <v>1</v>
      </c>
      <c r="F603" s="67">
        <v>8</v>
      </c>
    </row>
    <row r="604" spans="1:6" ht="15">
      <c r="A604" s="101"/>
      <c r="B604" s="81">
        <v>78313241</v>
      </c>
      <c r="C604" s="164" t="s">
        <v>947</v>
      </c>
      <c r="D604" s="103">
        <v>9.06</v>
      </c>
      <c r="E604" s="87" t="s">
        <v>1</v>
      </c>
      <c r="F604" s="67">
        <v>9</v>
      </c>
    </row>
    <row r="605" spans="1:6" ht="15">
      <c r="A605" s="101"/>
      <c r="B605" s="81">
        <v>78313270</v>
      </c>
      <c r="C605" s="164" t="s">
        <v>948</v>
      </c>
      <c r="D605" s="103">
        <v>5.76</v>
      </c>
      <c r="E605" s="87" t="s">
        <v>1</v>
      </c>
      <c r="F605" s="67">
        <v>9</v>
      </c>
    </row>
    <row r="606" spans="1:6" ht="15">
      <c r="A606" s="101"/>
      <c r="B606" s="81">
        <v>78313286</v>
      </c>
      <c r="C606" s="164" t="s">
        <v>949</v>
      </c>
      <c r="D606" s="103">
        <v>31.47</v>
      </c>
      <c r="E606" s="87" t="s">
        <v>1</v>
      </c>
      <c r="F606" s="67">
        <v>10</v>
      </c>
    </row>
    <row r="607" spans="1:6" ht="15">
      <c r="A607" s="101"/>
      <c r="B607" s="81">
        <v>78300086</v>
      </c>
      <c r="C607" s="164" t="s">
        <v>1224</v>
      </c>
      <c r="D607" s="103">
        <v>28.47</v>
      </c>
      <c r="E607" s="87" t="s">
        <v>1</v>
      </c>
      <c r="F607" s="67">
        <v>11</v>
      </c>
    </row>
    <row r="608" spans="1:6" ht="15">
      <c r="A608" s="101"/>
      <c r="B608" s="81">
        <v>78300007</v>
      </c>
      <c r="C608" s="164" t="s">
        <v>1225</v>
      </c>
      <c r="D608" s="103">
        <v>17.61</v>
      </c>
      <c r="E608" s="87" t="s">
        <v>1</v>
      </c>
      <c r="F608" s="67">
        <v>12</v>
      </c>
    </row>
    <row r="609" spans="1:6" ht="15">
      <c r="A609" s="101"/>
      <c r="B609" s="81">
        <v>78313280</v>
      </c>
      <c r="C609" s="164" t="s">
        <v>950</v>
      </c>
      <c r="D609" s="103">
        <v>31.68</v>
      </c>
      <c r="E609" s="87" t="s">
        <v>1</v>
      </c>
      <c r="F609" s="67">
        <v>13</v>
      </c>
    </row>
    <row r="610" spans="1:6" ht="15">
      <c r="A610" s="101"/>
      <c r="B610" s="81">
        <v>78313282</v>
      </c>
      <c r="C610" s="164" t="s">
        <v>951</v>
      </c>
      <c r="D610" s="103">
        <v>35.22</v>
      </c>
      <c r="E610" s="87" t="s">
        <v>1</v>
      </c>
      <c r="F610" s="67">
        <v>14</v>
      </c>
    </row>
    <row r="611" spans="1:6" ht="15">
      <c r="A611" s="101"/>
      <c r="B611" s="81">
        <v>78313281</v>
      </c>
      <c r="C611" s="164" t="s">
        <v>952</v>
      </c>
      <c r="D611" s="103">
        <v>17.54</v>
      </c>
      <c r="E611" s="87" t="s">
        <v>1</v>
      </c>
      <c r="F611" s="67">
        <v>15</v>
      </c>
    </row>
    <row r="612" spans="1:6" ht="15">
      <c r="A612" s="101"/>
      <c r="B612" s="81">
        <v>78313285</v>
      </c>
      <c r="C612" s="164" t="s">
        <v>953</v>
      </c>
      <c r="D612" s="103">
        <v>47</v>
      </c>
      <c r="E612" s="87" t="s">
        <v>1</v>
      </c>
      <c r="F612" s="67">
        <v>16</v>
      </c>
    </row>
    <row r="613" spans="1:6" ht="15">
      <c r="A613" s="101"/>
      <c r="B613" s="81">
        <v>78363305</v>
      </c>
      <c r="C613" s="164" t="s">
        <v>954</v>
      </c>
      <c r="D613" s="103">
        <v>5.64</v>
      </c>
      <c r="E613" s="87" t="s">
        <v>0</v>
      </c>
      <c r="F613" s="67">
        <v>17</v>
      </c>
    </row>
    <row r="614" spans="1:6" ht="15">
      <c r="A614" s="101"/>
      <c r="B614" s="81">
        <v>78375302</v>
      </c>
      <c r="C614" s="164" t="s">
        <v>955</v>
      </c>
      <c r="D614" s="103">
        <v>6.88</v>
      </c>
      <c r="E614" s="87" t="s">
        <v>0</v>
      </c>
      <c r="F614" s="67">
        <v>17</v>
      </c>
    </row>
    <row r="615" spans="1:6" ht="15">
      <c r="A615" s="101"/>
      <c r="B615" s="81">
        <v>78375305</v>
      </c>
      <c r="C615" s="164" t="s">
        <v>956</v>
      </c>
      <c r="D615" s="103">
        <v>6.88</v>
      </c>
      <c r="E615" s="87" t="s">
        <v>0</v>
      </c>
      <c r="F615" s="67">
        <v>17</v>
      </c>
    </row>
    <row r="616" spans="1:6" ht="15">
      <c r="A616" s="101"/>
      <c r="B616" s="81">
        <v>78390302</v>
      </c>
      <c r="C616" s="164" t="s">
        <v>957</v>
      </c>
      <c r="D616" s="103">
        <v>8.5299999999999994</v>
      </c>
      <c r="E616" s="87" t="s">
        <v>0</v>
      </c>
      <c r="F616" s="67">
        <v>17</v>
      </c>
    </row>
    <row r="617" spans="1:6" ht="15">
      <c r="A617" s="101"/>
      <c r="B617" s="81">
        <v>78390305</v>
      </c>
      <c r="C617" s="164" t="s">
        <v>958</v>
      </c>
      <c r="D617" s="103">
        <v>8.5299999999999994</v>
      </c>
      <c r="E617" s="87" t="s">
        <v>0</v>
      </c>
      <c r="F617" s="67">
        <v>17</v>
      </c>
    </row>
    <row r="618" spans="1:6" ht="15">
      <c r="A618" s="101"/>
      <c r="B618" s="81">
        <v>78363805</v>
      </c>
      <c r="C618" s="164" t="s">
        <v>1167</v>
      </c>
      <c r="D618" s="103">
        <v>4.59</v>
      </c>
      <c r="E618" s="87" t="s">
        <v>0</v>
      </c>
      <c r="F618" s="67">
        <v>18</v>
      </c>
    </row>
    <row r="619" spans="1:6" ht="15">
      <c r="A619" s="101"/>
      <c r="B619" s="81">
        <v>78375805</v>
      </c>
      <c r="C619" s="164" t="s">
        <v>1168</v>
      </c>
      <c r="D619" s="103">
        <v>5.27</v>
      </c>
      <c r="E619" s="87" t="s">
        <v>0</v>
      </c>
      <c r="F619" s="67">
        <v>18</v>
      </c>
    </row>
    <row r="620" spans="1:6" ht="15">
      <c r="A620" s="101"/>
      <c r="B620" s="81">
        <v>78390805</v>
      </c>
      <c r="C620" s="164" t="s">
        <v>1169</v>
      </c>
      <c r="D620" s="103">
        <v>6.98</v>
      </c>
      <c r="E620" s="87" t="s">
        <v>0</v>
      </c>
      <c r="F620" s="67">
        <v>18</v>
      </c>
    </row>
    <row r="621" spans="1:6" ht="15">
      <c r="A621" s="101"/>
      <c r="B621" s="81">
        <v>78363505</v>
      </c>
      <c r="C621" s="164" t="s">
        <v>959</v>
      </c>
      <c r="D621" s="103">
        <v>3.49</v>
      </c>
      <c r="E621" s="87" t="s">
        <v>0</v>
      </c>
      <c r="F621" s="67">
        <v>19</v>
      </c>
    </row>
    <row r="622" spans="1:6" ht="15">
      <c r="A622" s="101"/>
      <c r="B622" s="81">
        <v>78375505</v>
      </c>
      <c r="C622" s="164" t="s">
        <v>960</v>
      </c>
      <c r="D622" s="103">
        <v>4.1399999999999997</v>
      </c>
      <c r="E622" s="87" t="s">
        <v>0</v>
      </c>
      <c r="F622" s="67">
        <v>19</v>
      </c>
    </row>
    <row r="623" spans="1:6" ht="15">
      <c r="A623" s="101"/>
      <c r="B623" s="81">
        <v>78390505</v>
      </c>
      <c r="C623" s="164" t="s">
        <v>961</v>
      </c>
      <c r="D623" s="103">
        <v>5.39</v>
      </c>
      <c r="E623" s="87" t="s">
        <v>0</v>
      </c>
      <c r="F623" s="67">
        <v>19</v>
      </c>
    </row>
    <row r="624" spans="1:6" ht="15">
      <c r="A624" s="101"/>
      <c r="B624" s="81">
        <v>78363375</v>
      </c>
      <c r="C624" s="164" t="s">
        <v>962</v>
      </c>
      <c r="D624" s="103">
        <v>1.99</v>
      </c>
      <c r="E624" s="87" t="s">
        <v>1</v>
      </c>
      <c r="F624" s="67">
        <v>20</v>
      </c>
    </row>
    <row r="625" spans="1:6" ht="15">
      <c r="A625" s="101"/>
      <c r="B625" s="81">
        <v>78375375</v>
      </c>
      <c r="C625" s="164" t="s">
        <v>963</v>
      </c>
      <c r="D625" s="103">
        <v>2.23</v>
      </c>
      <c r="E625" s="87" t="s">
        <v>1</v>
      </c>
      <c r="F625" s="67">
        <v>20</v>
      </c>
    </row>
    <row r="626" spans="1:6" ht="15">
      <c r="A626" s="101"/>
      <c r="B626" s="81">
        <v>78390375</v>
      </c>
      <c r="C626" s="164" t="s">
        <v>964</v>
      </c>
      <c r="D626" s="103">
        <v>2.46</v>
      </c>
      <c r="E626" s="87" t="s">
        <v>1</v>
      </c>
      <c r="F626" s="67">
        <v>20</v>
      </c>
    </row>
    <row r="627" spans="1:6" ht="15">
      <c r="A627" s="101"/>
      <c r="B627" s="81">
        <v>78363341</v>
      </c>
      <c r="C627" s="164" t="s">
        <v>965</v>
      </c>
      <c r="D627" s="103">
        <v>16.72</v>
      </c>
      <c r="E627" s="87" t="s">
        <v>1</v>
      </c>
      <c r="F627" s="67">
        <v>21</v>
      </c>
    </row>
    <row r="628" spans="1:6" ht="15">
      <c r="A628" s="101"/>
      <c r="B628" s="81">
        <v>78375341</v>
      </c>
      <c r="C628" s="164" t="s">
        <v>966</v>
      </c>
      <c r="D628" s="103">
        <v>17.66</v>
      </c>
      <c r="E628" s="87" t="s">
        <v>1</v>
      </c>
      <c r="F628" s="67">
        <v>21</v>
      </c>
    </row>
    <row r="629" spans="1:6" ht="15">
      <c r="A629" s="101"/>
      <c r="B629" s="81">
        <v>78390341</v>
      </c>
      <c r="C629" s="164" t="s">
        <v>967</v>
      </c>
      <c r="D629" s="103">
        <v>19.899999999999999</v>
      </c>
      <c r="E629" s="87" t="s">
        <v>1</v>
      </c>
      <c r="F629" s="67">
        <v>21</v>
      </c>
    </row>
    <row r="630" spans="1:6" ht="15">
      <c r="A630" s="101"/>
      <c r="B630" s="81">
        <v>78363310</v>
      </c>
      <c r="C630" s="164" t="s">
        <v>968</v>
      </c>
      <c r="D630" s="103">
        <v>5.41</v>
      </c>
      <c r="E630" s="87" t="s">
        <v>1</v>
      </c>
      <c r="F630" s="67">
        <v>21</v>
      </c>
    </row>
    <row r="631" spans="1:6" ht="15">
      <c r="A631" s="101"/>
      <c r="B631" s="81">
        <v>78375310</v>
      </c>
      <c r="C631" s="164" t="s">
        <v>969</v>
      </c>
      <c r="D631" s="103">
        <v>6.35</v>
      </c>
      <c r="E631" s="87" t="s">
        <v>1</v>
      </c>
      <c r="F631" s="67">
        <v>21</v>
      </c>
    </row>
    <row r="632" spans="1:6" ht="15">
      <c r="A632" s="101"/>
      <c r="B632" s="81">
        <v>78390310</v>
      </c>
      <c r="C632" s="164" t="s">
        <v>970</v>
      </c>
      <c r="D632" s="103">
        <v>9.06</v>
      </c>
      <c r="E632" s="87" t="s">
        <v>1</v>
      </c>
      <c r="F632" s="67">
        <v>21</v>
      </c>
    </row>
    <row r="633" spans="1:6" ht="15">
      <c r="A633" s="101"/>
      <c r="B633" s="81">
        <v>78363371</v>
      </c>
      <c r="C633" s="164" t="s">
        <v>971</v>
      </c>
      <c r="D633" s="103">
        <v>4.45</v>
      </c>
      <c r="E633" s="87" t="s">
        <v>1</v>
      </c>
      <c r="F633" s="67">
        <v>22</v>
      </c>
    </row>
    <row r="634" spans="1:6" ht="15">
      <c r="A634" s="101"/>
      <c r="B634" s="81">
        <v>78375371</v>
      </c>
      <c r="C634" s="164" t="s">
        <v>972</v>
      </c>
      <c r="D634" s="103">
        <v>4.6100000000000003</v>
      </c>
      <c r="E634" s="87" t="s">
        <v>1</v>
      </c>
      <c r="F634" s="67">
        <v>23</v>
      </c>
    </row>
    <row r="635" spans="1:6" ht="15">
      <c r="A635" s="101"/>
      <c r="B635" s="81">
        <v>78390371</v>
      </c>
      <c r="C635" s="164" t="s">
        <v>973</v>
      </c>
      <c r="D635" s="103">
        <v>5.32</v>
      </c>
      <c r="E635" s="87" t="s">
        <v>1</v>
      </c>
      <c r="F635" s="67">
        <v>34</v>
      </c>
    </row>
    <row r="636" spans="1:6" ht="15">
      <c r="A636" s="101"/>
      <c r="B636" s="81">
        <v>78300386</v>
      </c>
      <c r="C636" s="164" t="s">
        <v>974</v>
      </c>
      <c r="D636" s="103">
        <v>38.21</v>
      </c>
      <c r="E636" s="87" t="s">
        <v>1</v>
      </c>
      <c r="F636" s="67">
        <v>25</v>
      </c>
    </row>
    <row r="637" spans="1:6" ht="15">
      <c r="A637" s="101"/>
      <c r="B637" s="81">
        <v>78300086</v>
      </c>
      <c r="C637" s="164" t="s">
        <v>975</v>
      </c>
      <c r="D637" s="103">
        <v>28.47</v>
      </c>
      <c r="E637" s="87" t="s">
        <v>1</v>
      </c>
      <c r="F637" s="67">
        <v>25</v>
      </c>
    </row>
    <row r="638" spans="1:6" ht="15">
      <c r="A638" s="101"/>
      <c r="B638" s="81">
        <v>78300007</v>
      </c>
      <c r="C638" s="164" t="s">
        <v>976</v>
      </c>
      <c r="D638" s="103">
        <v>17.61</v>
      </c>
      <c r="E638" s="87" t="s">
        <v>1</v>
      </c>
      <c r="F638" s="67">
        <v>26</v>
      </c>
    </row>
    <row r="639" spans="1:6" ht="15">
      <c r="A639" s="101"/>
      <c r="B639" s="81">
        <v>78363381</v>
      </c>
      <c r="C639" s="164" t="s">
        <v>977</v>
      </c>
      <c r="D639" s="103">
        <v>41.58</v>
      </c>
      <c r="E639" s="87" t="s">
        <v>1</v>
      </c>
      <c r="F639" s="67">
        <v>26</v>
      </c>
    </row>
    <row r="640" spans="1:6" ht="15">
      <c r="A640" s="101"/>
      <c r="B640" s="81">
        <v>78363382</v>
      </c>
      <c r="C640" s="164" t="s">
        <v>978</v>
      </c>
      <c r="D640" s="103">
        <v>37.450000000000003</v>
      </c>
      <c r="E640" s="87" t="s">
        <v>1</v>
      </c>
      <c r="F640" s="67">
        <v>26</v>
      </c>
    </row>
    <row r="641" spans="1:6" ht="15">
      <c r="A641" s="101"/>
      <c r="B641" s="81">
        <v>78375381</v>
      </c>
      <c r="C641" s="164" t="s">
        <v>979</v>
      </c>
      <c r="D641" s="103">
        <v>45.47</v>
      </c>
      <c r="E641" s="87" t="s">
        <v>1</v>
      </c>
      <c r="F641" s="67">
        <v>26</v>
      </c>
    </row>
    <row r="642" spans="1:6" ht="15">
      <c r="A642" s="101"/>
      <c r="B642" s="81">
        <v>78390381</v>
      </c>
      <c r="C642" s="164" t="s">
        <v>980</v>
      </c>
      <c r="D642" s="103">
        <v>61.13</v>
      </c>
      <c r="E642" s="87" t="s">
        <v>1</v>
      </c>
      <c r="F642" s="67">
        <v>27</v>
      </c>
    </row>
    <row r="643" spans="1:6" ht="15">
      <c r="A643" s="101"/>
      <c r="B643" s="81">
        <v>78375382</v>
      </c>
      <c r="C643" s="164" t="s">
        <v>981</v>
      </c>
      <c r="D643" s="103">
        <v>40.869999999999997</v>
      </c>
      <c r="E643" s="87" t="s">
        <v>1</v>
      </c>
      <c r="F643" s="67">
        <v>27</v>
      </c>
    </row>
    <row r="644" spans="1:6" ht="15">
      <c r="A644" s="101"/>
      <c r="B644" s="81">
        <v>78390382</v>
      </c>
      <c r="C644" s="164" t="s">
        <v>982</v>
      </c>
      <c r="D644" s="103">
        <v>56.78</v>
      </c>
      <c r="E644" s="87" t="s">
        <v>1</v>
      </c>
      <c r="F644" s="67">
        <v>28</v>
      </c>
    </row>
    <row r="645" spans="1:6" ht="15">
      <c r="A645" s="101"/>
      <c r="B645" s="81">
        <v>78312086</v>
      </c>
      <c r="C645" s="164" t="s">
        <v>983</v>
      </c>
      <c r="D645" s="103">
        <v>0</v>
      </c>
      <c r="E645" s="87" t="s">
        <v>1</v>
      </c>
      <c r="F645" s="67">
        <v>29</v>
      </c>
    </row>
    <row r="646" spans="1:6" ht="15">
      <c r="A646" s="101"/>
      <c r="B646" s="81">
        <v>78300081</v>
      </c>
      <c r="C646" s="164" t="s">
        <v>984</v>
      </c>
      <c r="D646" s="103">
        <v>9.06</v>
      </c>
      <c r="E646" s="87" t="s">
        <v>1</v>
      </c>
      <c r="F646" s="67">
        <v>29</v>
      </c>
    </row>
    <row r="647" spans="1:6" ht="15">
      <c r="A647" s="101"/>
      <c r="B647" s="81">
        <v>78390330</v>
      </c>
      <c r="C647" s="164" t="s">
        <v>985</v>
      </c>
      <c r="D647" s="103">
        <v>17.43</v>
      </c>
      <c r="E647" s="87" t="s">
        <v>1</v>
      </c>
      <c r="F647" s="67">
        <v>29</v>
      </c>
    </row>
    <row r="648" spans="1:6" ht="15">
      <c r="A648" s="101"/>
      <c r="B648" s="81">
        <v>78313223</v>
      </c>
      <c r="C648" s="164" t="s">
        <v>986</v>
      </c>
      <c r="D648" s="103">
        <v>10.24</v>
      </c>
      <c r="E648" s="87" t="s">
        <v>1</v>
      </c>
      <c r="F648" s="67">
        <v>30</v>
      </c>
    </row>
    <row r="649" spans="1:6" ht="15">
      <c r="A649" s="101"/>
      <c r="B649" s="81">
        <v>78313224</v>
      </c>
      <c r="C649" s="164" t="s">
        <v>987</v>
      </c>
      <c r="D649" s="103">
        <v>14.48</v>
      </c>
      <c r="E649" s="87" t="s">
        <v>1</v>
      </c>
      <c r="F649" s="67">
        <v>30</v>
      </c>
    </row>
    <row r="650" spans="1:6" ht="15">
      <c r="A650" s="101"/>
      <c r="B650" s="81">
        <v>78313225</v>
      </c>
      <c r="C650" s="164" t="s">
        <v>988</v>
      </c>
      <c r="D650" s="103">
        <v>11.42</v>
      </c>
      <c r="E650" s="87" t="s">
        <v>1</v>
      </c>
      <c r="F650" s="67">
        <v>31</v>
      </c>
    </row>
    <row r="651" spans="1:6" ht="15">
      <c r="A651" s="101"/>
      <c r="B651" s="81">
        <v>78313226</v>
      </c>
      <c r="C651" s="164" t="s">
        <v>989</v>
      </c>
      <c r="D651" s="103">
        <v>15.9</v>
      </c>
      <c r="E651" s="87" t="s">
        <v>1</v>
      </c>
      <c r="F651" s="67">
        <v>32</v>
      </c>
    </row>
    <row r="652" spans="1:6" ht="15">
      <c r="A652" s="101"/>
      <c r="B652" s="81">
        <v>78313227</v>
      </c>
      <c r="C652" s="164" t="s">
        <v>990</v>
      </c>
      <c r="D652" s="103">
        <v>14.48</v>
      </c>
      <c r="E652" s="87" t="s">
        <v>1</v>
      </c>
      <c r="F652" s="67">
        <v>33</v>
      </c>
    </row>
    <row r="653" spans="1:6" ht="15">
      <c r="A653" s="101"/>
      <c r="B653" s="81">
        <v>78316401</v>
      </c>
      <c r="C653" s="164" t="s">
        <v>991</v>
      </c>
      <c r="D653" s="103">
        <v>26.96</v>
      </c>
      <c r="E653" s="87" t="s">
        <v>0</v>
      </c>
      <c r="F653" s="67">
        <v>34</v>
      </c>
    </row>
    <row r="654" spans="1:6" ht="15">
      <c r="A654" s="101"/>
      <c r="B654" s="81">
        <v>78316410</v>
      </c>
      <c r="C654" s="164" t="s">
        <v>992</v>
      </c>
      <c r="D654" s="103">
        <v>7.53</v>
      </c>
      <c r="E654" s="87" t="s">
        <v>1</v>
      </c>
      <c r="F654" s="67">
        <v>35</v>
      </c>
    </row>
    <row r="655" spans="1:6" ht="15">
      <c r="A655" s="101"/>
      <c r="B655" s="81">
        <v>78316440</v>
      </c>
      <c r="C655" s="164" t="s">
        <v>993</v>
      </c>
      <c r="D655" s="103">
        <v>18.13</v>
      </c>
      <c r="E655" s="87" t="s">
        <v>1</v>
      </c>
      <c r="F655" s="67">
        <v>36</v>
      </c>
    </row>
    <row r="656" spans="1:6" ht="15">
      <c r="A656" s="101"/>
      <c r="B656" s="81">
        <v>78316441</v>
      </c>
      <c r="C656" s="164" t="s">
        <v>994</v>
      </c>
      <c r="D656" s="103">
        <v>21.55</v>
      </c>
      <c r="E656" s="87" t="s">
        <v>1</v>
      </c>
      <c r="F656" s="67">
        <v>37</v>
      </c>
    </row>
    <row r="657" spans="1:6" ht="15">
      <c r="A657" s="101"/>
      <c r="B657" s="81">
        <v>78316424</v>
      </c>
      <c r="C657" s="164" t="s">
        <v>995</v>
      </c>
      <c r="D657" s="103">
        <v>34.03</v>
      </c>
      <c r="E657" s="87" t="s">
        <v>1</v>
      </c>
      <c r="F657" s="67">
        <v>38</v>
      </c>
    </row>
    <row r="658" spans="1:6" ht="15">
      <c r="A658" s="101"/>
      <c r="B658" s="81">
        <v>78316425</v>
      </c>
      <c r="C658" s="164" t="s">
        <v>996</v>
      </c>
      <c r="D658" s="103">
        <v>26.15</v>
      </c>
      <c r="E658" s="87" t="s">
        <v>1</v>
      </c>
      <c r="F658" s="67">
        <v>38</v>
      </c>
    </row>
    <row r="659" spans="1:6" ht="15">
      <c r="A659" s="101"/>
      <c r="B659" s="81">
        <v>78316060</v>
      </c>
      <c r="C659" s="164" t="s">
        <v>997</v>
      </c>
      <c r="D659" s="103">
        <v>20.61</v>
      </c>
      <c r="E659" s="87" t="s">
        <v>1</v>
      </c>
      <c r="F659" s="67">
        <v>38</v>
      </c>
    </row>
    <row r="660" spans="1:6" ht="15">
      <c r="A660" s="101"/>
      <c r="B660" s="81">
        <v>78312101</v>
      </c>
      <c r="C660" s="164" t="s">
        <v>998</v>
      </c>
      <c r="D660" s="103">
        <v>48.88</v>
      </c>
      <c r="E660" s="87" t="s">
        <v>0</v>
      </c>
      <c r="F660" s="67">
        <v>39</v>
      </c>
    </row>
    <row r="661" spans="1:6" ht="15">
      <c r="A661" s="101"/>
      <c r="B661" s="81">
        <v>78316101</v>
      </c>
      <c r="C661" s="164" t="s">
        <v>999</v>
      </c>
      <c r="D661" s="103">
        <v>54.07</v>
      </c>
      <c r="E661" s="87" t="s">
        <v>0</v>
      </c>
      <c r="F661" s="67">
        <v>39</v>
      </c>
    </row>
    <row r="662" spans="1:6" ht="15">
      <c r="A662" s="101"/>
      <c r="B662" s="81">
        <v>78318101</v>
      </c>
      <c r="C662" s="164" t="s">
        <v>1000</v>
      </c>
      <c r="D662" s="103">
        <v>68.08</v>
      </c>
      <c r="E662" s="87" t="s">
        <v>0</v>
      </c>
      <c r="F662" s="67">
        <v>39</v>
      </c>
    </row>
    <row r="663" spans="1:6" ht="15">
      <c r="A663" s="101"/>
      <c r="B663" s="81">
        <v>78312140</v>
      </c>
      <c r="C663" s="164" t="s">
        <v>1001</v>
      </c>
      <c r="D663" s="103">
        <v>38.4</v>
      </c>
      <c r="E663" s="87" t="s">
        <v>1</v>
      </c>
      <c r="F663" s="67">
        <v>40</v>
      </c>
    </row>
    <row r="664" spans="1:6" ht="15">
      <c r="A664" s="101"/>
      <c r="B664" s="81">
        <v>78316140</v>
      </c>
      <c r="C664" s="164" t="s">
        <v>1002</v>
      </c>
      <c r="D664" s="103">
        <v>41.93</v>
      </c>
      <c r="E664" s="87" t="s">
        <v>1</v>
      </c>
      <c r="F664" s="67">
        <v>40</v>
      </c>
    </row>
    <row r="665" spans="1:6" ht="15">
      <c r="A665" s="101"/>
      <c r="B665" s="81">
        <v>78318140</v>
      </c>
      <c r="C665" s="164" t="s">
        <v>1003</v>
      </c>
      <c r="D665" s="103">
        <v>50.53</v>
      </c>
      <c r="E665" s="87" t="s">
        <v>1</v>
      </c>
      <c r="F665" s="67">
        <v>40</v>
      </c>
    </row>
    <row r="666" spans="1:6" ht="15">
      <c r="A666" s="101"/>
      <c r="B666" s="81">
        <v>78312110</v>
      </c>
      <c r="C666" s="164" t="s">
        <v>1004</v>
      </c>
      <c r="D666" s="103">
        <v>13.89</v>
      </c>
      <c r="E666" s="87" t="s">
        <v>1</v>
      </c>
      <c r="F666" s="67">
        <v>40</v>
      </c>
    </row>
    <row r="667" spans="1:6" ht="15">
      <c r="A667" s="101"/>
      <c r="B667" s="81">
        <v>78316110</v>
      </c>
      <c r="C667" s="164" t="s">
        <v>1005</v>
      </c>
      <c r="D667" s="103">
        <v>16.600000000000001</v>
      </c>
      <c r="E667" s="87" t="s">
        <v>1</v>
      </c>
      <c r="F667" s="67">
        <v>40</v>
      </c>
    </row>
    <row r="668" spans="1:6" ht="15">
      <c r="A668" s="101"/>
      <c r="B668" s="81">
        <v>78318110</v>
      </c>
      <c r="C668" s="164" t="s">
        <v>1006</v>
      </c>
      <c r="D668" s="103">
        <v>17.54</v>
      </c>
      <c r="E668" s="87" t="s">
        <v>1</v>
      </c>
      <c r="F668" s="67">
        <v>44</v>
      </c>
    </row>
    <row r="669" spans="1:6" ht="15">
      <c r="A669" s="101"/>
      <c r="B669" s="81">
        <v>78312120</v>
      </c>
      <c r="C669" s="164" t="s">
        <v>1007</v>
      </c>
      <c r="D669" s="103">
        <v>25.2</v>
      </c>
      <c r="E669" s="87" t="s">
        <v>1</v>
      </c>
      <c r="F669" s="67">
        <v>46</v>
      </c>
    </row>
    <row r="670" spans="1:6" ht="15">
      <c r="A670" s="101"/>
      <c r="B670" s="81">
        <v>78316120</v>
      </c>
      <c r="C670" s="164" t="s">
        <v>1008</v>
      </c>
      <c r="D670" s="103">
        <v>26.15</v>
      </c>
      <c r="E670" s="87" t="s">
        <v>1</v>
      </c>
      <c r="F670" s="67">
        <v>46</v>
      </c>
    </row>
    <row r="671" spans="1:6" ht="15">
      <c r="A671" s="101"/>
      <c r="B671" s="81">
        <v>78316007</v>
      </c>
      <c r="C671" s="164" t="s">
        <v>1009</v>
      </c>
      <c r="D671" s="103">
        <v>193.2</v>
      </c>
      <c r="E671" s="87" t="s">
        <v>1</v>
      </c>
      <c r="F671" s="67">
        <v>47</v>
      </c>
    </row>
    <row r="672" spans="1:6" ht="15">
      <c r="A672" s="101"/>
      <c r="B672" s="81">
        <v>78316073</v>
      </c>
      <c r="C672" s="164" t="s">
        <v>1010</v>
      </c>
      <c r="D672" s="103">
        <v>90.7</v>
      </c>
      <c r="E672" s="87" t="s">
        <v>1</v>
      </c>
      <c r="F672" s="67">
        <v>47</v>
      </c>
    </row>
    <row r="673" spans="1:6" ht="15">
      <c r="A673" s="101"/>
      <c r="B673" s="81">
        <v>78316060</v>
      </c>
      <c r="C673" s="164" t="s">
        <v>1011</v>
      </c>
      <c r="D673" s="103">
        <v>20.61</v>
      </c>
      <c r="E673" s="87" t="s">
        <v>1</v>
      </c>
      <c r="F673" s="67">
        <v>48</v>
      </c>
    </row>
    <row r="674" spans="1:6" ht="15">
      <c r="A674" s="101"/>
      <c r="B674" s="81">
        <v>78316072</v>
      </c>
      <c r="C674" s="164" t="s">
        <v>1012</v>
      </c>
      <c r="D674" s="103">
        <v>14.95</v>
      </c>
      <c r="E674" s="87" t="s">
        <v>1</v>
      </c>
      <c r="F674" s="67">
        <v>49</v>
      </c>
    </row>
    <row r="675" spans="1:6" ht="15">
      <c r="A675" s="101"/>
      <c r="B675" s="81">
        <v>78316071</v>
      </c>
      <c r="C675" s="164" t="s">
        <v>1013</v>
      </c>
      <c r="D675" s="103">
        <v>14.95</v>
      </c>
      <c r="E675" s="87" t="s">
        <v>1</v>
      </c>
      <c r="F675" s="67">
        <v>50</v>
      </c>
    </row>
    <row r="676" spans="1:6" ht="15">
      <c r="A676" s="101"/>
      <c r="B676" s="81">
        <v>78313005</v>
      </c>
      <c r="C676" s="164" t="s">
        <v>1014</v>
      </c>
      <c r="D676" s="103">
        <v>136.18</v>
      </c>
      <c r="E676" s="87" t="s">
        <v>1</v>
      </c>
      <c r="F676" s="67">
        <v>50</v>
      </c>
    </row>
    <row r="677" spans="1:6" ht="15">
      <c r="A677" s="101"/>
      <c r="B677" s="81">
        <v>78313299</v>
      </c>
      <c r="C677" s="164" t="s">
        <v>1015</v>
      </c>
      <c r="D677" s="103">
        <v>8.11</v>
      </c>
      <c r="E677" s="87" t="s">
        <v>1</v>
      </c>
      <c r="F677" s="67">
        <v>50</v>
      </c>
    </row>
    <row r="678" spans="1:6" ht="15">
      <c r="A678" s="101"/>
      <c r="B678" s="81">
        <v>78316006</v>
      </c>
      <c r="C678" s="164" t="s">
        <v>1016</v>
      </c>
      <c r="D678" s="103">
        <v>307.35000000000002</v>
      </c>
      <c r="E678" s="87" t="s">
        <v>1</v>
      </c>
      <c r="F678" s="67">
        <v>51</v>
      </c>
    </row>
    <row r="679" spans="1:6" ht="15">
      <c r="A679" s="101"/>
      <c r="B679" s="81">
        <v>78316011</v>
      </c>
      <c r="C679" s="164" t="s">
        <v>1017</v>
      </c>
      <c r="D679" s="103">
        <v>379.69</v>
      </c>
      <c r="E679" s="87" t="s">
        <v>1</v>
      </c>
      <c r="F679" s="67">
        <v>51</v>
      </c>
    </row>
    <row r="680" spans="1:6" ht="15">
      <c r="A680" s="101"/>
      <c r="B680" s="81">
        <v>78318016</v>
      </c>
      <c r="C680" s="164" t="s">
        <v>1018</v>
      </c>
      <c r="D680" s="103">
        <v>488.2</v>
      </c>
      <c r="E680" s="87" t="s">
        <v>1</v>
      </c>
      <c r="F680" s="67">
        <v>51</v>
      </c>
    </row>
    <row r="681" spans="1:6" ht="15">
      <c r="A681" s="101"/>
      <c r="B681" s="81">
        <v>78363321</v>
      </c>
      <c r="C681" s="164" t="s">
        <v>1019</v>
      </c>
      <c r="D681" s="103">
        <v>6.12</v>
      </c>
      <c r="E681" s="87" t="s">
        <v>1</v>
      </c>
      <c r="F681" s="67">
        <v>52</v>
      </c>
    </row>
    <row r="682" spans="1:6" ht="15">
      <c r="A682" s="101"/>
      <c r="B682" s="81">
        <v>78375321</v>
      </c>
      <c r="C682" s="164" t="s">
        <v>1020</v>
      </c>
      <c r="D682" s="103">
        <v>6.35</v>
      </c>
      <c r="E682" s="87" t="s">
        <v>1</v>
      </c>
      <c r="F682" s="67">
        <v>52</v>
      </c>
    </row>
    <row r="683" spans="1:6" ht="15">
      <c r="A683" s="101"/>
      <c r="B683" s="81">
        <v>78390321</v>
      </c>
      <c r="C683" s="164" t="s">
        <v>1021</v>
      </c>
      <c r="D683" s="103">
        <v>6.58</v>
      </c>
      <c r="E683" s="87" t="s">
        <v>1</v>
      </c>
      <c r="F683" s="67">
        <v>53</v>
      </c>
    </row>
    <row r="684" spans="1:6" ht="15">
      <c r="A684" s="101"/>
      <c r="B684" s="81">
        <v>78300321</v>
      </c>
      <c r="C684" s="164" t="s">
        <v>1022</v>
      </c>
      <c r="D684" s="103">
        <v>2.7</v>
      </c>
      <c r="E684" s="87" t="s">
        <v>1</v>
      </c>
      <c r="F684" s="67">
        <v>53</v>
      </c>
    </row>
    <row r="685" spans="1:6" ht="15">
      <c r="A685" s="101"/>
      <c r="B685" s="81">
        <v>78300005</v>
      </c>
      <c r="C685" s="164" t="s">
        <v>1023</v>
      </c>
      <c r="D685" s="103">
        <v>21.08</v>
      </c>
      <c r="E685" s="87" t="s">
        <v>1</v>
      </c>
      <c r="F685" s="67">
        <v>54</v>
      </c>
    </row>
    <row r="686" spans="1:6" ht="15">
      <c r="A686" s="101"/>
      <c r="B686" s="81">
        <v>78300015</v>
      </c>
      <c r="C686" s="164" t="s">
        <v>1024</v>
      </c>
      <c r="D686" s="103">
        <v>52.18</v>
      </c>
      <c r="E686" s="87" t="s">
        <v>1</v>
      </c>
      <c r="F686" s="67">
        <v>56</v>
      </c>
    </row>
    <row r="687" spans="1:6" ht="15">
      <c r="A687" s="101"/>
      <c r="B687" s="81">
        <v>78300002</v>
      </c>
      <c r="C687" s="164" t="s">
        <v>1025</v>
      </c>
      <c r="D687" s="103">
        <v>56.78</v>
      </c>
      <c r="E687" s="87" t="s">
        <v>1</v>
      </c>
      <c r="F687" s="67">
        <v>56</v>
      </c>
    </row>
    <row r="688" spans="1:6" ht="15">
      <c r="A688" s="101"/>
      <c r="B688" s="81">
        <v>78300001</v>
      </c>
      <c r="C688" s="164" t="s">
        <v>1026</v>
      </c>
      <c r="D688" s="103">
        <v>36.28</v>
      </c>
      <c r="E688" s="87" t="s">
        <v>1</v>
      </c>
      <c r="F688" s="67">
        <v>56</v>
      </c>
    </row>
    <row r="689" spans="1:6" ht="15">
      <c r="A689" s="101"/>
      <c r="B689" s="81">
        <v>78300670</v>
      </c>
      <c r="C689" s="164" t="s">
        <v>1027</v>
      </c>
      <c r="D689" s="103">
        <v>224.7</v>
      </c>
      <c r="E689" s="87" t="s">
        <v>1</v>
      </c>
      <c r="F689" s="67">
        <v>56</v>
      </c>
    </row>
    <row r="690" spans="1:6" ht="15">
      <c r="A690" s="101"/>
      <c r="B690" s="81">
        <v>78300671</v>
      </c>
      <c r="C690" s="164" t="s">
        <v>1028</v>
      </c>
      <c r="D690" s="103">
        <v>224.7</v>
      </c>
      <c r="E690" s="87" t="s">
        <v>1</v>
      </c>
      <c r="F690" s="67">
        <v>57</v>
      </c>
    </row>
    <row r="691" spans="1:6" ht="15">
      <c r="A691" s="101"/>
      <c r="B691" s="81">
        <v>78300672</v>
      </c>
      <c r="C691" s="164" t="s">
        <v>1029</v>
      </c>
      <c r="D691" s="103">
        <v>224.7</v>
      </c>
      <c r="E691" s="87" t="s">
        <v>1</v>
      </c>
      <c r="F691" s="67">
        <v>57</v>
      </c>
    </row>
    <row r="692" spans="1:6" ht="15">
      <c r="A692" s="101"/>
      <c r="B692" s="81">
        <v>78300673</v>
      </c>
      <c r="C692" s="164" t="s">
        <v>1030</v>
      </c>
      <c r="D692" s="103">
        <v>267.75</v>
      </c>
      <c r="E692" s="87" t="s">
        <v>1</v>
      </c>
      <c r="F692" s="67">
        <v>58</v>
      </c>
    </row>
    <row r="693" spans="1:6" ht="15">
      <c r="A693" s="101"/>
      <c r="B693" s="81">
        <v>78300675</v>
      </c>
      <c r="C693" s="164" t="s">
        <v>1031</v>
      </c>
      <c r="D693" s="103">
        <v>294</v>
      </c>
      <c r="E693" s="87" t="s">
        <v>1</v>
      </c>
      <c r="F693" s="67">
        <v>58</v>
      </c>
    </row>
    <row r="694" spans="1:6" ht="15">
      <c r="A694" s="101"/>
      <c r="B694" s="81">
        <v>78300676</v>
      </c>
      <c r="C694" s="164" t="s">
        <v>1032</v>
      </c>
      <c r="D694" s="103">
        <v>294</v>
      </c>
      <c r="E694" s="87" t="s">
        <v>1</v>
      </c>
      <c r="F694" s="67">
        <v>58</v>
      </c>
    </row>
    <row r="695" spans="1:6" ht="15">
      <c r="A695" s="101"/>
      <c r="B695" s="81">
        <v>78300677</v>
      </c>
      <c r="C695" s="164" t="s">
        <v>1033</v>
      </c>
      <c r="D695" s="103">
        <v>326.55</v>
      </c>
      <c r="E695" s="87" t="s">
        <v>1</v>
      </c>
      <c r="F695" s="67">
        <v>58</v>
      </c>
    </row>
    <row r="696" spans="1:6" ht="15">
      <c r="A696" s="101"/>
      <c r="B696" s="81">
        <v>78312677</v>
      </c>
      <c r="C696" s="164" t="s">
        <v>1034</v>
      </c>
      <c r="D696" s="103">
        <v>240.45</v>
      </c>
      <c r="E696" s="87" t="s">
        <v>1</v>
      </c>
      <c r="F696" s="67">
        <v>58</v>
      </c>
    </row>
    <row r="697" spans="1:6" ht="15">
      <c r="A697" s="101"/>
      <c r="B697" s="81">
        <v>78300678</v>
      </c>
      <c r="C697" s="164" t="s">
        <v>1035</v>
      </c>
      <c r="D697" s="103">
        <v>326.55</v>
      </c>
      <c r="E697" s="87" t="s">
        <v>1</v>
      </c>
      <c r="F697" s="67">
        <v>58</v>
      </c>
    </row>
    <row r="698" spans="1:6" ht="15">
      <c r="A698" s="101"/>
      <c r="B698" s="81">
        <v>78312678</v>
      </c>
      <c r="C698" s="164" t="s">
        <v>1036</v>
      </c>
      <c r="D698" s="103">
        <v>240.45</v>
      </c>
      <c r="E698" s="87" t="s">
        <v>1</v>
      </c>
      <c r="F698" s="67">
        <v>59</v>
      </c>
    </row>
    <row r="699" spans="1:6" ht="15">
      <c r="A699" s="101"/>
      <c r="B699" s="81">
        <v>78300679</v>
      </c>
      <c r="C699" s="164" t="s">
        <v>1037</v>
      </c>
      <c r="D699" s="103">
        <v>392.7</v>
      </c>
      <c r="E699" s="87" t="s">
        <v>1</v>
      </c>
      <c r="F699" s="67">
        <v>59</v>
      </c>
    </row>
    <row r="700" spans="1:6" ht="15">
      <c r="A700" s="101"/>
      <c r="B700" s="81">
        <v>78312679</v>
      </c>
      <c r="C700" s="164" t="s">
        <v>1038</v>
      </c>
      <c r="D700" s="103">
        <v>288.75</v>
      </c>
      <c r="E700" s="87" t="s">
        <v>1</v>
      </c>
      <c r="F700" s="67">
        <v>59</v>
      </c>
    </row>
    <row r="701" spans="1:6" ht="15">
      <c r="A701" s="101"/>
      <c r="B701" s="81">
        <v>78312670</v>
      </c>
      <c r="C701" s="164" t="s">
        <v>1039</v>
      </c>
      <c r="D701" s="103">
        <v>216.3</v>
      </c>
      <c r="E701" s="87" t="s">
        <v>1</v>
      </c>
      <c r="F701" s="67">
        <v>59</v>
      </c>
    </row>
    <row r="702" spans="1:6" ht="15">
      <c r="A702" s="101"/>
      <c r="B702" s="81">
        <v>78312671</v>
      </c>
      <c r="C702" s="164" t="s">
        <v>1040</v>
      </c>
      <c r="D702" s="103">
        <v>216.3</v>
      </c>
      <c r="E702" s="87" t="s">
        <v>1</v>
      </c>
      <c r="F702" s="67">
        <v>60</v>
      </c>
    </row>
    <row r="703" spans="1:6" ht="15">
      <c r="A703" s="101"/>
      <c r="B703" s="81">
        <v>78312673</v>
      </c>
      <c r="C703" s="164" t="s">
        <v>1041</v>
      </c>
      <c r="D703" s="103">
        <v>238.35</v>
      </c>
      <c r="E703" s="87" t="s">
        <v>1</v>
      </c>
      <c r="F703" s="67">
        <v>60</v>
      </c>
    </row>
    <row r="704" spans="1:6" ht="15">
      <c r="A704" s="101"/>
      <c r="B704" s="81">
        <v>78312676</v>
      </c>
      <c r="C704" s="164" t="s">
        <v>1042</v>
      </c>
      <c r="D704" s="103">
        <v>221.55</v>
      </c>
      <c r="E704" s="87" t="s">
        <v>1</v>
      </c>
      <c r="F704" s="67">
        <v>60</v>
      </c>
    </row>
    <row r="705" spans="1:6" ht="15">
      <c r="A705" s="101"/>
      <c r="B705" s="81">
        <v>78312672</v>
      </c>
      <c r="C705" s="164" t="s">
        <v>1043</v>
      </c>
      <c r="D705" s="103">
        <v>224.7</v>
      </c>
      <c r="E705" s="87" t="s">
        <v>1</v>
      </c>
      <c r="F705" s="67">
        <v>61</v>
      </c>
    </row>
    <row r="706" spans="1:6" ht="15">
      <c r="A706" s="101"/>
      <c r="B706" s="81">
        <v>78312674</v>
      </c>
      <c r="C706" s="164" t="s">
        <v>1044</v>
      </c>
      <c r="D706" s="103">
        <v>238.35</v>
      </c>
      <c r="E706" s="87" t="s">
        <v>1</v>
      </c>
      <c r="F706" s="67">
        <v>61</v>
      </c>
    </row>
    <row r="707" spans="1:6" ht="15">
      <c r="A707" s="101"/>
      <c r="B707" s="81">
        <v>78312675</v>
      </c>
      <c r="C707" s="164" t="s">
        <v>1045</v>
      </c>
      <c r="D707" s="103">
        <v>224.7</v>
      </c>
      <c r="E707" s="87" t="s">
        <v>1</v>
      </c>
      <c r="F707" s="67">
        <v>61</v>
      </c>
    </row>
    <row r="708" spans="1:6" ht="15">
      <c r="A708" s="101"/>
      <c r="B708" s="81">
        <v>78300661</v>
      </c>
      <c r="C708" s="164" t="s">
        <v>1046</v>
      </c>
      <c r="D708" s="103">
        <v>165.57</v>
      </c>
      <c r="E708" s="87" t="s">
        <v>1</v>
      </c>
      <c r="F708" s="67">
        <v>61</v>
      </c>
    </row>
    <row r="709" spans="1:6" ht="15">
      <c r="A709" s="101"/>
      <c r="B709" s="81">
        <v>78312661</v>
      </c>
      <c r="C709" s="164" t="s">
        <v>1047</v>
      </c>
      <c r="D709" s="103">
        <v>114.72</v>
      </c>
      <c r="E709" s="87" t="s">
        <v>1</v>
      </c>
      <c r="F709" s="67">
        <v>62</v>
      </c>
    </row>
    <row r="710" spans="1:6" ht="15">
      <c r="A710" s="101"/>
      <c r="B710" s="81">
        <v>78300660</v>
      </c>
      <c r="C710" s="164" t="s">
        <v>1048</v>
      </c>
      <c r="D710" s="103">
        <v>147.54</v>
      </c>
      <c r="E710" s="87" t="s">
        <v>1</v>
      </c>
      <c r="F710" s="67">
        <v>62</v>
      </c>
    </row>
    <row r="711" spans="1:6" ht="15">
      <c r="A711" s="101"/>
      <c r="B711" s="81">
        <v>78312660</v>
      </c>
      <c r="C711" s="164" t="s">
        <v>1049</v>
      </c>
      <c r="D711" s="103">
        <v>105.04</v>
      </c>
      <c r="E711" s="87" t="s">
        <v>1</v>
      </c>
      <c r="F711" s="67">
        <v>62</v>
      </c>
    </row>
    <row r="712" spans="1:6" ht="15">
      <c r="A712" s="101"/>
      <c r="B712" s="81">
        <v>78300662</v>
      </c>
      <c r="C712" s="164" t="s">
        <v>1050</v>
      </c>
      <c r="D712" s="103">
        <v>82.71</v>
      </c>
      <c r="E712" s="87" t="s">
        <v>1</v>
      </c>
      <c r="F712" s="67">
        <v>62</v>
      </c>
    </row>
    <row r="713" spans="1:6" ht="15">
      <c r="A713" s="101"/>
      <c r="B713" s="81">
        <v>78312662</v>
      </c>
      <c r="C713" s="164" t="s">
        <v>1051</v>
      </c>
      <c r="D713" s="103">
        <v>68.180000000000007</v>
      </c>
      <c r="E713" s="87" t="s">
        <v>1</v>
      </c>
      <c r="F713" s="67">
        <v>62</v>
      </c>
    </row>
    <row r="714" spans="1:6" ht="15">
      <c r="A714" s="101"/>
      <c r="B714" s="81">
        <v>78300663</v>
      </c>
      <c r="C714" s="164" t="s">
        <v>1052</v>
      </c>
      <c r="D714" s="103">
        <v>91.72</v>
      </c>
      <c r="E714" s="87" t="s">
        <v>1</v>
      </c>
      <c r="F714" s="67">
        <v>62</v>
      </c>
    </row>
    <row r="715" spans="1:6" ht="15">
      <c r="A715" s="101"/>
      <c r="B715" s="81">
        <v>78312663</v>
      </c>
      <c r="C715" s="164" t="s">
        <v>1053</v>
      </c>
      <c r="D715" s="103">
        <v>67.510000000000005</v>
      </c>
      <c r="E715" s="87" t="s">
        <v>1</v>
      </c>
      <c r="F715" s="67">
        <v>62</v>
      </c>
    </row>
    <row r="716" spans="1:6" ht="15">
      <c r="A716" s="101"/>
      <c r="B716" s="81">
        <v>78300664</v>
      </c>
      <c r="C716" s="164" t="s">
        <v>1054</v>
      </c>
      <c r="D716" s="103">
        <v>100.73</v>
      </c>
      <c r="E716" s="87" t="s">
        <v>1</v>
      </c>
      <c r="F716" s="67">
        <v>62</v>
      </c>
    </row>
    <row r="717" spans="1:6" ht="15">
      <c r="A717" s="101"/>
      <c r="B717" s="81">
        <v>78312664</v>
      </c>
      <c r="C717" s="164" t="s">
        <v>1055</v>
      </c>
      <c r="D717" s="103">
        <v>74.17</v>
      </c>
      <c r="E717" s="87" t="s">
        <v>1</v>
      </c>
      <c r="F717" s="67">
        <v>63</v>
      </c>
    </row>
    <row r="718" spans="1:6" ht="15">
      <c r="A718" s="101"/>
      <c r="B718" s="81">
        <v>78300665</v>
      </c>
      <c r="C718" s="164" t="s">
        <v>1056</v>
      </c>
      <c r="D718" s="103">
        <v>106.65</v>
      </c>
      <c r="E718" s="87" t="s">
        <v>1</v>
      </c>
      <c r="F718" s="67">
        <v>63</v>
      </c>
    </row>
    <row r="719" spans="1:6" ht="15">
      <c r="A719" s="101"/>
      <c r="B719" s="81">
        <v>78312665</v>
      </c>
      <c r="C719" s="164" t="s">
        <v>1057</v>
      </c>
      <c r="D719" s="103">
        <v>78.27</v>
      </c>
      <c r="E719" s="87" t="s">
        <v>1</v>
      </c>
      <c r="F719" s="67">
        <v>63</v>
      </c>
    </row>
    <row r="720" spans="1:6" ht="15">
      <c r="A720" s="101"/>
      <c r="B720" s="81">
        <v>78300666</v>
      </c>
      <c r="C720" s="164" t="s">
        <v>1058</v>
      </c>
      <c r="D720" s="103">
        <v>103.69</v>
      </c>
      <c r="E720" s="87" t="s">
        <v>1</v>
      </c>
      <c r="F720" s="67">
        <v>63</v>
      </c>
    </row>
    <row r="721" spans="1:6" ht="15">
      <c r="A721" s="101"/>
      <c r="B721" s="81">
        <v>78312666</v>
      </c>
      <c r="C721" s="164" t="s">
        <v>1059</v>
      </c>
      <c r="D721" s="103">
        <v>84.59</v>
      </c>
      <c r="E721" s="87" t="s">
        <v>1</v>
      </c>
      <c r="F721" s="67">
        <v>63</v>
      </c>
    </row>
    <row r="722" spans="1:6" ht="15">
      <c r="A722" s="101"/>
      <c r="B722" s="81">
        <v>78300667</v>
      </c>
      <c r="C722" s="164" t="s">
        <v>1060</v>
      </c>
      <c r="D722" s="103">
        <v>119.57</v>
      </c>
      <c r="E722" s="87" t="s">
        <v>1</v>
      </c>
      <c r="F722" s="67">
        <v>63</v>
      </c>
    </row>
    <row r="723" spans="1:6" ht="15">
      <c r="A723" s="101"/>
      <c r="B723" s="81">
        <v>78312667</v>
      </c>
      <c r="C723" s="164" t="s">
        <v>1061</v>
      </c>
      <c r="D723" s="103">
        <v>76.12</v>
      </c>
      <c r="E723" s="87" t="s">
        <v>1</v>
      </c>
      <c r="F723" s="67">
        <v>63</v>
      </c>
    </row>
    <row r="724" spans="1:6" ht="15">
      <c r="A724" s="101"/>
      <c r="B724" s="81">
        <v>78300668</v>
      </c>
      <c r="C724" s="164" t="s">
        <v>1062</v>
      </c>
      <c r="D724" s="103">
        <v>147.54</v>
      </c>
      <c r="E724" s="87" t="s">
        <v>1</v>
      </c>
      <c r="F724" s="67">
        <v>63</v>
      </c>
    </row>
    <row r="725" spans="1:6" ht="15">
      <c r="A725" s="101"/>
      <c r="B725" s="81">
        <v>78312668</v>
      </c>
      <c r="C725" s="164" t="s">
        <v>1063</v>
      </c>
      <c r="D725" s="103">
        <v>84.59</v>
      </c>
      <c r="E725" s="87" t="s">
        <v>1</v>
      </c>
      <c r="F725" s="67">
        <v>64</v>
      </c>
    </row>
    <row r="726" spans="1:6" ht="15">
      <c r="A726" s="101"/>
      <c r="B726" s="81">
        <v>78300669</v>
      </c>
      <c r="C726" s="164" t="s">
        <v>1064</v>
      </c>
      <c r="D726" s="103">
        <v>153.6</v>
      </c>
      <c r="E726" s="87" t="s">
        <v>1</v>
      </c>
      <c r="F726" s="67">
        <v>64</v>
      </c>
    </row>
    <row r="727" spans="1:6" ht="15">
      <c r="A727" s="101"/>
      <c r="B727" s="81">
        <v>78312669</v>
      </c>
      <c r="C727" s="164" t="s">
        <v>1065</v>
      </c>
      <c r="D727" s="103">
        <v>92.12</v>
      </c>
      <c r="E727" s="87" t="s">
        <v>1</v>
      </c>
      <c r="F727" s="67">
        <v>65</v>
      </c>
    </row>
    <row r="728" spans="1:6" ht="15">
      <c r="A728" s="101"/>
      <c r="B728" s="81">
        <v>78300695</v>
      </c>
      <c r="C728" s="164" t="s">
        <v>1066</v>
      </c>
      <c r="D728" s="103">
        <v>28.75</v>
      </c>
      <c r="E728" s="87" t="s">
        <v>1</v>
      </c>
      <c r="F728" s="67">
        <v>66</v>
      </c>
    </row>
    <row r="729" spans="1:6" ht="15">
      <c r="A729" s="101"/>
      <c r="B729" s="81">
        <v>78312695</v>
      </c>
      <c r="C729" s="164" t="s">
        <v>1067</v>
      </c>
      <c r="D729" s="103">
        <v>14.54</v>
      </c>
      <c r="E729" s="87" t="s">
        <v>1</v>
      </c>
      <c r="F729" s="67">
        <v>66</v>
      </c>
    </row>
    <row r="730" spans="1:6" ht="15">
      <c r="A730" s="101"/>
      <c r="B730" s="81">
        <v>78300699</v>
      </c>
      <c r="C730" s="164" t="s">
        <v>1068</v>
      </c>
      <c r="D730" s="103">
        <v>127.28</v>
      </c>
      <c r="E730" s="87" t="s">
        <v>1</v>
      </c>
      <c r="F730" s="67">
        <v>66</v>
      </c>
    </row>
    <row r="731" spans="1:6" ht="15">
      <c r="A731" s="101"/>
      <c r="B731" s="81">
        <v>78312001</v>
      </c>
      <c r="C731" s="164" t="s">
        <v>1069</v>
      </c>
      <c r="D731" s="103">
        <v>9</v>
      </c>
      <c r="E731" s="87" t="s">
        <v>1</v>
      </c>
      <c r="F731" s="67">
        <v>67</v>
      </c>
    </row>
    <row r="732" spans="1:6" ht="15">
      <c r="A732" s="101"/>
      <c r="B732" s="81">
        <v>78300692</v>
      </c>
      <c r="C732" s="164" t="s">
        <v>1070</v>
      </c>
      <c r="D732" s="103">
        <v>6.04</v>
      </c>
      <c r="E732" s="87" t="s">
        <v>1</v>
      </c>
      <c r="F732" s="67">
        <v>67</v>
      </c>
    </row>
    <row r="733" spans="1:6" ht="15">
      <c r="A733" s="101"/>
      <c r="B733" s="81">
        <v>78312692</v>
      </c>
      <c r="C733" s="164" t="s">
        <v>1071</v>
      </c>
      <c r="D733" s="103">
        <v>6.04</v>
      </c>
      <c r="E733" s="87" t="s">
        <v>1</v>
      </c>
      <c r="F733" s="67">
        <v>70</v>
      </c>
    </row>
    <row r="734" spans="1:6" ht="15">
      <c r="A734" s="101"/>
      <c r="B734" s="81">
        <v>78300693</v>
      </c>
      <c r="C734" s="164" t="s">
        <v>1072</v>
      </c>
      <c r="D734" s="103">
        <v>41.02</v>
      </c>
      <c r="E734" s="87" t="s">
        <v>1</v>
      </c>
      <c r="F734" s="67">
        <v>71</v>
      </c>
    </row>
    <row r="735" spans="1:6" ht="15">
      <c r="A735" s="101"/>
      <c r="B735" s="81">
        <v>78312693</v>
      </c>
      <c r="C735" s="164" t="s">
        <v>1073</v>
      </c>
      <c r="D735" s="103">
        <v>45.86</v>
      </c>
      <c r="E735" s="87" t="s">
        <v>1</v>
      </c>
      <c r="F735" s="67">
        <v>72</v>
      </c>
    </row>
    <row r="736" spans="1:6" ht="15">
      <c r="A736" s="101"/>
      <c r="B736" s="81">
        <v>78312620</v>
      </c>
      <c r="C736" s="164" t="s">
        <v>1074</v>
      </c>
      <c r="D736" s="103">
        <v>33.22</v>
      </c>
      <c r="E736" s="87" t="s">
        <v>1</v>
      </c>
      <c r="F736" s="67">
        <v>73</v>
      </c>
    </row>
    <row r="737" spans="1:6" ht="15">
      <c r="A737" s="101"/>
      <c r="B737" s="81">
        <v>78312610</v>
      </c>
      <c r="C737" s="164" t="s">
        <v>1075</v>
      </c>
      <c r="D737" s="103">
        <v>50.53</v>
      </c>
      <c r="E737" s="87" t="s">
        <v>1</v>
      </c>
      <c r="F737" s="67">
        <v>74</v>
      </c>
    </row>
    <row r="738" spans="1:6" ht="15">
      <c r="A738" s="101"/>
      <c r="B738" s="81">
        <v>78312630</v>
      </c>
      <c r="C738" s="164" t="s">
        <v>1076</v>
      </c>
      <c r="D738" s="103">
        <v>12.25</v>
      </c>
      <c r="E738" s="87" t="s">
        <v>1</v>
      </c>
      <c r="F738" s="67">
        <v>75</v>
      </c>
    </row>
    <row r="739" spans="1:6" ht="15">
      <c r="A739" s="101"/>
      <c r="B739" s="81">
        <v>78312650</v>
      </c>
      <c r="C739" s="164" t="s">
        <v>1077</v>
      </c>
      <c r="D739" s="103">
        <v>10.47</v>
      </c>
      <c r="E739" s="87" t="s">
        <v>1</v>
      </c>
      <c r="F739" s="67">
        <v>75</v>
      </c>
    </row>
    <row r="740" spans="1:6" ht="15">
      <c r="A740" s="101"/>
      <c r="B740" s="81">
        <v>78312631</v>
      </c>
      <c r="C740" s="164" t="s">
        <v>1078</v>
      </c>
      <c r="D740" s="103">
        <v>117.56</v>
      </c>
      <c r="E740" s="87" t="s">
        <v>1</v>
      </c>
      <c r="F740" s="67">
        <v>76</v>
      </c>
    </row>
    <row r="741" spans="1:6" ht="15">
      <c r="A741" s="101"/>
      <c r="B741" s="81">
        <v>78300640</v>
      </c>
      <c r="C741" s="164" t="s">
        <v>1079</v>
      </c>
      <c r="D741" s="103">
        <v>90.83</v>
      </c>
      <c r="E741" s="87" t="s">
        <v>1</v>
      </c>
      <c r="F741" s="67">
        <v>77</v>
      </c>
    </row>
    <row r="742" spans="1:6" ht="15">
      <c r="A742" s="101"/>
      <c r="B742" s="81">
        <v>78300645</v>
      </c>
      <c r="C742" s="164" t="s">
        <v>1080</v>
      </c>
      <c r="D742" s="103">
        <v>90.83</v>
      </c>
      <c r="E742" s="87" t="s">
        <v>1</v>
      </c>
      <c r="F742" s="67">
        <v>77</v>
      </c>
    </row>
    <row r="743" spans="1:6" ht="15">
      <c r="A743" s="101"/>
      <c r="B743" s="81">
        <v>78300650</v>
      </c>
      <c r="C743" s="164" t="s">
        <v>1081</v>
      </c>
      <c r="D743" s="103">
        <v>10.36</v>
      </c>
      <c r="E743" s="87" t="s">
        <v>1</v>
      </c>
      <c r="F743" s="67">
        <v>78</v>
      </c>
    </row>
    <row r="744" spans="1:6" ht="15">
      <c r="A744" s="101"/>
      <c r="B744" s="81">
        <v>78312172</v>
      </c>
      <c r="C744" s="164" t="s">
        <v>1082</v>
      </c>
      <c r="D744" s="103">
        <v>570.20000000000005</v>
      </c>
      <c r="E744" s="87" t="s">
        <v>1</v>
      </c>
      <c r="F744" s="67">
        <v>78</v>
      </c>
    </row>
    <row r="745" spans="1:6" ht="15">
      <c r="A745" s="101"/>
      <c r="B745" s="81">
        <v>78316172</v>
      </c>
      <c r="C745" s="164" t="s">
        <v>1083</v>
      </c>
      <c r="D745" s="103">
        <v>617.32000000000005</v>
      </c>
      <c r="E745" s="87" t="s">
        <v>1</v>
      </c>
      <c r="F745" s="67">
        <v>79</v>
      </c>
    </row>
    <row r="746" spans="1:6" ht="15">
      <c r="A746" s="101"/>
      <c r="B746" s="81">
        <v>78312173</v>
      </c>
      <c r="C746" s="164" t="s">
        <v>1084</v>
      </c>
      <c r="D746" s="103">
        <v>570.20000000000005</v>
      </c>
      <c r="E746" s="87" t="s">
        <v>1</v>
      </c>
      <c r="F746" s="67">
        <v>79</v>
      </c>
    </row>
    <row r="747" spans="1:6" ht="15">
      <c r="A747" s="101"/>
      <c r="B747" s="81">
        <v>78316173</v>
      </c>
      <c r="C747" s="164" t="s">
        <v>1085</v>
      </c>
      <c r="D747" s="103">
        <v>587.86</v>
      </c>
      <c r="E747" s="87" t="s">
        <v>1</v>
      </c>
      <c r="F747" s="67">
        <v>79</v>
      </c>
    </row>
    <row r="748" spans="1:6" ht="15">
      <c r="A748" s="101"/>
      <c r="B748" s="81">
        <v>78312174</v>
      </c>
      <c r="C748" s="164" t="s">
        <v>1086</v>
      </c>
      <c r="D748" s="103">
        <v>144.9</v>
      </c>
      <c r="E748" s="87" t="s">
        <v>1</v>
      </c>
      <c r="F748" s="67">
        <v>79</v>
      </c>
    </row>
    <row r="749" spans="1:6" ht="15">
      <c r="A749" s="101"/>
      <c r="B749" s="81">
        <v>78316174</v>
      </c>
      <c r="C749" s="164" t="s">
        <v>1087</v>
      </c>
      <c r="D749" s="103">
        <v>161.38999999999999</v>
      </c>
      <c r="E749" s="87" t="s">
        <v>1</v>
      </c>
      <c r="F749" s="67">
        <v>79</v>
      </c>
    </row>
    <row r="750" spans="1:6" ht="15">
      <c r="A750" s="101"/>
      <c r="B750" s="81">
        <v>78318174</v>
      </c>
      <c r="C750" s="164" t="s">
        <v>1088</v>
      </c>
      <c r="D750" s="103">
        <v>170.81</v>
      </c>
      <c r="E750" s="87" t="s">
        <v>1</v>
      </c>
      <c r="F750" s="67">
        <v>79</v>
      </c>
    </row>
    <row r="751" spans="1:6" ht="15">
      <c r="A751" s="101"/>
      <c r="B751" s="81">
        <v>78312176</v>
      </c>
      <c r="C751" s="164" t="s">
        <v>1089</v>
      </c>
      <c r="D751" s="103">
        <v>131.94</v>
      </c>
      <c r="E751" s="87" t="s">
        <v>1</v>
      </c>
      <c r="F751" s="67">
        <v>80</v>
      </c>
    </row>
    <row r="752" spans="1:6" ht="15">
      <c r="A752" s="101"/>
      <c r="B752" s="81">
        <v>78316176</v>
      </c>
      <c r="C752" s="164" t="s">
        <v>1090</v>
      </c>
      <c r="D752" s="103">
        <v>144.9</v>
      </c>
      <c r="E752" s="87" t="s">
        <v>1</v>
      </c>
      <c r="F752" s="67">
        <v>81</v>
      </c>
    </row>
    <row r="753" spans="1:6" ht="15">
      <c r="A753" s="101"/>
      <c r="B753" s="81">
        <v>78318176</v>
      </c>
      <c r="C753" s="164" t="s">
        <v>1091</v>
      </c>
      <c r="D753" s="103">
        <v>154.32</v>
      </c>
      <c r="E753" s="87" t="s">
        <v>1</v>
      </c>
      <c r="F753" s="67">
        <v>81</v>
      </c>
    </row>
    <row r="754" spans="1:6" ht="15">
      <c r="A754" s="101"/>
      <c r="B754" s="81">
        <v>78300175</v>
      </c>
      <c r="C754" s="164" t="s">
        <v>1092</v>
      </c>
      <c r="D754" s="103">
        <v>235.37</v>
      </c>
      <c r="E754" s="87" t="s">
        <v>1</v>
      </c>
      <c r="F754" s="67">
        <v>81</v>
      </c>
    </row>
    <row r="755" spans="1:6" ht="15">
      <c r="A755" s="101"/>
      <c r="B755" s="81">
        <v>78316180</v>
      </c>
      <c r="C755" s="164" t="s">
        <v>1093</v>
      </c>
      <c r="D755" s="103">
        <v>41.93</v>
      </c>
      <c r="E755" s="87" t="s">
        <v>1</v>
      </c>
      <c r="F755" s="67">
        <v>82</v>
      </c>
    </row>
    <row r="756" spans="1:6" ht="15">
      <c r="A756" s="101"/>
      <c r="B756" s="81">
        <v>78316181</v>
      </c>
      <c r="C756" s="164" t="s">
        <v>1094</v>
      </c>
      <c r="D756" s="103">
        <v>235.37</v>
      </c>
      <c r="E756" s="87" t="s">
        <v>1</v>
      </c>
      <c r="F756" s="67">
        <v>82</v>
      </c>
    </row>
    <row r="757" spans="1:6" ht="15">
      <c r="A757" s="101"/>
      <c r="B757" s="81">
        <v>78316182</v>
      </c>
      <c r="C757" s="164" t="s">
        <v>1095</v>
      </c>
      <c r="D757" s="103">
        <v>235.37</v>
      </c>
      <c r="E757" s="87" t="s">
        <v>1</v>
      </c>
      <c r="F757" s="67">
        <v>82</v>
      </c>
    </row>
    <row r="758" spans="1:6" ht="15">
      <c r="A758" s="101"/>
      <c r="B758" s="81">
        <v>78316183</v>
      </c>
      <c r="C758" s="164" t="s">
        <v>1094</v>
      </c>
      <c r="D758" s="103">
        <v>235.37</v>
      </c>
      <c r="E758" s="87" t="s">
        <v>1</v>
      </c>
      <c r="F758" s="67">
        <v>83</v>
      </c>
    </row>
    <row r="759" spans="1:6" ht="15">
      <c r="A759" s="101"/>
      <c r="B759" s="81">
        <v>78316184</v>
      </c>
      <c r="C759" s="164" t="s">
        <v>1096</v>
      </c>
      <c r="D759" s="103">
        <v>240.46</v>
      </c>
      <c r="E759" s="87" t="s">
        <v>1</v>
      </c>
      <c r="F759" s="67">
        <v>83</v>
      </c>
    </row>
    <row r="760" spans="1:6" ht="15">
      <c r="A760" s="101"/>
      <c r="B760" s="81">
        <v>79000270</v>
      </c>
      <c r="C760" s="164" t="s">
        <v>1097</v>
      </c>
      <c r="D760" s="103">
        <v>16.37</v>
      </c>
      <c r="E760" s="87" t="s">
        <v>1</v>
      </c>
      <c r="F760" s="67">
        <v>83</v>
      </c>
    </row>
    <row r="761" spans="1:6" ht="15">
      <c r="A761" s="101"/>
      <c r="B761" s="81">
        <v>79000801</v>
      </c>
      <c r="C761" s="164" t="s">
        <v>1226</v>
      </c>
      <c r="D761" s="103">
        <v>2353.84</v>
      </c>
      <c r="E761" s="87" t="s">
        <v>1</v>
      </c>
      <c r="F761" s="67">
        <v>84</v>
      </c>
    </row>
    <row r="762" spans="1:6" ht="15">
      <c r="A762" s="101"/>
      <c r="B762" s="81">
        <v>79000802</v>
      </c>
      <c r="C762" s="164" t="s">
        <v>1227</v>
      </c>
      <c r="D762" s="103">
        <v>1360.7</v>
      </c>
      <c r="E762" s="87" t="s">
        <v>1</v>
      </c>
      <c r="F762" s="67">
        <v>84</v>
      </c>
    </row>
    <row r="763" spans="1:6" ht="15">
      <c r="A763" s="101"/>
      <c r="B763" s="81">
        <v>79000803</v>
      </c>
      <c r="C763" s="164" t="s">
        <v>1228</v>
      </c>
      <c r="D763" s="103">
        <v>1360.7</v>
      </c>
      <c r="E763" s="87" t="s">
        <v>1</v>
      </c>
      <c r="F763" s="67">
        <v>84</v>
      </c>
    </row>
    <row r="764" spans="1:6" ht="15">
      <c r="A764" s="101"/>
      <c r="B764" s="81">
        <v>79000804</v>
      </c>
      <c r="C764" s="164" t="s">
        <v>1098</v>
      </c>
      <c r="D764" s="103">
        <v>5.64</v>
      </c>
      <c r="E764" s="87" t="s">
        <v>1</v>
      </c>
      <c r="F764" s="67">
        <v>88</v>
      </c>
    </row>
    <row r="765" spans="1:6" ht="15">
      <c r="A765" s="101"/>
      <c r="B765" s="81">
        <v>79000805</v>
      </c>
      <c r="C765" s="164" t="s">
        <v>1098</v>
      </c>
      <c r="D765" s="103">
        <v>5.64</v>
      </c>
      <c r="E765" s="87" t="s">
        <v>1</v>
      </c>
      <c r="F765" s="67">
        <v>91</v>
      </c>
    </row>
    <row r="766" spans="1:6" ht="15">
      <c r="A766" s="101"/>
      <c r="B766" s="81">
        <v>79000806</v>
      </c>
      <c r="C766" s="164" t="s">
        <v>1099</v>
      </c>
      <c r="D766" s="103">
        <v>213.23</v>
      </c>
      <c r="E766" s="87" t="s">
        <v>1</v>
      </c>
      <c r="F766" s="67">
        <v>91</v>
      </c>
    </row>
    <row r="767" spans="1:6" ht="15">
      <c r="A767" s="101"/>
      <c r="B767" s="81">
        <v>78305718</v>
      </c>
      <c r="C767" s="164" t="s">
        <v>1229</v>
      </c>
      <c r="D767" s="103">
        <v>3432.08</v>
      </c>
      <c r="E767" s="87" t="s">
        <v>1</v>
      </c>
      <c r="F767" s="67">
        <v>92</v>
      </c>
    </row>
    <row r="768" spans="1:6" ht="15">
      <c r="A768" s="101"/>
      <c r="B768" s="81">
        <v>78300884</v>
      </c>
      <c r="C768" s="164" t="s">
        <v>1100</v>
      </c>
      <c r="D768" s="103">
        <v>58.66</v>
      </c>
      <c r="E768" s="87" t="s">
        <v>1</v>
      </c>
      <c r="F768" s="67">
        <v>93</v>
      </c>
    </row>
    <row r="769" spans="1:6" ht="15">
      <c r="A769" s="101"/>
      <c r="B769" s="81">
        <v>78300885</v>
      </c>
      <c r="C769" s="164" t="s">
        <v>1101</v>
      </c>
      <c r="D769" s="103">
        <v>97.77</v>
      </c>
      <c r="E769" s="87" t="s">
        <v>1</v>
      </c>
      <c r="F769" s="67">
        <v>94</v>
      </c>
    </row>
    <row r="770" spans="1:6" ht="15">
      <c r="A770" s="101"/>
      <c r="B770" s="81">
        <v>78312820</v>
      </c>
      <c r="C770" s="164" t="s">
        <v>1102</v>
      </c>
      <c r="D770" s="103">
        <v>70.44</v>
      </c>
      <c r="E770" s="87" t="s">
        <v>1</v>
      </c>
      <c r="F770" s="67">
        <v>94</v>
      </c>
    </row>
    <row r="771" spans="1:6" ht="15">
      <c r="A771" s="101"/>
      <c r="B771" s="81">
        <v>78312850</v>
      </c>
      <c r="C771" s="164" t="s">
        <v>1230</v>
      </c>
      <c r="D771" s="103">
        <v>117.56</v>
      </c>
      <c r="E771" s="87" t="s">
        <v>1</v>
      </c>
      <c r="F771" s="67">
        <v>95</v>
      </c>
    </row>
    <row r="772" spans="1:6" ht="15">
      <c r="A772" s="101"/>
      <c r="B772" s="81">
        <v>78300837</v>
      </c>
      <c r="C772" s="164" t="s">
        <v>1103</v>
      </c>
      <c r="D772" s="103">
        <v>435.77</v>
      </c>
      <c r="E772" s="87" t="s">
        <v>1</v>
      </c>
      <c r="F772" s="67">
        <v>95</v>
      </c>
    </row>
    <row r="773" spans="1:6" ht="15">
      <c r="A773" s="101"/>
      <c r="B773" s="81">
        <v>78300842</v>
      </c>
      <c r="C773" s="164" t="s">
        <v>1104</v>
      </c>
      <c r="D773" s="103">
        <v>32.5</v>
      </c>
      <c r="E773" s="87" t="s">
        <v>1</v>
      </c>
      <c r="F773" s="67">
        <v>95</v>
      </c>
    </row>
    <row r="774" spans="1:6" ht="15">
      <c r="A774" s="101"/>
      <c r="B774" s="81">
        <v>78300834</v>
      </c>
      <c r="C774" s="164" t="s">
        <v>1105</v>
      </c>
      <c r="D774" s="103">
        <v>419.15</v>
      </c>
      <c r="E774" s="87" t="s">
        <v>1</v>
      </c>
      <c r="F774" s="67">
        <v>95</v>
      </c>
    </row>
    <row r="775" spans="1:6" ht="15">
      <c r="A775" s="101"/>
      <c r="B775" s="81">
        <v>78312830</v>
      </c>
      <c r="C775" s="164" t="s">
        <v>1106</v>
      </c>
      <c r="D775" s="103">
        <v>681.17</v>
      </c>
      <c r="E775" s="87" t="s">
        <v>1</v>
      </c>
      <c r="F775" s="67">
        <v>96</v>
      </c>
    </row>
    <row r="776" spans="1:6" ht="15">
      <c r="A776" s="101"/>
      <c r="B776" s="81">
        <v>78300834</v>
      </c>
      <c r="C776" s="164" t="s">
        <v>1105</v>
      </c>
      <c r="D776" s="103">
        <v>419.15</v>
      </c>
      <c r="E776" s="87" t="s">
        <v>1</v>
      </c>
      <c r="F776" s="67">
        <v>96</v>
      </c>
    </row>
    <row r="777" spans="1:6" ht="15">
      <c r="A777" s="101"/>
      <c r="B777" s="81">
        <v>78300835</v>
      </c>
      <c r="C777" s="164" t="s">
        <v>1107</v>
      </c>
      <c r="D777" s="103">
        <v>130.99</v>
      </c>
      <c r="E777" s="87" t="s">
        <v>1</v>
      </c>
      <c r="F777" s="67">
        <v>97</v>
      </c>
    </row>
    <row r="778" spans="1:6" ht="15">
      <c r="A778" s="101"/>
      <c r="B778" s="81">
        <v>78300841</v>
      </c>
      <c r="C778" s="164" t="s">
        <v>1108</v>
      </c>
      <c r="D778" s="103">
        <v>263.77</v>
      </c>
      <c r="E778" s="87" t="s">
        <v>1</v>
      </c>
      <c r="F778" s="67">
        <v>99</v>
      </c>
    </row>
    <row r="779" spans="1:6" ht="15">
      <c r="A779" s="101"/>
      <c r="B779" s="81">
        <v>78300838</v>
      </c>
      <c r="C779" s="164" t="s">
        <v>1109</v>
      </c>
      <c r="D779" s="103">
        <v>488.9</v>
      </c>
      <c r="E779" s="87" t="s">
        <v>1</v>
      </c>
      <c r="F779" s="67">
        <v>99</v>
      </c>
    </row>
    <row r="780" spans="1:6" ht="15">
      <c r="A780" s="101"/>
      <c r="B780" s="81">
        <v>78300840</v>
      </c>
      <c r="C780" s="164" t="s">
        <v>1110</v>
      </c>
      <c r="D780" s="103">
        <v>681.17</v>
      </c>
      <c r="E780" s="87" t="s">
        <v>1</v>
      </c>
      <c r="F780" s="67">
        <v>103</v>
      </c>
    </row>
    <row r="781" spans="1:6" ht="15">
      <c r="A781" s="101"/>
      <c r="B781" s="81">
        <v>78304725</v>
      </c>
      <c r="C781" s="164" t="s">
        <v>1231</v>
      </c>
      <c r="D781" s="103">
        <v>3510.9</v>
      </c>
      <c r="E781" s="87" t="s">
        <v>1</v>
      </c>
      <c r="F781" s="67">
        <v>103</v>
      </c>
    </row>
    <row r="782" spans="1:6" ht="15">
      <c r="A782" s="101"/>
      <c r="B782" s="81">
        <v>78304736</v>
      </c>
      <c r="C782" s="164" t="s">
        <v>1111</v>
      </c>
      <c r="D782" s="103">
        <v>3814.09</v>
      </c>
      <c r="E782" s="87" t="s">
        <v>1</v>
      </c>
      <c r="F782" s="67">
        <v>104</v>
      </c>
    </row>
    <row r="783" spans="1:6" ht="15">
      <c r="A783" s="101"/>
      <c r="B783" s="81">
        <v>78300886</v>
      </c>
      <c r="C783" s="164" t="s">
        <v>1112</v>
      </c>
      <c r="D783" s="103">
        <v>66.67</v>
      </c>
      <c r="E783" s="87" t="s">
        <v>1</v>
      </c>
      <c r="F783" s="67">
        <v>104</v>
      </c>
    </row>
    <row r="784" spans="1:6" ht="15">
      <c r="A784" s="101"/>
      <c r="B784" s="81">
        <v>78300887</v>
      </c>
      <c r="C784" s="164" t="s">
        <v>1113</v>
      </c>
      <c r="D784" s="103">
        <v>111.91</v>
      </c>
      <c r="E784" s="87" t="s">
        <v>1</v>
      </c>
      <c r="F784" s="67">
        <v>104</v>
      </c>
    </row>
    <row r="785" spans="1:6" ht="15">
      <c r="A785" s="101"/>
      <c r="B785" s="81">
        <v>78300812</v>
      </c>
      <c r="C785" s="164" t="s">
        <v>1114</v>
      </c>
      <c r="D785" s="103">
        <v>210.87</v>
      </c>
      <c r="E785" s="87" t="s">
        <v>1</v>
      </c>
      <c r="F785" s="67">
        <v>105</v>
      </c>
    </row>
    <row r="786" spans="1:6" ht="15">
      <c r="A786" s="101"/>
      <c r="B786" s="81">
        <v>78316820</v>
      </c>
      <c r="C786" s="164" t="s">
        <v>1115</v>
      </c>
      <c r="D786" s="103">
        <v>71.62</v>
      </c>
      <c r="E786" s="87" t="s">
        <v>1</v>
      </c>
      <c r="F786" s="67">
        <v>105</v>
      </c>
    </row>
    <row r="787" spans="1:6" ht="15">
      <c r="A787" s="101"/>
      <c r="B787" s="81">
        <v>78318820</v>
      </c>
      <c r="C787" s="164" t="s">
        <v>207</v>
      </c>
      <c r="D787" s="103">
        <v>75.150000000000006</v>
      </c>
      <c r="E787" s="87" t="s">
        <v>1</v>
      </c>
      <c r="F787" s="67">
        <v>106</v>
      </c>
    </row>
    <row r="788" spans="1:6" ht="15">
      <c r="A788" s="101"/>
      <c r="B788" s="81">
        <v>78316850</v>
      </c>
      <c r="C788" s="164" t="s">
        <v>1116</v>
      </c>
      <c r="D788" s="103">
        <v>132.76</v>
      </c>
      <c r="E788" s="87" t="s">
        <v>1</v>
      </c>
      <c r="F788" s="67">
        <v>106</v>
      </c>
    </row>
    <row r="789" spans="1:6" ht="15">
      <c r="A789" s="101"/>
      <c r="B789" s="81">
        <v>78318850</v>
      </c>
      <c r="C789" s="164" t="s">
        <v>1117</v>
      </c>
      <c r="D789" s="103">
        <v>146.78</v>
      </c>
      <c r="E789" s="87" t="s">
        <v>1</v>
      </c>
      <c r="F789" s="67">
        <v>107</v>
      </c>
    </row>
    <row r="790" spans="1:6" ht="15">
      <c r="A790" s="101"/>
      <c r="B790" s="81">
        <v>78300837</v>
      </c>
      <c r="C790" s="164" t="s">
        <v>1118</v>
      </c>
      <c r="D790" s="103">
        <v>435.77</v>
      </c>
      <c r="E790" s="87" t="s">
        <v>1</v>
      </c>
      <c r="F790" s="67">
        <v>107</v>
      </c>
    </row>
    <row r="791" spans="1:6" ht="15">
      <c r="A791" s="101"/>
      <c r="B791" s="81">
        <v>78300842</v>
      </c>
      <c r="C791" s="164" t="s">
        <v>1119</v>
      </c>
      <c r="D791" s="103">
        <v>32.5</v>
      </c>
      <c r="E791" s="87" t="s">
        <v>1</v>
      </c>
      <c r="F791" s="67">
        <v>108</v>
      </c>
    </row>
    <row r="792" spans="1:6" ht="15">
      <c r="A792" s="101"/>
      <c r="B792" s="81">
        <v>78301830</v>
      </c>
      <c r="C792" s="164" t="s">
        <v>1120</v>
      </c>
      <c r="D792" s="103">
        <v>314.31</v>
      </c>
      <c r="E792" s="87" t="s">
        <v>1</v>
      </c>
      <c r="F792" s="67">
        <v>109</v>
      </c>
    </row>
    <row r="793" spans="1:6" ht="15">
      <c r="A793" s="101"/>
      <c r="B793" s="81">
        <v>78302830</v>
      </c>
      <c r="C793" s="164" t="s">
        <v>1121</v>
      </c>
      <c r="D793" s="103">
        <v>342.82</v>
      </c>
      <c r="E793" s="87" t="s">
        <v>1</v>
      </c>
      <c r="F793" s="67">
        <v>109</v>
      </c>
    </row>
    <row r="794" spans="1:6" ht="15">
      <c r="A794" s="101"/>
      <c r="B794" s="81">
        <v>78300803</v>
      </c>
      <c r="C794" s="164" t="s">
        <v>1122</v>
      </c>
      <c r="D794" s="103">
        <v>1331.25</v>
      </c>
      <c r="E794" s="87" t="s">
        <v>1</v>
      </c>
      <c r="F794" s="67">
        <v>110</v>
      </c>
    </row>
    <row r="795" spans="1:6" ht="15">
      <c r="A795" s="101"/>
      <c r="B795" s="81">
        <v>78300834</v>
      </c>
      <c r="C795" s="164" t="s">
        <v>1105</v>
      </c>
      <c r="D795" s="103">
        <v>419.15</v>
      </c>
      <c r="E795" s="87" t="s">
        <v>1</v>
      </c>
      <c r="F795" s="67">
        <v>110</v>
      </c>
    </row>
    <row r="796" spans="1:6" ht="15">
      <c r="A796" s="101"/>
      <c r="B796" s="81">
        <v>78300835</v>
      </c>
      <c r="C796" s="164" t="s">
        <v>1107</v>
      </c>
      <c r="D796" s="103">
        <v>130.99</v>
      </c>
      <c r="E796" s="87" t="s">
        <v>1</v>
      </c>
      <c r="F796" s="67">
        <v>112</v>
      </c>
    </row>
    <row r="797" spans="1:6" ht="15">
      <c r="A797" s="101"/>
      <c r="B797" s="81">
        <v>78300841</v>
      </c>
      <c r="C797" s="164" t="s">
        <v>1108</v>
      </c>
      <c r="D797" s="103">
        <v>263.77</v>
      </c>
      <c r="E797" s="87" t="s">
        <v>1</v>
      </c>
      <c r="F797" s="67">
        <v>115</v>
      </c>
    </row>
    <row r="798" spans="1:6" ht="15">
      <c r="A798" s="101"/>
      <c r="B798" s="81">
        <v>78300838</v>
      </c>
      <c r="C798" s="164" t="s">
        <v>1123</v>
      </c>
      <c r="D798" s="103">
        <v>488.9</v>
      </c>
      <c r="E798" s="87" t="s">
        <v>1</v>
      </c>
      <c r="F798" s="67">
        <v>115</v>
      </c>
    </row>
    <row r="799" spans="1:6" ht="15">
      <c r="A799" s="101"/>
      <c r="B799" s="81">
        <v>78309714</v>
      </c>
      <c r="C799" s="164" t="s">
        <v>1124</v>
      </c>
      <c r="D799" s="103">
        <v>1595</v>
      </c>
      <c r="E799" s="87" t="s">
        <v>1</v>
      </c>
      <c r="F799" s="67">
        <v>115</v>
      </c>
    </row>
    <row r="800" spans="1:6" ht="15">
      <c r="A800" s="101"/>
      <c r="B800" s="81">
        <v>78309837</v>
      </c>
      <c r="C800" s="164" t="s">
        <v>1125</v>
      </c>
      <c r="D800" s="103">
        <v>195</v>
      </c>
      <c r="E800" s="87" t="s">
        <v>1</v>
      </c>
      <c r="F800" s="67">
        <v>115</v>
      </c>
    </row>
    <row r="801" spans="1:6" ht="15">
      <c r="A801" s="101"/>
      <c r="B801" s="81">
        <v>78309881</v>
      </c>
      <c r="C801" s="164" t="s">
        <v>1126</v>
      </c>
      <c r="D801" s="103">
        <v>58</v>
      </c>
      <c r="E801" s="87" t="s">
        <v>1</v>
      </c>
      <c r="F801" s="67">
        <v>115</v>
      </c>
    </row>
    <row r="802" spans="1:6" ht="15">
      <c r="A802" s="101"/>
      <c r="B802" s="81">
        <v>78309882</v>
      </c>
      <c r="C802" s="164" t="s">
        <v>1127</v>
      </c>
      <c r="D802" s="103">
        <v>34</v>
      </c>
      <c r="E802" s="87" t="s">
        <v>1</v>
      </c>
      <c r="F802" s="67">
        <v>116</v>
      </c>
    </row>
    <row r="803" spans="1:6" ht="15">
      <c r="A803" s="101"/>
      <c r="B803" s="81">
        <v>78309831</v>
      </c>
      <c r="C803" s="164" t="s">
        <v>1128</v>
      </c>
      <c r="D803" s="103">
        <v>325</v>
      </c>
      <c r="E803" s="87" t="s">
        <v>1</v>
      </c>
      <c r="F803" s="67">
        <v>117</v>
      </c>
    </row>
    <row r="804" spans="1:6" ht="15">
      <c r="A804" s="101"/>
      <c r="B804" s="81">
        <v>78309832</v>
      </c>
      <c r="C804" s="164" t="s">
        <v>1129</v>
      </c>
      <c r="D804" s="103">
        <v>179</v>
      </c>
      <c r="E804" s="87" t="s">
        <v>1</v>
      </c>
      <c r="F804" s="67">
        <v>117</v>
      </c>
    </row>
    <row r="805" spans="1:6" ht="15">
      <c r="A805" s="101"/>
      <c r="B805" s="81">
        <v>78309802</v>
      </c>
      <c r="C805" s="164" t="s">
        <v>1130</v>
      </c>
      <c r="D805" s="103">
        <v>785</v>
      </c>
      <c r="E805" s="87" t="s">
        <v>1</v>
      </c>
      <c r="F805" s="67">
        <v>117</v>
      </c>
    </row>
    <row r="806" spans="1:6" ht="15">
      <c r="A806" s="101"/>
      <c r="B806" s="81">
        <v>78309812</v>
      </c>
      <c r="C806" s="164" t="s">
        <v>1131</v>
      </c>
      <c r="D806" s="103">
        <v>630</v>
      </c>
      <c r="E806" s="87" t="s">
        <v>1</v>
      </c>
      <c r="F806" s="67">
        <v>117</v>
      </c>
    </row>
    <row r="807" spans="1:6" ht="15">
      <c r="A807" s="101"/>
      <c r="B807" s="81">
        <v>78309813</v>
      </c>
      <c r="C807" s="164" t="s">
        <v>1132</v>
      </c>
      <c r="D807" s="103">
        <v>655</v>
      </c>
      <c r="E807" s="87" t="s">
        <v>1</v>
      </c>
      <c r="F807" s="67">
        <v>120</v>
      </c>
    </row>
    <row r="808" spans="1:6" ht="15">
      <c r="A808" s="101"/>
      <c r="B808" s="81">
        <v>78309814</v>
      </c>
      <c r="C808" s="164" t="s">
        <v>1133</v>
      </c>
      <c r="D808" s="103">
        <v>250</v>
      </c>
      <c r="E808" s="87" t="s">
        <v>1</v>
      </c>
      <c r="F808" s="67">
        <v>120</v>
      </c>
    </row>
    <row r="809" spans="1:6" ht="15">
      <c r="A809" s="101"/>
      <c r="B809" s="81">
        <v>78309815</v>
      </c>
      <c r="C809" s="164" t="s">
        <v>1134</v>
      </c>
      <c r="D809" s="103">
        <v>135</v>
      </c>
      <c r="E809" s="87" t="s">
        <v>1</v>
      </c>
      <c r="F809" s="67">
        <v>120</v>
      </c>
    </row>
    <row r="810" spans="1:6" ht="15">
      <c r="A810" s="101"/>
      <c r="B810" s="81" t="s">
        <v>208</v>
      </c>
      <c r="C810" s="164" t="s">
        <v>1135</v>
      </c>
      <c r="D810" s="103">
        <v>195</v>
      </c>
      <c r="E810" s="87" t="s">
        <v>1</v>
      </c>
      <c r="F810" s="67">
        <v>120</v>
      </c>
    </row>
    <row r="811" spans="1:6" ht="15">
      <c r="A811" s="101"/>
      <c r="B811" s="81" t="s">
        <v>210</v>
      </c>
      <c r="C811" s="164" t="s">
        <v>1136</v>
      </c>
      <c r="D811" s="103">
        <v>225</v>
      </c>
      <c r="E811" s="87" t="s">
        <v>1</v>
      </c>
      <c r="F811" s="67">
        <v>120</v>
      </c>
    </row>
    <row r="812" spans="1:6" ht="15">
      <c r="A812" s="101"/>
      <c r="B812" s="81" t="s">
        <v>212</v>
      </c>
      <c r="C812" s="164" t="s">
        <v>1137</v>
      </c>
      <c r="D812" s="103">
        <v>148</v>
      </c>
      <c r="E812" s="87" t="s">
        <v>1</v>
      </c>
      <c r="F812" s="67">
        <v>120</v>
      </c>
    </row>
    <row r="813" spans="1:6" ht="15">
      <c r="A813" s="101"/>
      <c r="B813" s="81" t="s">
        <v>214</v>
      </c>
      <c r="C813" s="164" t="s">
        <v>1138</v>
      </c>
      <c r="D813" s="103">
        <v>177</v>
      </c>
      <c r="E813" s="87" t="s">
        <v>1</v>
      </c>
      <c r="F813" s="67">
        <v>120</v>
      </c>
    </row>
    <row r="814" spans="1:6" ht="15">
      <c r="A814" s="101"/>
      <c r="B814" s="81" t="s">
        <v>216</v>
      </c>
      <c r="C814" s="164" t="s">
        <v>1135</v>
      </c>
      <c r="D814" s="103">
        <v>309</v>
      </c>
      <c r="E814" s="87" t="s">
        <v>1</v>
      </c>
      <c r="F814" s="67">
        <v>120</v>
      </c>
    </row>
    <row r="815" spans="1:6" ht="15">
      <c r="A815" s="101"/>
      <c r="B815" s="81" t="s">
        <v>217</v>
      </c>
      <c r="C815" s="164" t="s">
        <v>1136</v>
      </c>
      <c r="D815" s="103">
        <v>336</v>
      </c>
      <c r="E815" s="87" t="s">
        <v>1</v>
      </c>
      <c r="F815" s="67">
        <v>120</v>
      </c>
    </row>
    <row r="816" spans="1:6" ht="15">
      <c r="A816" s="101"/>
      <c r="B816" s="81">
        <v>90012700</v>
      </c>
      <c r="C816" s="164" t="s">
        <v>1139</v>
      </c>
      <c r="D816" s="103">
        <v>8.3000000000000007</v>
      </c>
      <c r="E816" s="87" t="s">
        <v>0</v>
      </c>
      <c r="F816" s="67"/>
    </row>
    <row r="817" spans="1:6" ht="15">
      <c r="A817" s="101"/>
      <c r="B817" s="81">
        <v>90016000</v>
      </c>
      <c r="C817" s="164" t="s">
        <v>1140</v>
      </c>
      <c r="D817" s="103">
        <v>9.42</v>
      </c>
      <c r="E817" s="87" t="s">
        <v>0</v>
      </c>
      <c r="F817" s="67"/>
    </row>
    <row r="818" spans="1:6" ht="15">
      <c r="A818" s="101"/>
      <c r="B818" s="81">
        <v>90018000</v>
      </c>
      <c r="C818" s="164" t="s">
        <v>1141</v>
      </c>
      <c r="D818" s="103">
        <v>11.43</v>
      </c>
      <c r="E818" s="87" t="s">
        <v>0</v>
      </c>
      <c r="F818" s="67"/>
    </row>
    <row r="819" spans="1:6" ht="15">
      <c r="A819" s="101"/>
      <c r="B819" s="81">
        <v>90016025</v>
      </c>
      <c r="C819" s="164" t="s">
        <v>1170</v>
      </c>
      <c r="D819" s="103">
        <v>18.350000000000001</v>
      </c>
      <c r="E819" s="87" t="s">
        <v>1</v>
      </c>
      <c r="F819" s="67"/>
    </row>
    <row r="820" spans="1:6" ht="15">
      <c r="A820" s="101"/>
      <c r="B820" s="81">
        <v>90010160</v>
      </c>
      <c r="C820" s="164" t="s">
        <v>1142</v>
      </c>
      <c r="D820" s="103">
        <v>2136.75</v>
      </c>
      <c r="E820" s="87" t="s">
        <v>1</v>
      </c>
      <c r="F820" s="67"/>
    </row>
    <row r="821" spans="1:6" ht="15">
      <c r="A821" s="101"/>
      <c r="B821" s="81">
        <v>90010161</v>
      </c>
      <c r="C821" s="164" t="s">
        <v>1142</v>
      </c>
      <c r="D821" s="103">
        <v>2136.75</v>
      </c>
      <c r="E821" s="87" t="s">
        <v>1</v>
      </c>
      <c r="F821" s="67"/>
    </row>
    <row r="822" spans="1:6" ht="15">
      <c r="A822" s="101"/>
      <c r="B822" s="81">
        <v>90010162</v>
      </c>
      <c r="C822" s="164" t="s">
        <v>1142</v>
      </c>
      <c r="D822" s="103">
        <v>2136.75</v>
      </c>
      <c r="E822" s="87" t="s">
        <v>1</v>
      </c>
      <c r="F822" s="67"/>
    </row>
    <row r="823" spans="1:6" ht="15">
      <c r="A823" s="101"/>
      <c r="B823" s="81">
        <v>90010163</v>
      </c>
      <c r="C823" s="164" t="s">
        <v>1142</v>
      </c>
      <c r="D823" s="103">
        <v>2136.75</v>
      </c>
      <c r="E823" s="87" t="s">
        <v>1</v>
      </c>
      <c r="F823" s="67"/>
    </row>
    <row r="824" spans="1:6" ht="15">
      <c r="A824" s="101"/>
      <c r="B824" s="81">
        <v>78363370</v>
      </c>
      <c r="C824" s="164" t="s">
        <v>1143</v>
      </c>
      <c r="D824" s="103">
        <v>3.6750000000000003</v>
      </c>
      <c r="E824" s="87" t="s">
        <v>1</v>
      </c>
      <c r="F824" s="67"/>
    </row>
    <row r="825" spans="1:6" ht="15">
      <c r="A825" s="101"/>
      <c r="B825" s="81">
        <v>78375370</v>
      </c>
      <c r="C825" s="164" t="s">
        <v>1144</v>
      </c>
      <c r="D825" s="103">
        <v>4.0949999999999998</v>
      </c>
      <c r="E825" s="87" t="s">
        <v>1</v>
      </c>
      <c r="F825" s="67"/>
    </row>
    <row r="826" spans="1:6" ht="15">
      <c r="A826" s="101"/>
      <c r="B826" s="81">
        <v>78390370</v>
      </c>
      <c r="C826" s="164" t="s">
        <v>1145</v>
      </c>
      <c r="D826" s="103">
        <v>4.41</v>
      </c>
      <c r="E826" s="87" t="s">
        <v>1</v>
      </c>
      <c r="F826" s="67"/>
    </row>
    <row r="827" spans="1:6" ht="15">
      <c r="A827" s="101"/>
      <c r="B827" s="81">
        <v>78363380</v>
      </c>
      <c r="C827" s="164" t="s">
        <v>1146</v>
      </c>
      <c r="D827" s="103">
        <v>45.464999999999996</v>
      </c>
      <c r="E827" s="87" t="s">
        <v>1</v>
      </c>
      <c r="F827" s="67"/>
    </row>
    <row r="828" spans="1:6" ht="15">
      <c r="A828" s="101"/>
      <c r="B828" s="81">
        <v>78300690</v>
      </c>
      <c r="C828" s="164" t="s">
        <v>1147</v>
      </c>
      <c r="D828" s="103">
        <v>45.045000000000002</v>
      </c>
      <c r="E828" s="87" t="s">
        <v>1</v>
      </c>
      <c r="F828" s="67"/>
    </row>
    <row r="829" spans="1:6" ht="15">
      <c r="A829" s="101"/>
      <c r="B829" s="81">
        <v>78312690</v>
      </c>
      <c r="C829" s="164" t="s">
        <v>1148</v>
      </c>
      <c r="D829" s="103">
        <v>46.725000000000001</v>
      </c>
      <c r="E829" s="105" t="s">
        <v>1</v>
      </c>
      <c r="F829" s="4"/>
    </row>
    <row r="830" spans="1:6" ht="15">
      <c r="A830" s="101"/>
      <c r="B830" s="81">
        <v>78312170</v>
      </c>
      <c r="C830" s="164" t="s">
        <v>168</v>
      </c>
      <c r="D830" s="103">
        <v>93.345000000000013</v>
      </c>
      <c r="E830" s="87" t="s">
        <v>1</v>
      </c>
      <c r="F830" s="88"/>
    </row>
    <row r="831" spans="1:6" ht="15">
      <c r="A831" s="101"/>
      <c r="B831" s="81">
        <v>78316170</v>
      </c>
      <c r="C831" s="164" t="s">
        <v>169</v>
      </c>
      <c r="D831" s="103">
        <v>99.64500000000001</v>
      </c>
      <c r="E831" s="87" t="s">
        <v>1</v>
      </c>
      <c r="F831" s="88"/>
    </row>
    <row r="832" spans="1:6" ht="15">
      <c r="A832" s="101"/>
      <c r="B832" s="81">
        <v>78318170</v>
      </c>
      <c r="C832" s="164" t="s">
        <v>170</v>
      </c>
      <c r="D832" s="103">
        <v>104.79</v>
      </c>
      <c r="E832" s="87" t="s">
        <v>1</v>
      </c>
      <c r="F832" s="88"/>
    </row>
    <row r="833" spans="1:6" ht="15">
      <c r="A833" s="101"/>
      <c r="B833" s="81">
        <v>78302740</v>
      </c>
      <c r="C833" s="164" t="s">
        <v>1149</v>
      </c>
      <c r="D833" s="103">
        <v>3034.5</v>
      </c>
      <c r="E833" s="87" t="s">
        <v>1</v>
      </c>
      <c r="F833" s="88"/>
    </row>
    <row r="834" spans="1:6" ht="15">
      <c r="A834" s="101"/>
      <c r="B834" s="81">
        <v>78300890</v>
      </c>
      <c r="C834" s="164" t="s">
        <v>1150</v>
      </c>
      <c r="D834" s="103">
        <v>46.672500000000007</v>
      </c>
      <c r="E834" s="87" t="s">
        <v>1</v>
      </c>
      <c r="F834" s="88"/>
    </row>
    <row r="835" spans="1:6" ht="15">
      <c r="A835" s="101"/>
      <c r="B835" s="81">
        <v>78300892</v>
      </c>
      <c r="C835" s="164" t="s">
        <v>1151</v>
      </c>
      <c r="D835" s="103">
        <v>57.592500000000001</v>
      </c>
      <c r="E835" s="87" t="s">
        <v>1</v>
      </c>
      <c r="F835" s="88"/>
    </row>
    <row r="836" spans="1:6" ht="15">
      <c r="A836" s="101"/>
      <c r="B836" s="81">
        <v>78300891</v>
      </c>
      <c r="C836" s="164" t="s">
        <v>1152</v>
      </c>
      <c r="D836" s="103">
        <v>43.575000000000003</v>
      </c>
      <c r="E836" s="87" t="s">
        <v>1</v>
      </c>
      <c r="F836" s="88"/>
    </row>
    <row r="837" spans="1:6" ht="15">
      <c r="A837" s="101"/>
      <c r="B837" s="81">
        <v>78300810</v>
      </c>
      <c r="C837" s="164" t="s">
        <v>205</v>
      </c>
      <c r="D837" s="103">
        <v>83.89500000000001</v>
      </c>
      <c r="E837" s="87" t="s">
        <v>1</v>
      </c>
      <c r="F837" s="88"/>
    </row>
    <row r="838" spans="1:6" ht="15">
      <c r="A838" s="101"/>
      <c r="B838" s="81">
        <v>78300811</v>
      </c>
      <c r="C838" s="164" t="s">
        <v>206</v>
      </c>
      <c r="D838" s="103">
        <v>137.02500000000001</v>
      </c>
      <c r="E838" s="87" t="s">
        <v>1</v>
      </c>
      <c r="F838" s="88"/>
    </row>
    <row r="839" spans="1:6" ht="15">
      <c r="A839" s="101"/>
      <c r="B839" s="81">
        <v>78318820</v>
      </c>
      <c r="C839" s="164" t="s">
        <v>207</v>
      </c>
      <c r="D839" s="103">
        <v>75.150000000000006</v>
      </c>
      <c r="E839" s="87" t="s">
        <v>1</v>
      </c>
      <c r="F839" s="88"/>
    </row>
    <row r="840" spans="1:6">
      <c r="B840" s="165"/>
      <c r="C840" s="165"/>
    </row>
    <row r="841" spans="1:6">
      <c r="B841" s="165"/>
      <c r="C841" s="165"/>
    </row>
    <row r="842" spans="1:6">
      <c r="B842" s="165"/>
      <c r="C842" s="165"/>
    </row>
    <row r="843" spans="1:6">
      <c r="B843" s="165"/>
      <c r="C843" s="165"/>
    </row>
    <row r="844" spans="1:6">
      <c r="B844" s="165"/>
      <c r="C844" s="165"/>
    </row>
    <row r="845" spans="1:6">
      <c r="B845" s="165"/>
      <c r="C845" s="165"/>
    </row>
    <row r="846" spans="1:6">
      <c r="B846" s="165"/>
      <c r="C846" s="165"/>
    </row>
    <row r="847" spans="1:6">
      <c r="B847" s="165"/>
      <c r="C847" s="165"/>
    </row>
    <row r="848" spans="1:6">
      <c r="B848" s="165"/>
      <c r="C848" s="165"/>
    </row>
    <row r="849" spans="2:3">
      <c r="B849" s="165"/>
      <c r="C849" s="165"/>
    </row>
    <row r="850" spans="2:3">
      <c r="B850" s="165"/>
      <c r="C850" s="165"/>
    </row>
    <row r="851" spans="2:3">
      <c r="B851" s="165"/>
      <c r="C851" s="165"/>
    </row>
    <row r="852" spans="2:3">
      <c r="B852" s="165"/>
      <c r="C852" s="165"/>
    </row>
    <row r="853" spans="2:3">
      <c r="B853" s="165"/>
      <c r="C853" s="165"/>
    </row>
    <row r="854" spans="2:3">
      <c r="B854" s="165"/>
      <c r="C854" s="165"/>
    </row>
    <row r="855" spans="2:3">
      <c r="B855" s="165"/>
      <c r="C855" s="165"/>
    </row>
    <row r="856" spans="2:3">
      <c r="B856" s="165"/>
      <c r="C856" s="165"/>
    </row>
    <row r="857" spans="2:3">
      <c r="B857" s="165"/>
      <c r="C857" s="165"/>
    </row>
    <row r="858" spans="2:3">
      <c r="B858" s="165"/>
      <c r="C858" s="165"/>
    </row>
    <row r="859" spans="2:3">
      <c r="B859" s="165"/>
      <c r="C859" s="165"/>
    </row>
    <row r="860" spans="2:3">
      <c r="B860" s="165"/>
      <c r="C860" s="165"/>
    </row>
    <row r="861" spans="2:3">
      <c r="B861" s="165"/>
      <c r="C861" s="165"/>
    </row>
    <row r="862" spans="2:3">
      <c r="B862" s="165"/>
      <c r="C862" s="165"/>
    </row>
    <row r="863" spans="2:3">
      <c r="B863" s="165"/>
      <c r="C863" s="165"/>
    </row>
    <row r="864" spans="2:3">
      <c r="B864" s="165"/>
      <c r="C864" s="165"/>
    </row>
    <row r="865" spans="2:3">
      <c r="B865" s="165"/>
      <c r="C865" s="165"/>
    </row>
    <row r="866" spans="2:3">
      <c r="B866" s="165"/>
      <c r="C866" s="165"/>
    </row>
    <row r="867" spans="2:3">
      <c r="B867" s="165"/>
      <c r="C867" s="165"/>
    </row>
    <row r="868" spans="2:3">
      <c r="B868" s="165"/>
      <c r="C868" s="165"/>
    </row>
    <row r="869" spans="2:3">
      <c r="B869" s="165"/>
      <c r="C869" s="165"/>
    </row>
    <row r="870" spans="2:3">
      <c r="B870" s="165"/>
      <c r="C870" s="165"/>
    </row>
    <row r="871" spans="2:3">
      <c r="B871" s="165"/>
      <c r="C871" s="165"/>
    </row>
    <row r="872" spans="2:3">
      <c r="B872" s="165"/>
      <c r="C872" s="165"/>
    </row>
    <row r="873" spans="2:3">
      <c r="B873" s="165"/>
      <c r="C873" s="165"/>
    </row>
    <row r="874" spans="2:3">
      <c r="B874" s="165"/>
      <c r="C874" s="165"/>
    </row>
    <row r="875" spans="2:3">
      <c r="B875" s="165"/>
      <c r="C875" s="165"/>
    </row>
    <row r="876" spans="2:3">
      <c r="B876" s="165"/>
      <c r="C876" s="165"/>
    </row>
    <row r="877" spans="2:3">
      <c r="B877" s="165"/>
      <c r="C877" s="165"/>
    </row>
    <row r="878" spans="2:3">
      <c r="B878" s="165"/>
      <c r="C878" s="165"/>
    </row>
    <row r="879" spans="2:3">
      <c r="B879" s="165"/>
      <c r="C879" s="165"/>
    </row>
    <row r="880" spans="2:3">
      <c r="B880" s="165"/>
      <c r="C880" s="165"/>
    </row>
    <row r="881" spans="2:3">
      <c r="B881" s="165"/>
      <c r="C881" s="165"/>
    </row>
    <row r="882" spans="2:3">
      <c r="B882" s="165"/>
      <c r="C882" s="165"/>
    </row>
    <row r="883" spans="2:3">
      <c r="B883" s="165"/>
      <c r="C883" s="165"/>
    </row>
    <row r="884" spans="2:3">
      <c r="B884" s="165"/>
      <c r="C884" s="165"/>
    </row>
    <row r="885" spans="2:3">
      <c r="B885" s="165"/>
      <c r="C885" s="165"/>
    </row>
    <row r="886" spans="2:3">
      <c r="B886" s="165"/>
      <c r="C886" s="165"/>
    </row>
    <row r="887" spans="2:3">
      <c r="B887" s="165"/>
      <c r="C887" s="165"/>
    </row>
    <row r="888" spans="2:3">
      <c r="B888" s="165"/>
      <c r="C888" s="165"/>
    </row>
    <row r="889" spans="2:3">
      <c r="B889" s="165"/>
      <c r="C889" s="165"/>
    </row>
    <row r="890" spans="2:3">
      <c r="B890" s="165"/>
      <c r="C890" s="165"/>
    </row>
    <row r="891" spans="2:3">
      <c r="B891" s="165"/>
      <c r="C891" s="165"/>
    </row>
    <row r="892" spans="2:3">
      <c r="B892" s="165"/>
      <c r="C892" s="165"/>
    </row>
    <row r="893" spans="2:3">
      <c r="B893" s="165"/>
      <c r="C893" s="165"/>
    </row>
    <row r="894" spans="2:3">
      <c r="B894" s="165"/>
      <c r="C894" s="165"/>
    </row>
    <row r="895" spans="2:3">
      <c r="B895" s="165"/>
      <c r="C895" s="165"/>
    </row>
    <row r="896" spans="2:3">
      <c r="B896" s="165"/>
      <c r="C896" s="165"/>
    </row>
    <row r="897" spans="2:3">
      <c r="B897" s="165"/>
      <c r="C897" s="165"/>
    </row>
    <row r="898" spans="2:3">
      <c r="B898" s="165"/>
      <c r="C898" s="165"/>
    </row>
    <row r="899" spans="2:3">
      <c r="B899" s="165"/>
      <c r="C899" s="165"/>
    </row>
    <row r="900" spans="2:3">
      <c r="B900" s="165"/>
      <c r="C900" s="165"/>
    </row>
    <row r="901" spans="2:3">
      <c r="B901" s="165"/>
      <c r="C901" s="165"/>
    </row>
    <row r="902" spans="2:3">
      <c r="B902" s="165"/>
      <c r="C902" s="165"/>
    </row>
    <row r="903" spans="2:3">
      <c r="B903" s="165"/>
      <c r="C903" s="165"/>
    </row>
    <row r="904" spans="2:3">
      <c r="B904" s="165"/>
      <c r="C904" s="165"/>
    </row>
    <row r="905" spans="2:3">
      <c r="B905" s="165"/>
      <c r="C905" s="165"/>
    </row>
    <row r="906" spans="2:3">
      <c r="B906" s="165"/>
      <c r="C906" s="165"/>
    </row>
    <row r="907" spans="2:3">
      <c r="B907" s="165"/>
      <c r="C907" s="165"/>
    </row>
    <row r="908" spans="2:3">
      <c r="B908" s="165"/>
      <c r="C908" s="165"/>
    </row>
    <row r="909" spans="2:3">
      <c r="B909" s="165"/>
      <c r="C909" s="165"/>
    </row>
    <row r="910" spans="2:3">
      <c r="B910" s="165"/>
      <c r="C910" s="165"/>
    </row>
    <row r="911" spans="2:3">
      <c r="B911" s="165"/>
      <c r="C911" s="165"/>
    </row>
    <row r="912" spans="2:3">
      <c r="B912" s="165"/>
      <c r="C912" s="165"/>
    </row>
    <row r="913" spans="2:3">
      <c r="B913" s="165"/>
      <c r="C913" s="165"/>
    </row>
    <row r="914" spans="2:3">
      <c r="B914" s="165"/>
      <c r="C914" s="165"/>
    </row>
    <row r="915" spans="2:3">
      <c r="B915" s="165"/>
      <c r="C915" s="165"/>
    </row>
    <row r="916" spans="2:3">
      <c r="B916" s="165"/>
      <c r="C916" s="165"/>
    </row>
    <row r="917" spans="2:3">
      <c r="B917" s="165"/>
      <c r="C917" s="165"/>
    </row>
    <row r="918" spans="2:3">
      <c r="B918" s="165"/>
      <c r="C918" s="165"/>
    </row>
    <row r="919" spans="2:3">
      <c r="B919" s="165"/>
      <c r="C919" s="165"/>
    </row>
    <row r="920" spans="2:3">
      <c r="B920" s="165"/>
      <c r="C920" s="165"/>
    </row>
    <row r="921" spans="2:3">
      <c r="B921" s="165"/>
      <c r="C921" s="165"/>
    </row>
    <row r="922" spans="2:3">
      <c r="B922" s="165"/>
      <c r="C922" s="165"/>
    </row>
    <row r="923" spans="2:3">
      <c r="B923" s="165"/>
      <c r="C923" s="165"/>
    </row>
    <row r="924" spans="2:3">
      <c r="B924" s="165"/>
      <c r="C924" s="165"/>
    </row>
    <row r="925" spans="2:3">
      <c r="B925" s="165"/>
      <c r="C925" s="165"/>
    </row>
    <row r="926" spans="2:3">
      <c r="B926" s="165"/>
      <c r="C926" s="165"/>
    </row>
    <row r="927" spans="2:3">
      <c r="B927" s="165"/>
      <c r="C927" s="165"/>
    </row>
    <row r="928" spans="2:3">
      <c r="B928" s="165"/>
      <c r="C928" s="165"/>
    </row>
    <row r="929" spans="2:3">
      <c r="B929" s="165"/>
      <c r="C929" s="165"/>
    </row>
    <row r="930" spans="2:3">
      <c r="B930" s="165"/>
      <c r="C930" s="165"/>
    </row>
    <row r="931" spans="2:3">
      <c r="B931" s="165"/>
      <c r="C931" s="165"/>
    </row>
    <row r="932" spans="2:3">
      <c r="B932" s="165"/>
      <c r="C932" s="165"/>
    </row>
    <row r="933" spans="2:3">
      <c r="B933" s="165"/>
      <c r="C933" s="165"/>
    </row>
    <row r="934" spans="2:3">
      <c r="B934" s="165"/>
      <c r="C934" s="165"/>
    </row>
    <row r="935" spans="2:3">
      <c r="B935" s="165"/>
      <c r="C935" s="165"/>
    </row>
    <row r="936" spans="2:3">
      <c r="B936" s="165"/>
      <c r="C936" s="165"/>
    </row>
    <row r="937" spans="2:3">
      <c r="B937" s="165"/>
      <c r="C937" s="165"/>
    </row>
    <row r="938" spans="2:3">
      <c r="B938" s="165"/>
      <c r="C938" s="165"/>
    </row>
    <row r="939" spans="2:3">
      <c r="B939" s="165"/>
      <c r="C939" s="165"/>
    </row>
    <row r="940" spans="2:3">
      <c r="B940" s="165"/>
      <c r="C940" s="165"/>
    </row>
    <row r="941" spans="2:3">
      <c r="B941" s="165"/>
      <c r="C941" s="165"/>
    </row>
    <row r="942" spans="2:3">
      <c r="B942" s="165"/>
      <c r="C942" s="165"/>
    </row>
    <row r="943" spans="2:3">
      <c r="B943" s="165"/>
      <c r="C943" s="165"/>
    </row>
    <row r="944" spans="2:3">
      <c r="B944" s="165"/>
      <c r="C944" s="165"/>
    </row>
    <row r="945" spans="2:3">
      <c r="B945" s="165"/>
      <c r="C945" s="165"/>
    </row>
    <row r="946" spans="2:3">
      <c r="B946" s="165"/>
      <c r="C946" s="165"/>
    </row>
    <row r="947" spans="2:3">
      <c r="B947" s="165"/>
      <c r="C947" s="165"/>
    </row>
    <row r="948" spans="2:3">
      <c r="B948" s="165"/>
      <c r="C948" s="165"/>
    </row>
    <row r="949" spans="2:3">
      <c r="B949" s="165"/>
      <c r="C949" s="165"/>
    </row>
    <row r="950" spans="2:3">
      <c r="B950" s="165"/>
      <c r="C950" s="165"/>
    </row>
    <row r="951" spans="2:3">
      <c r="B951" s="165"/>
      <c r="C951" s="165"/>
    </row>
    <row r="952" spans="2:3">
      <c r="B952" s="165"/>
      <c r="C952" s="165"/>
    </row>
    <row r="953" spans="2:3">
      <c r="B953" s="165"/>
      <c r="C953" s="165"/>
    </row>
    <row r="954" spans="2:3">
      <c r="B954" s="165"/>
      <c r="C954" s="165"/>
    </row>
    <row r="955" spans="2:3">
      <c r="B955" s="165"/>
      <c r="C955" s="165"/>
    </row>
    <row r="956" spans="2:3">
      <c r="B956" s="165"/>
      <c r="C956" s="165"/>
    </row>
    <row r="957" spans="2:3">
      <c r="B957" s="165"/>
      <c r="C957" s="165"/>
    </row>
    <row r="958" spans="2:3">
      <c r="B958" s="165"/>
      <c r="C958" s="165"/>
    </row>
    <row r="959" spans="2:3">
      <c r="B959" s="165"/>
      <c r="C959" s="165"/>
    </row>
    <row r="960" spans="2:3">
      <c r="B960" s="165"/>
      <c r="C960" s="165"/>
    </row>
    <row r="961" spans="2:3">
      <c r="B961" s="165"/>
      <c r="C961" s="165"/>
    </row>
    <row r="962" spans="2:3">
      <c r="B962" s="165"/>
      <c r="C962" s="165"/>
    </row>
    <row r="963" spans="2:3">
      <c r="B963" s="165"/>
      <c r="C963" s="165"/>
    </row>
    <row r="964" spans="2:3">
      <c r="B964" s="165"/>
      <c r="C964" s="165"/>
    </row>
    <row r="965" spans="2:3">
      <c r="B965" s="165"/>
      <c r="C965" s="165"/>
    </row>
    <row r="966" spans="2:3">
      <c r="B966" s="165"/>
      <c r="C966" s="165"/>
    </row>
    <row r="967" spans="2:3">
      <c r="B967" s="165"/>
      <c r="C967" s="165"/>
    </row>
    <row r="968" spans="2:3">
      <c r="B968" s="165"/>
      <c r="C968" s="165"/>
    </row>
    <row r="969" spans="2:3">
      <c r="B969" s="165"/>
      <c r="C969" s="165"/>
    </row>
    <row r="970" spans="2:3">
      <c r="B970" s="165"/>
      <c r="C970" s="165"/>
    </row>
    <row r="971" spans="2:3">
      <c r="B971" s="165"/>
      <c r="C971" s="165"/>
    </row>
    <row r="972" spans="2:3">
      <c r="B972" s="165"/>
      <c r="C972" s="165"/>
    </row>
    <row r="973" spans="2:3">
      <c r="B973" s="165"/>
      <c r="C973" s="165"/>
    </row>
    <row r="974" spans="2:3">
      <c r="B974" s="165"/>
      <c r="C974" s="165"/>
    </row>
    <row r="975" spans="2:3">
      <c r="B975" s="165"/>
      <c r="C975" s="165"/>
    </row>
    <row r="976" spans="2:3">
      <c r="B976" s="165"/>
      <c r="C976" s="165"/>
    </row>
    <row r="977" spans="2:3">
      <c r="B977" s="165"/>
      <c r="C977" s="165"/>
    </row>
    <row r="978" spans="2:3">
      <c r="B978" s="165"/>
      <c r="C978" s="165"/>
    </row>
    <row r="979" spans="2:3">
      <c r="B979" s="165"/>
      <c r="C979" s="165"/>
    </row>
    <row r="980" spans="2:3">
      <c r="B980" s="165"/>
      <c r="C980" s="165"/>
    </row>
    <row r="981" spans="2:3">
      <c r="B981" s="165"/>
      <c r="C981" s="165"/>
    </row>
    <row r="982" spans="2:3">
      <c r="B982" s="165"/>
      <c r="C982" s="165"/>
    </row>
    <row r="983" spans="2:3">
      <c r="B983" s="165"/>
      <c r="C983" s="165"/>
    </row>
    <row r="984" spans="2:3">
      <c r="B984" s="165"/>
      <c r="C984" s="165"/>
    </row>
    <row r="985" spans="2:3">
      <c r="B985" s="165"/>
      <c r="C985" s="165"/>
    </row>
    <row r="986" spans="2:3">
      <c r="B986" s="165"/>
      <c r="C986" s="165"/>
    </row>
    <row r="987" spans="2:3">
      <c r="B987" s="165"/>
      <c r="C987" s="165"/>
    </row>
    <row r="988" spans="2:3">
      <c r="B988" s="165"/>
      <c r="C988" s="165"/>
    </row>
    <row r="989" spans="2:3">
      <c r="B989" s="165"/>
      <c r="C989" s="165"/>
    </row>
    <row r="990" spans="2:3">
      <c r="B990" s="165"/>
      <c r="C990" s="165"/>
    </row>
    <row r="991" spans="2:3">
      <c r="B991" s="165"/>
      <c r="C991" s="165"/>
    </row>
    <row r="992" spans="2:3">
      <c r="B992" s="165"/>
      <c r="C992" s="165"/>
    </row>
    <row r="993" spans="2:3">
      <c r="B993" s="165"/>
      <c r="C993" s="165"/>
    </row>
    <row r="994" spans="2:3">
      <c r="B994" s="165"/>
      <c r="C994" s="165"/>
    </row>
    <row r="995" spans="2:3">
      <c r="B995" s="165"/>
      <c r="C995" s="165"/>
    </row>
    <row r="996" spans="2:3">
      <c r="B996" s="165"/>
      <c r="C996" s="165"/>
    </row>
    <row r="997" spans="2:3">
      <c r="B997" s="165"/>
      <c r="C997" s="165"/>
    </row>
    <row r="998" spans="2:3">
      <c r="B998" s="165"/>
      <c r="C998" s="165"/>
    </row>
    <row r="999" spans="2:3">
      <c r="B999" s="165"/>
      <c r="C999" s="165"/>
    </row>
    <row r="1000" spans="2:3">
      <c r="B1000" s="165"/>
      <c r="C1000" s="165"/>
    </row>
    <row r="1001" spans="2:3">
      <c r="B1001" s="165"/>
      <c r="C1001" s="165"/>
    </row>
    <row r="1002" spans="2:3">
      <c r="B1002" s="165"/>
      <c r="C1002" s="165"/>
    </row>
    <row r="1003" spans="2:3">
      <c r="B1003" s="165"/>
      <c r="C1003" s="165"/>
    </row>
    <row r="1004" spans="2:3">
      <c r="B1004" s="165"/>
      <c r="C1004" s="165"/>
    </row>
    <row r="1005" spans="2:3">
      <c r="B1005" s="165"/>
      <c r="C1005" s="165"/>
    </row>
    <row r="1006" spans="2:3">
      <c r="B1006" s="165"/>
      <c r="C1006" s="165"/>
    </row>
    <row r="1007" spans="2:3">
      <c r="B1007" s="165"/>
      <c r="C1007" s="165"/>
    </row>
    <row r="1008" spans="2:3">
      <c r="B1008" s="165"/>
      <c r="C1008" s="165"/>
    </row>
    <row r="1009" spans="2:3">
      <c r="B1009" s="165"/>
      <c r="C1009" s="165"/>
    </row>
    <row r="1010" spans="2:3">
      <c r="B1010" s="165"/>
      <c r="C1010" s="165"/>
    </row>
    <row r="1011" spans="2:3">
      <c r="B1011" s="165"/>
      <c r="C1011" s="165"/>
    </row>
    <row r="1012" spans="2:3">
      <c r="B1012" s="165"/>
      <c r="C1012" s="165"/>
    </row>
    <row r="1013" spans="2:3">
      <c r="B1013" s="165"/>
      <c r="C1013" s="165"/>
    </row>
    <row r="1014" spans="2:3">
      <c r="B1014" s="165"/>
      <c r="C1014" s="165"/>
    </row>
    <row r="1015" spans="2:3">
      <c r="B1015" s="165"/>
      <c r="C1015" s="165"/>
    </row>
    <row r="1016" spans="2:3">
      <c r="B1016" s="165"/>
      <c r="C1016" s="165"/>
    </row>
    <row r="1017" spans="2:3">
      <c r="B1017" s="165"/>
      <c r="C1017" s="165"/>
    </row>
    <row r="1018" spans="2:3">
      <c r="B1018" s="165"/>
      <c r="C1018" s="165"/>
    </row>
    <row r="1019" spans="2:3">
      <c r="B1019" s="165"/>
      <c r="C1019" s="165"/>
    </row>
    <row r="1020" spans="2:3">
      <c r="B1020" s="165"/>
      <c r="C1020" s="165"/>
    </row>
    <row r="1021" spans="2:3">
      <c r="B1021" s="165"/>
      <c r="C1021" s="165"/>
    </row>
    <row r="1022" spans="2:3">
      <c r="B1022" s="165"/>
      <c r="C1022" s="165"/>
    </row>
    <row r="1023" spans="2:3">
      <c r="B1023" s="165"/>
      <c r="C1023" s="165"/>
    </row>
    <row r="1024" spans="2:3">
      <c r="B1024" s="165"/>
      <c r="C1024" s="165"/>
    </row>
    <row r="1025" spans="2:3">
      <c r="B1025" s="165"/>
      <c r="C1025" s="165"/>
    </row>
    <row r="1026" spans="2:3">
      <c r="B1026" s="165"/>
      <c r="C1026" s="165"/>
    </row>
    <row r="1027" spans="2:3">
      <c r="B1027" s="165"/>
      <c r="C1027" s="165"/>
    </row>
    <row r="1028" spans="2:3">
      <c r="B1028" s="165"/>
      <c r="C1028" s="165"/>
    </row>
    <row r="1029" spans="2:3">
      <c r="B1029" s="165"/>
      <c r="C1029" s="165"/>
    </row>
    <row r="1030" spans="2:3">
      <c r="B1030" s="165"/>
      <c r="C1030" s="165"/>
    </row>
    <row r="1031" spans="2:3">
      <c r="B1031" s="165"/>
      <c r="C1031" s="165"/>
    </row>
    <row r="1032" spans="2:3">
      <c r="B1032" s="165"/>
      <c r="C1032" s="165"/>
    </row>
    <row r="1033" spans="2:3">
      <c r="B1033" s="165"/>
      <c r="C1033" s="165"/>
    </row>
    <row r="1034" spans="2:3">
      <c r="B1034" s="165"/>
      <c r="C1034" s="165"/>
    </row>
    <row r="1035" spans="2:3">
      <c r="B1035" s="165"/>
      <c r="C1035" s="165"/>
    </row>
    <row r="1036" spans="2:3">
      <c r="B1036" s="165"/>
      <c r="C1036" s="165"/>
    </row>
    <row r="1037" spans="2:3">
      <c r="B1037" s="165"/>
      <c r="C1037" s="165"/>
    </row>
    <row r="1038" spans="2:3">
      <c r="B1038" s="165"/>
      <c r="C1038" s="165"/>
    </row>
    <row r="1039" spans="2:3">
      <c r="B1039" s="165"/>
      <c r="C1039" s="165"/>
    </row>
    <row r="1040" spans="2:3">
      <c r="B1040" s="165"/>
      <c r="C1040" s="165"/>
    </row>
    <row r="1041" spans="2:3">
      <c r="B1041" s="165"/>
      <c r="C1041" s="165"/>
    </row>
    <row r="1042" spans="2:3">
      <c r="B1042" s="165"/>
      <c r="C1042" s="165"/>
    </row>
    <row r="1043" spans="2:3">
      <c r="B1043" s="165"/>
      <c r="C1043" s="165"/>
    </row>
    <row r="1044" spans="2:3">
      <c r="B1044" s="165"/>
      <c r="C1044" s="165"/>
    </row>
    <row r="1045" spans="2:3">
      <c r="B1045" s="165"/>
      <c r="C1045" s="165"/>
    </row>
    <row r="1046" spans="2:3">
      <c r="B1046" s="165"/>
      <c r="C1046" s="165"/>
    </row>
    <row r="1047" spans="2:3">
      <c r="B1047" s="165"/>
      <c r="C1047" s="165"/>
    </row>
    <row r="1048" spans="2:3">
      <c r="B1048" s="165"/>
      <c r="C1048" s="165"/>
    </row>
    <row r="1049" spans="2:3">
      <c r="B1049" s="165"/>
      <c r="C1049" s="165"/>
    </row>
    <row r="1050" spans="2:3">
      <c r="B1050" s="165"/>
      <c r="C1050" s="165"/>
    </row>
    <row r="1051" spans="2:3">
      <c r="B1051" s="165"/>
      <c r="C1051" s="165"/>
    </row>
    <row r="1052" spans="2:3">
      <c r="B1052" s="165"/>
      <c r="C1052" s="165"/>
    </row>
    <row r="1053" spans="2:3">
      <c r="B1053" s="165"/>
      <c r="C1053" s="165"/>
    </row>
    <row r="1054" spans="2:3">
      <c r="B1054" s="165"/>
      <c r="C1054" s="165"/>
    </row>
    <row r="1055" spans="2:3">
      <c r="B1055" s="165"/>
      <c r="C1055" s="165"/>
    </row>
    <row r="1056" spans="2:3">
      <c r="B1056" s="165"/>
      <c r="C1056" s="165"/>
    </row>
    <row r="1057" spans="2:3">
      <c r="B1057" s="165"/>
      <c r="C1057" s="165"/>
    </row>
    <row r="1058" spans="2:3">
      <c r="B1058" s="165"/>
      <c r="C1058" s="165"/>
    </row>
    <row r="1059" spans="2:3">
      <c r="B1059" s="165"/>
      <c r="C1059" s="165"/>
    </row>
    <row r="1060" spans="2:3">
      <c r="B1060" s="165"/>
      <c r="C1060" s="165"/>
    </row>
    <row r="1061" spans="2:3">
      <c r="B1061" s="165"/>
      <c r="C1061" s="165"/>
    </row>
    <row r="1062" spans="2:3">
      <c r="B1062" s="165"/>
      <c r="C1062" s="165"/>
    </row>
    <row r="1063" spans="2:3">
      <c r="B1063" s="165"/>
      <c r="C1063" s="165"/>
    </row>
    <row r="1064" spans="2:3">
      <c r="B1064" s="165"/>
      <c r="C1064" s="165"/>
    </row>
    <row r="1065" spans="2:3">
      <c r="B1065" s="165"/>
      <c r="C1065" s="165"/>
    </row>
    <row r="1066" spans="2:3">
      <c r="B1066" s="165"/>
      <c r="C1066" s="165"/>
    </row>
    <row r="1067" spans="2:3">
      <c r="B1067" s="165"/>
      <c r="C1067" s="165"/>
    </row>
    <row r="1068" spans="2:3">
      <c r="B1068" s="165"/>
      <c r="C1068" s="165"/>
    </row>
    <row r="1069" spans="2:3">
      <c r="B1069" s="165"/>
      <c r="C1069" s="165"/>
    </row>
    <row r="1070" spans="2:3">
      <c r="B1070" s="165"/>
      <c r="C1070" s="165"/>
    </row>
    <row r="1071" spans="2:3">
      <c r="B1071" s="165"/>
      <c r="C1071" s="165"/>
    </row>
    <row r="1072" spans="2:3">
      <c r="B1072" s="165"/>
      <c r="C1072" s="165"/>
    </row>
    <row r="1073" spans="2:3">
      <c r="B1073" s="165"/>
      <c r="C1073" s="165"/>
    </row>
    <row r="1074" spans="2:3">
      <c r="B1074" s="165"/>
      <c r="C1074" s="165"/>
    </row>
    <row r="1075" spans="2:3">
      <c r="B1075" s="165"/>
      <c r="C1075" s="165"/>
    </row>
    <row r="1076" spans="2:3">
      <c r="B1076" s="165"/>
      <c r="C1076" s="165"/>
    </row>
    <row r="1077" spans="2:3">
      <c r="B1077" s="165"/>
      <c r="C1077" s="165"/>
    </row>
    <row r="1078" spans="2:3">
      <c r="B1078" s="165"/>
      <c r="C1078" s="165"/>
    </row>
    <row r="1079" spans="2:3">
      <c r="B1079" s="165"/>
      <c r="C1079" s="165"/>
    </row>
    <row r="1080" spans="2:3">
      <c r="B1080" s="165"/>
      <c r="C1080" s="165"/>
    </row>
    <row r="1081" spans="2:3">
      <c r="B1081" s="165"/>
      <c r="C1081" s="165"/>
    </row>
    <row r="1082" spans="2:3">
      <c r="B1082" s="165"/>
      <c r="C1082" s="165"/>
    </row>
    <row r="1083" spans="2:3">
      <c r="B1083" s="165"/>
      <c r="C1083" s="165"/>
    </row>
    <row r="1084" spans="2:3">
      <c r="B1084" s="165"/>
      <c r="C1084" s="165"/>
    </row>
    <row r="1085" spans="2:3">
      <c r="B1085" s="165"/>
      <c r="C1085" s="165"/>
    </row>
    <row r="1086" spans="2:3">
      <c r="B1086" s="165"/>
      <c r="C1086" s="165"/>
    </row>
    <row r="1087" spans="2:3">
      <c r="B1087" s="165"/>
      <c r="C1087" s="165"/>
    </row>
    <row r="1088" spans="2:3">
      <c r="B1088" s="165"/>
      <c r="C1088" s="165"/>
    </row>
    <row r="1089" spans="2:3">
      <c r="B1089" s="165"/>
      <c r="C1089" s="165"/>
    </row>
    <row r="1090" spans="2:3">
      <c r="B1090" s="165"/>
      <c r="C1090" s="165"/>
    </row>
    <row r="1091" spans="2:3">
      <c r="B1091" s="165"/>
      <c r="C1091" s="165"/>
    </row>
    <row r="1092" spans="2:3">
      <c r="B1092" s="165"/>
      <c r="C1092" s="165"/>
    </row>
    <row r="1093" spans="2:3">
      <c r="B1093" s="165"/>
      <c r="C1093" s="165"/>
    </row>
    <row r="1094" spans="2:3">
      <c r="B1094" s="165"/>
      <c r="C1094" s="165"/>
    </row>
    <row r="1095" spans="2:3">
      <c r="B1095" s="165"/>
      <c r="C1095" s="165"/>
    </row>
    <row r="1096" spans="2:3">
      <c r="B1096" s="165"/>
      <c r="C1096" s="165"/>
    </row>
    <row r="1097" spans="2:3">
      <c r="B1097" s="165"/>
      <c r="C1097" s="165"/>
    </row>
    <row r="1098" spans="2:3">
      <c r="B1098" s="165"/>
      <c r="C1098" s="165"/>
    </row>
    <row r="1099" spans="2:3">
      <c r="B1099" s="165"/>
      <c r="C1099" s="165"/>
    </row>
    <row r="1100" spans="2:3">
      <c r="B1100" s="165"/>
      <c r="C1100" s="165"/>
    </row>
    <row r="1101" spans="2:3">
      <c r="B1101" s="165"/>
      <c r="C1101" s="165"/>
    </row>
    <row r="1102" spans="2:3">
      <c r="B1102" s="165"/>
      <c r="C1102" s="165"/>
    </row>
    <row r="1103" spans="2:3">
      <c r="B1103" s="165"/>
      <c r="C1103" s="165"/>
    </row>
    <row r="1104" spans="2:3">
      <c r="B1104" s="165"/>
      <c r="C1104" s="165"/>
    </row>
    <row r="1105" spans="2:3">
      <c r="B1105" s="165"/>
      <c r="C1105" s="165"/>
    </row>
    <row r="1106" spans="2:3">
      <c r="B1106" s="165"/>
      <c r="C1106" s="165"/>
    </row>
    <row r="1107" spans="2:3">
      <c r="B1107" s="165"/>
      <c r="C1107" s="165"/>
    </row>
    <row r="1108" spans="2:3">
      <c r="B1108" s="165"/>
      <c r="C1108" s="165"/>
    </row>
    <row r="1109" spans="2:3">
      <c r="B1109" s="165"/>
      <c r="C1109" s="165"/>
    </row>
    <row r="1110" spans="2:3">
      <c r="B1110" s="165"/>
      <c r="C1110" s="165"/>
    </row>
    <row r="1111" spans="2:3">
      <c r="B1111" s="165"/>
      <c r="C1111" s="165"/>
    </row>
    <row r="1112" spans="2:3">
      <c r="B1112" s="165"/>
      <c r="C1112" s="165"/>
    </row>
    <row r="1113" spans="2:3">
      <c r="B1113" s="165"/>
      <c r="C1113" s="165"/>
    </row>
    <row r="1114" spans="2:3">
      <c r="B1114" s="165"/>
      <c r="C1114" s="165"/>
    </row>
    <row r="1115" spans="2:3">
      <c r="B1115" s="165"/>
      <c r="C1115" s="165"/>
    </row>
    <row r="1116" spans="2:3">
      <c r="B1116" s="165"/>
      <c r="C1116" s="165"/>
    </row>
    <row r="1117" spans="2:3">
      <c r="B1117" s="165"/>
      <c r="C1117" s="165"/>
    </row>
    <row r="1118" spans="2:3">
      <c r="B1118" s="165"/>
      <c r="C1118" s="165"/>
    </row>
    <row r="1119" spans="2:3">
      <c r="B1119" s="165"/>
      <c r="C1119" s="165"/>
    </row>
    <row r="1120" spans="2:3">
      <c r="B1120" s="165"/>
      <c r="C1120" s="165"/>
    </row>
    <row r="1121" spans="2:3">
      <c r="B1121" s="165"/>
      <c r="C1121" s="165"/>
    </row>
    <row r="1122" spans="2:3">
      <c r="B1122" s="165"/>
      <c r="C1122" s="165"/>
    </row>
    <row r="1123" spans="2:3">
      <c r="B1123" s="165"/>
      <c r="C1123" s="165"/>
    </row>
    <row r="1124" spans="2:3">
      <c r="B1124" s="165"/>
      <c r="C1124" s="165"/>
    </row>
    <row r="1125" spans="2:3">
      <c r="B1125" s="165"/>
      <c r="C1125" s="165"/>
    </row>
    <row r="1126" spans="2:3">
      <c r="B1126" s="165"/>
      <c r="C1126" s="165"/>
    </row>
    <row r="1127" spans="2:3">
      <c r="B1127" s="165"/>
      <c r="C1127" s="165"/>
    </row>
    <row r="1128" spans="2:3">
      <c r="B1128" s="165"/>
      <c r="C1128" s="165"/>
    </row>
    <row r="1129" spans="2:3">
      <c r="B1129" s="165"/>
      <c r="C1129" s="165"/>
    </row>
    <row r="1130" spans="2:3">
      <c r="B1130" s="165"/>
      <c r="C1130" s="165"/>
    </row>
    <row r="1131" spans="2:3">
      <c r="B1131" s="165"/>
      <c r="C1131" s="165"/>
    </row>
    <row r="1132" spans="2:3">
      <c r="B1132" s="165"/>
      <c r="C1132" s="165"/>
    </row>
    <row r="1133" spans="2:3">
      <c r="B1133" s="165"/>
      <c r="C1133" s="165"/>
    </row>
    <row r="1134" spans="2:3">
      <c r="B1134" s="165"/>
      <c r="C1134" s="165"/>
    </row>
    <row r="1135" spans="2:3">
      <c r="B1135" s="165"/>
      <c r="C1135" s="165"/>
    </row>
    <row r="1136" spans="2:3">
      <c r="B1136" s="165"/>
      <c r="C1136" s="165"/>
    </row>
    <row r="1137" spans="2:3">
      <c r="B1137" s="165"/>
      <c r="C1137" s="165"/>
    </row>
    <row r="1138" spans="2:3">
      <c r="B1138" s="165"/>
      <c r="C1138" s="165"/>
    </row>
    <row r="1139" spans="2:3">
      <c r="B1139" s="165"/>
      <c r="C1139" s="165"/>
    </row>
    <row r="1140" spans="2:3">
      <c r="B1140" s="165"/>
      <c r="C1140" s="165"/>
    </row>
    <row r="1141" spans="2:3">
      <c r="B1141" s="165"/>
      <c r="C1141" s="165"/>
    </row>
    <row r="1142" spans="2:3">
      <c r="B1142" s="165"/>
      <c r="C1142" s="165"/>
    </row>
    <row r="1143" spans="2:3">
      <c r="B1143" s="165"/>
      <c r="C1143" s="165"/>
    </row>
    <row r="1144" spans="2:3">
      <c r="B1144" s="165"/>
      <c r="C1144" s="165"/>
    </row>
    <row r="1145" spans="2:3">
      <c r="B1145" s="165"/>
      <c r="C1145" s="165"/>
    </row>
    <row r="1146" spans="2:3">
      <c r="B1146" s="165"/>
      <c r="C1146" s="165"/>
    </row>
    <row r="1147" spans="2:3">
      <c r="B1147" s="165"/>
      <c r="C1147" s="165"/>
    </row>
    <row r="1148" spans="2:3">
      <c r="B1148" s="165"/>
      <c r="C1148" s="165"/>
    </row>
    <row r="1149" spans="2:3">
      <c r="B1149" s="165"/>
      <c r="C1149" s="165"/>
    </row>
    <row r="1150" spans="2:3">
      <c r="B1150" s="165"/>
      <c r="C1150" s="165"/>
    </row>
    <row r="1151" spans="2:3">
      <c r="B1151" s="165"/>
      <c r="C1151" s="165"/>
    </row>
    <row r="1152" spans="2:3">
      <c r="B1152" s="165"/>
      <c r="C1152" s="165"/>
    </row>
    <row r="1153" spans="2:3">
      <c r="B1153" s="165"/>
      <c r="C1153" s="165"/>
    </row>
    <row r="1154" spans="2:3">
      <c r="B1154" s="165"/>
      <c r="C1154" s="165"/>
    </row>
    <row r="1155" spans="2:3">
      <c r="B1155" s="165"/>
      <c r="C1155" s="165"/>
    </row>
    <row r="1156" spans="2:3">
      <c r="B1156" s="165"/>
      <c r="C1156" s="165"/>
    </row>
    <row r="1157" spans="2:3">
      <c r="B1157" s="165"/>
      <c r="C1157" s="165"/>
    </row>
    <row r="1158" spans="2:3">
      <c r="B1158" s="165"/>
      <c r="C1158" s="165"/>
    </row>
    <row r="1159" spans="2:3">
      <c r="B1159" s="165"/>
      <c r="C1159" s="165"/>
    </row>
    <row r="1160" spans="2:3">
      <c r="B1160" s="165"/>
      <c r="C1160" s="165"/>
    </row>
    <row r="1161" spans="2:3">
      <c r="B1161" s="165"/>
      <c r="C1161" s="165"/>
    </row>
    <row r="1162" spans="2:3">
      <c r="B1162" s="165"/>
      <c r="C1162" s="165"/>
    </row>
    <row r="1163" spans="2:3">
      <c r="B1163" s="165"/>
      <c r="C1163" s="165"/>
    </row>
    <row r="1164" spans="2:3">
      <c r="B1164" s="165"/>
      <c r="C1164" s="165"/>
    </row>
    <row r="1165" spans="2:3">
      <c r="B1165" s="165"/>
      <c r="C1165" s="165"/>
    </row>
    <row r="1166" spans="2:3">
      <c r="B1166" s="165"/>
      <c r="C1166" s="165"/>
    </row>
    <row r="1167" spans="2:3">
      <c r="B1167" s="165"/>
      <c r="C1167" s="165"/>
    </row>
    <row r="1168" spans="2:3">
      <c r="B1168" s="165"/>
      <c r="C1168" s="165"/>
    </row>
    <row r="1169" spans="2:3">
      <c r="B1169" s="165"/>
      <c r="C1169" s="165"/>
    </row>
    <row r="1170" spans="2:3">
      <c r="B1170" s="165"/>
      <c r="C1170" s="165"/>
    </row>
    <row r="1171" spans="2:3">
      <c r="B1171" s="165"/>
      <c r="C1171" s="165"/>
    </row>
    <row r="1172" spans="2:3">
      <c r="B1172" s="165"/>
      <c r="C1172" s="165"/>
    </row>
    <row r="1173" spans="2:3">
      <c r="B1173" s="165"/>
      <c r="C1173" s="165"/>
    </row>
    <row r="1174" spans="2:3">
      <c r="B1174" s="165"/>
      <c r="C1174" s="165"/>
    </row>
    <row r="1175" spans="2:3">
      <c r="B1175" s="165"/>
      <c r="C1175" s="165"/>
    </row>
    <row r="1176" spans="2:3">
      <c r="B1176" s="165"/>
      <c r="C1176" s="165"/>
    </row>
    <row r="1177" spans="2:3">
      <c r="B1177" s="165"/>
      <c r="C1177" s="165"/>
    </row>
    <row r="1178" spans="2:3">
      <c r="B1178" s="165"/>
      <c r="C1178" s="165"/>
    </row>
    <row r="1179" spans="2:3">
      <c r="B1179" s="165"/>
      <c r="C1179" s="165"/>
    </row>
    <row r="1180" spans="2:3">
      <c r="B1180" s="165"/>
      <c r="C1180" s="165"/>
    </row>
    <row r="1181" spans="2:3">
      <c r="B1181" s="165"/>
      <c r="C1181" s="165"/>
    </row>
    <row r="1182" spans="2:3">
      <c r="B1182" s="165"/>
      <c r="C1182" s="165"/>
    </row>
    <row r="1183" spans="2:3">
      <c r="B1183" s="165"/>
      <c r="C1183" s="165"/>
    </row>
    <row r="1184" spans="2:3">
      <c r="B1184" s="165"/>
      <c r="C1184" s="165"/>
    </row>
    <row r="1185" spans="2:3">
      <c r="B1185" s="165"/>
      <c r="C1185" s="165"/>
    </row>
    <row r="1186" spans="2:3">
      <c r="B1186" s="165"/>
      <c r="C1186" s="165"/>
    </row>
    <row r="1187" spans="2:3">
      <c r="B1187" s="165"/>
      <c r="C1187" s="165"/>
    </row>
    <row r="1188" spans="2:3">
      <c r="B1188" s="165"/>
      <c r="C1188" s="165"/>
    </row>
    <row r="1189" spans="2:3">
      <c r="B1189" s="165"/>
      <c r="C1189" s="165"/>
    </row>
    <row r="1190" spans="2:3">
      <c r="B1190" s="165"/>
      <c r="C1190" s="165"/>
    </row>
    <row r="1191" spans="2:3">
      <c r="B1191" s="165"/>
      <c r="C1191" s="165"/>
    </row>
    <row r="1192" spans="2:3">
      <c r="B1192" s="165"/>
      <c r="C1192" s="165"/>
    </row>
    <row r="1193" spans="2:3">
      <c r="B1193" s="165"/>
      <c r="C1193" s="165"/>
    </row>
    <row r="1194" spans="2:3">
      <c r="B1194" s="165"/>
      <c r="C1194" s="165"/>
    </row>
    <row r="1195" spans="2:3">
      <c r="B1195" s="165"/>
      <c r="C1195" s="165"/>
    </row>
    <row r="1196" spans="2:3">
      <c r="B1196" s="165"/>
      <c r="C1196" s="165"/>
    </row>
    <row r="1197" spans="2:3">
      <c r="B1197" s="165"/>
      <c r="C1197" s="165"/>
    </row>
    <row r="1198" spans="2:3">
      <c r="B1198" s="165"/>
      <c r="C1198" s="165"/>
    </row>
    <row r="1199" spans="2:3">
      <c r="B1199" s="165"/>
      <c r="C1199" s="165"/>
    </row>
    <row r="1200" spans="2:3">
      <c r="B1200" s="165"/>
      <c r="C1200" s="165"/>
    </row>
    <row r="1201" spans="2:3">
      <c r="B1201" s="165"/>
      <c r="C1201" s="165"/>
    </row>
    <row r="1202" spans="2:3">
      <c r="B1202" s="165"/>
      <c r="C1202" s="165"/>
    </row>
    <row r="1203" spans="2:3">
      <c r="B1203" s="165"/>
      <c r="C1203" s="165"/>
    </row>
    <row r="1204" spans="2:3">
      <c r="B1204" s="165"/>
      <c r="C1204" s="165"/>
    </row>
    <row r="1205" spans="2:3">
      <c r="B1205" s="165"/>
      <c r="C1205" s="165"/>
    </row>
    <row r="1206" spans="2:3">
      <c r="B1206" s="165"/>
      <c r="C1206" s="165"/>
    </row>
    <row r="1207" spans="2:3">
      <c r="B1207" s="165"/>
      <c r="C1207" s="165"/>
    </row>
    <row r="1208" spans="2:3">
      <c r="B1208" s="165"/>
      <c r="C1208" s="165"/>
    </row>
    <row r="1209" spans="2:3">
      <c r="B1209" s="165"/>
      <c r="C1209" s="165"/>
    </row>
    <row r="1210" spans="2:3">
      <c r="B1210" s="165"/>
      <c r="C1210" s="165"/>
    </row>
    <row r="1211" spans="2:3">
      <c r="B1211" s="165"/>
      <c r="C1211" s="165"/>
    </row>
    <row r="1212" spans="2:3">
      <c r="B1212" s="165"/>
      <c r="C1212" s="165"/>
    </row>
    <row r="1213" spans="2:3">
      <c r="B1213" s="165"/>
      <c r="C1213" s="165"/>
    </row>
    <row r="1214" spans="2:3">
      <c r="B1214" s="165"/>
      <c r="C1214" s="165"/>
    </row>
    <row r="1215" spans="2:3">
      <c r="B1215" s="165"/>
      <c r="C1215" s="165"/>
    </row>
    <row r="1216" spans="2:3">
      <c r="B1216" s="165"/>
      <c r="C1216" s="165"/>
    </row>
    <row r="1217" spans="2:3">
      <c r="B1217" s="165"/>
      <c r="C1217" s="165"/>
    </row>
    <row r="1218" spans="2:3">
      <c r="B1218" s="165"/>
      <c r="C1218" s="165"/>
    </row>
    <row r="1219" spans="2:3">
      <c r="B1219" s="165"/>
      <c r="C1219" s="165"/>
    </row>
    <row r="1220" spans="2:3">
      <c r="B1220" s="165"/>
      <c r="C1220" s="165"/>
    </row>
    <row r="1221" spans="2:3">
      <c r="B1221" s="165"/>
      <c r="C1221" s="165"/>
    </row>
    <row r="1222" spans="2:3">
      <c r="B1222" s="165"/>
      <c r="C1222" s="165"/>
    </row>
    <row r="1223" spans="2:3">
      <c r="B1223" s="165"/>
      <c r="C1223" s="165"/>
    </row>
    <row r="1224" spans="2:3">
      <c r="B1224" s="165"/>
      <c r="C1224" s="165"/>
    </row>
    <row r="1225" spans="2:3">
      <c r="B1225" s="165"/>
      <c r="C1225" s="165"/>
    </row>
    <row r="1226" spans="2:3">
      <c r="B1226" s="165"/>
      <c r="C1226" s="165"/>
    </row>
    <row r="1227" spans="2:3">
      <c r="B1227" s="165"/>
      <c r="C1227" s="165"/>
    </row>
    <row r="1228" spans="2:3">
      <c r="B1228" s="165"/>
      <c r="C1228" s="165"/>
    </row>
    <row r="1229" spans="2:3">
      <c r="B1229" s="165"/>
      <c r="C1229" s="165"/>
    </row>
    <row r="1230" spans="2:3">
      <c r="B1230" s="165"/>
      <c r="C1230" s="165"/>
    </row>
    <row r="1231" spans="2:3">
      <c r="B1231" s="165"/>
      <c r="C1231" s="165"/>
    </row>
    <row r="1232" spans="2:3">
      <c r="B1232" s="165"/>
      <c r="C1232" s="165"/>
    </row>
    <row r="1233" spans="2:3">
      <c r="B1233" s="165"/>
      <c r="C1233" s="165"/>
    </row>
    <row r="1234" spans="2:3">
      <c r="B1234" s="165"/>
      <c r="C1234" s="165"/>
    </row>
    <row r="1235" spans="2:3">
      <c r="B1235" s="165"/>
      <c r="C1235" s="165"/>
    </row>
    <row r="1236" spans="2:3">
      <c r="B1236" s="165"/>
      <c r="C1236" s="165"/>
    </row>
    <row r="1237" spans="2:3">
      <c r="B1237" s="165"/>
      <c r="C1237" s="165"/>
    </row>
    <row r="1238" spans="2:3">
      <c r="B1238" s="165"/>
      <c r="C1238" s="165"/>
    </row>
    <row r="1239" spans="2:3">
      <c r="B1239" s="165"/>
      <c r="C1239" s="165"/>
    </row>
    <row r="1240" spans="2:3">
      <c r="B1240" s="165"/>
      <c r="C1240" s="165"/>
    </row>
    <row r="1241" spans="2:3">
      <c r="B1241" s="165"/>
      <c r="C1241" s="165"/>
    </row>
    <row r="1242" spans="2:3">
      <c r="B1242" s="165"/>
      <c r="C1242" s="165"/>
    </row>
    <row r="1243" spans="2:3">
      <c r="B1243" s="165"/>
      <c r="C1243" s="165"/>
    </row>
    <row r="1244" spans="2:3">
      <c r="B1244" s="165"/>
      <c r="C1244" s="165"/>
    </row>
    <row r="1245" spans="2:3">
      <c r="B1245" s="165"/>
      <c r="C1245" s="165"/>
    </row>
    <row r="1246" spans="2:3">
      <c r="B1246" s="165"/>
      <c r="C1246" s="165"/>
    </row>
    <row r="1247" spans="2:3">
      <c r="B1247" s="165"/>
      <c r="C1247" s="165"/>
    </row>
    <row r="1248" spans="2:3">
      <c r="B1248" s="165"/>
      <c r="C1248" s="165"/>
    </row>
    <row r="1249" spans="2:3">
      <c r="B1249" s="165"/>
      <c r="C1249" s="165"/>
    </row>
    <row r="1250" spans="2:3">
      <c r="B1250" s="165"/>
      <c r="C1250" s="165"/>
    </row>
    <row r="1251" spans="2:3">
      <c r="B1251" s="165"/>
      <c r="C1251" s="165"/>
    </row>
    <row r="1252" spans="2:3">
      <c r="B1252" s="165"/>
      <c r="C1252" s="165"/>
    </row>
    <row r="1253" spans="2:3">
      <c r="B1253" s="165"/>
      <c r="C1253" s="165"/>
    </row>
    <row r="1254" spans="2:3">
      <c r="B1254" s="165"/>
      <c r="C1254" s="165"/>
    </row>
    <row r="1255" spans="2:3">
      <c r="B1255" s="165"/>
      <c r="C1255" s="165"/>
    </row>
    <row r="1256" spans="2:3">
      <c r="B1256" s="165"/>
      <c r="C1256" s="165"/>
    </row>
    <row r="1257" spans="2:3">
      <c r="B1257" s="165"/>
      <c r="C1257" s="165"/>
    </row>
    <row r="1258" spans="2:3">
      <c r="B1258" s="165"/>
      <c r="C1258" s="165"/>
    </row>
    <row r="1259" spans="2:3">
      <c r="B1259" s="165"/>
      <c r="C1259" s="165"/>
    </row>
    <row r="1260" spans="2:3">
      <c r="B1260" s="165"/>
      <c r="C1260" s="165"/>
    </row>
    <row r="1261" spans="2:3">
      <c r="B1261" s="165"/>
      <c r="C1261" s="165"/>
    </row>
    <row r="1262" spans="2:3">
      <c r="B1262" s="165"/>
      <c r="C1262" s="165"/>
    </row>
    <row r="1263" spans="2:3">
      <c r="B1263" s="165"/>
      <c r="C1263" s="165"/>
    </row>
    <row r="1264" spans="2:3">
      <c r="B1264" s="165"/>
      <c r="C1264" s="165"/>
    </row>
    <row r="1265" spans="2:3">
      <c r="B1265" s="165"/>
      <c r="C1265" s="165"/>
    </row>
    <row r="1266" spans="2:3">
      <c r="B1266" s="165"/>
      <c r="C1266" s="165"/>
    </row>
    <row r="1267" spans="2:3">
      <c r="B1267" s="165"/>
      <c r="C1267" s="165"/>
    </row>
    <row r="1268" spans="2:3">
      <c r="B1268" s="165"/>
      <c r="C1268" s="165"/>
    </row>
    <row r="1269" spans="2:3">
      <c r="B1269" s="165"/>
      <c r="C1269" s="165"/>
    </row>
    <row r="1270" spans="2:3">
      <c r="B1270" s="165"/>
      <c r="C1270" s="165"/>
    </row>
    <row r="1271" spans="2:3">
      <c r="B1271" s="165"/>
      <c r="C1271" s="165"/>
    </row>
    <row r="1272" spans="2:3">
      <c r="B1272" s="165"/>
      <c r="C1272" s="165"/>
    </row>
    <row r="1273" spans="2:3">
      <c r="B1273" s="165"/>
      <c r="C1273" s="165"/>
    </row>
    <row r="1274" spans="2:3">
      <c r="B1274" s="165"/>
      <c r="C1274" s="165"/>
    </row>
    <row r="1275" spans="2:3">
      <c r="B1275" s="165"/>
      <c r="C1275" s="165"/>
    </row>
    <row r="1276" spans="2:3">
      <c r="B1276" s="165"/>
      <c r="C1276" s="165"/>
    </row>
    <row r="1277" spans="2:3">
      <c r="B1277" s="165"/>
      <c r="C1277" s="165"/>
    </row>
    <row r="1278" spans="2:3">
      <c r="B1278" s="165"/>
      <c r="C1278" s="165"/>
    </row>
    <row r="1279" spans="2:3">
      <c r="B1279" s="165"/>
      <c r="C1279" s="165"/>
    </row>
    <row r="1280" spans="2:3">
      <c r="B1280" s="165"/>
      <c r="C1280" s="165"/>
    </row>
    <row r="1281" spans="2:3">
      <c r="B1281" s="165"/>
      <c r="C1281" s="165"/>
    </row>
    <row r="1282" spans="2:3">
      <c r="B1282" s="165"/>
      <c r="C1282" s="165"/>
    </row>
    <row r="1283" spans="2:3">
      <c r="B1283" s="165"/>
      <c r="C1283" s="165"/>
    </row>
    <row r="1284" spans="2:3">
      <c r="B1284" s="165"/>
      <c r="C1284" s="165"/>
    </row>
    <row r="1285" spans="2:3">
      <c r="B1285" s="165"/>
      <c r="C1285" s="165"/>
    </row>
    <row r="1286" spans="2:3">
      <c r="B1286" s="165"/>
      <c r="C1286" s="165"/>
    </row>
    <row r="1287" spans="2:3">
      <c r="B1287" s="165"/>
      <c r="C1287" s="165"/>
    </row>
    <row r="1288" spans="2:3">
      <c r="B1288" s="165"/>
      <c r="C1288" s="165"/>
    </row>
    <row r="1289" spans="2:3">
      <c r="B1289" s="165"/>
      <c r="C1289" s="165"/>
    </row>
    <row r="1290" spans="2:3">
      <c r="B1290" s="165"/>
      <c r="C1290" s="165"/>
    </row>
    <row r="1291" spans="2:3">
      <c r="B1291" s="165"/>
      <c r="C1291" s="165"/>
    </row>
    <row r="1292" spans="2:3">
      <c r="B1292" s="165"/>
      <c r="C1292" s="165"/>
    </row>
    <row r="1293" spans="2:3">
      <c r="B1293" s="165"/>
      <c r="C1293" s="165"/>
    </row>
    <row r="1294" spans="2:3">
      <c r="B1294" s="165"/>
      <c r="C1294" s="165"/>
    </row>
    <row r="1295" spans="2:3">
      <c r="B1295" s="165"/>
      <c r="C1295" s="165"/>
    </row>
    <row r="1296" spans="2:3">
      <c r="B1296" s="165"/>
      <c r="C1296" s="165"/>
    </row>
    <row r="1297" spans="2:3">
      <c r="B1297" s="165"/>
      <c r="C1297" s="165"/>
    </row>
    <row r="1298" spans="2:3">
      <c r="B1298" s="165"/>
      <c r="C1298" s="165"/>
    </row>
    <row r="1299" spans="2:3">
      <c r="B1299" s="165"/>
      <c r="C1299" s="165"/>
    </row>
    <row r="1300" spans="2:3">
      <c r="B1300" s="165"/>
      <c r="C1300" s="165"/>
    </row>
    <row r="1301" spans="2:3">
      <c r="B1301" s="165"/>
      <c r="C1301" s="165"/>
    </row>
    <row r="1302" spans="2:3">
      <c r="B1302" s="165"/>
      <c r="C1302" s="165"/>
    </row>
    <row r="1303" spans="2:3">
      <c r="B1303" s="165"/>
      <c r="C1303" s="165"/>
    </row>
    <row r="1304" spans="2:3">
      <c r="B1304" s="165"/>
      <c r="C1304" s="165"/>
    </row>
    <row r="1305" spans="2:3">
      <c r="B1305" s="165"/>
      <c r="C1305" s="165"/>
    </row>
    <row r="1306" spans="2:3">
      <c r="B1306" s="165"/>
      <c r="C1306" s="165"/>
    </row>
    <row r="1307" spans="2:3">
      <c r="B1307" s="165"/>
      <c r="C1307" s="165"/>
    </row>
    <row r="1308" spans="2:3">
      <c r="B1308" s="165"/>
      <c r="C1308" s="165"/>
    </row>
    <row r="1309" spans="2:3">
      <c r="B1309" s="165"/>
      <c r="C1309" s="165"/>
    </row>
    <row r="1310" spans="2:3">
      <c r="B1310" s="165"/>
      <c r="C1310" s="165"/>
    </row>
    <row r="1311" spans="2:3">
      <c r="B1311" s="165"/>
      <c r="C1311" s="165"/>
    </row>
    <row r="1312" spans="2:3">
      <c r="B1312" s="165"/>
      <c r="C1312" s="165"/>
    </row>
    <row r="1313" spans="2:3">
      <c r="B1313" s="165"/>
      <c r="C1313" s="165"/>
    </row>
    <row r="1314" spans="2:3">
      <c r="B1314" s="165"/>
      <c r="C1314" s="165"/>
    </row>
    <row r="1315" spans="2:3">
      <c r="B1315" s="165"/>
      <c r="C1315" s="165"/>
    </row>
    <row r="1316" spans="2:3">
      <c r="B1316" s="165"/>
      <c r="C1316" s="165"/>
    </row>
    <row r="1317" spans="2:3">
      <c r="B1317" s="165"/>
      <c r="C1317" s="165"/>
    </row>
    <row r="1318" spans="2:3">
      <c r="B1318" s="165"/>
      <c r="C1318" s="165"/>
    </row>
    <row r="1319" spans="2:3">
      <c r="B1319" s="165"/>
      <c r="C1319" s="165"/>
    </row>
    <row r="1320" spans="2:3">
      <c r="B1320" s="165"/>
      <c r="C1320" s="165"/>
    </row>
    <row r="1321" spans="2:3">
      <c r="B1321" s="165"/>
      <c r="C1321" s="165"/>
    </row>
    <row r="1322" spans="2:3">
      <c r="B1322" s="165"/>
      <c r="C1322" s="165"/>
    </row>
    <row r="1323" spans="2:3">
      <c r="B1323" s="165"/>
      <c r="C1323" s="165"/>
    </row>
    <row r="1324" spans="2:3">
      <c r="B1324" s="165"/>
      <c r="C1324" s="165"/>
    </row>
    <row r="1325" spans="2:3">
      <c r="B1325" s="165"/>
      <c r="C1325" s="165"/>
    </row>
    <row r="1326" spans="2:3">
      <c r="B1326" s="165"/>
      <c r="C1326" s="165"/>
    </row>
    <row r="1327" spans="2:3">
      <c r="B1327" s="165"/>
      <c r="C1327" s="165"/>
    </row>
    <row r="1328" spans="2:3">
      <c r="B1328" s="165"/>
      <c r="C1328" s="165"/>
    </row>
    <row r="1329" spans="2:3">
      <c r="B1329" s="165"/>
      <c r="C1329" s="165"/>
    </row>
    <row r="1330" spans="2:3">
      <c r="B1330" s="165"/>
      <c r="C1330" s="165"/>
    </row>
    <row r="1331" spans="2:3">
      <c r="B1331" s="165"/>
      <c r="C1331" s="165"/>
    </row>
    <row r="1332" spans="2:3">
      <c r="B1332" s="165"/>
      <c r="C1332" s="165"/>
    </row>
    <row r="1333" spans="2:3">
      <c r="B1333" s="165"/>
      <c r="C1333" s="165"/>
    </row>
    <row r="1334" spans="2:3">
      <c r="B1334" s="165"/>
      <c r="C1334" s="165"/>
    </row>
    <row r="1335" spans="2:3">
      <c r="B1335" s="165"/>
      <c r="C1335" s="165"/>
    </row>
    <row r="1336" spans="2:3">
      <c r="B1336" s="165"/>
      <c r="C1336" s="165"/>
    </row>
    <row r="1337" spans="2:3">
      <c r="B1337" s="165"/>
      <c r="C1337" s="165"/>
    </row>
    <row r="1338" spans="2:3">
      <c r="B1338" s="165"/>
      <c r="C1338" s="165"/>
    </row>
    <row r="1339" spans="2:3">
      <c r="B1339" s="165"/>
      <c r="C1339" s="165"/>
    </row>
    <row r="1340" spans="2:3">
      <c r="B1340" s="165"/>
      <c r="C1340" s="165"/>
    </row>
    <row r="1341" spans="2:3">
      <c r="B1341" s="165"/>
      <c r="C1341" s="165"/>
    </row>
    <row r="1342" spans="2:3">
      <c r="B1342" s="165"/>
      <c r="C1342" s="165"/>
    </row>
    <row r="1343" spans="2:3">
      <c r="B1343" s="165"/>
      <c r="C1343" s="165"/>
    </row>
    <row r="1344" spans="2:3">
      <c r="B1344" s="165"/>
      <c r="C1344" s="165"/>
    </row>
    <row r="1345" spans="2:3">
      <c r="B1345" s="165"/>
      <c r="C1345" s="165"/>
    </row>
    <row r="1346" spans="2:3">
      <c r="B1346" s="165"/>
      <c r="C1346" s="165"/>
    </row>
    <row r="1347" spans="2:3">
      <c r="B1347" s="165"/>
      <c r="C1347" s="165"/>
    </row>
    <row r="1348" spans="2:3">
      <c r="B1348" s="165"/>
      <c r="C1348" s="165"/>
    </row>
    <row r="1349" spans="2:3">
      <c r="B1349" s="165"/>
      <c r="C1349" s="165"/>
    </row>
    <row r="1350" spans="2:3">
      <c r="B1350" s="165"/>
      <c r="C1350" s="165"/>
    </row>
    <row r="1351" spans="2:3">
      <c r="B1351" s="165"/>
      <c r="C1351" s="165"/>
    </row>
    <row r="1352" spans="2:3">
      <c r="B1352" s="165"/>
      <c r="C1352" s="165"/>
    </row>
    <row r="1353" spans="2:3">
      <c r="B1353" s="165"/>
      <c r="C1353" s="165"/>
    </row>
    <row r="1354" spans="2:3">
      <c r="B1354" s="165"/>
      <c r="C1354" s="165"/>
    </row>
    <row r="1355" spans="2:3">
      <c r="B1355" s="165"/>
      <c r="C1355" s="165"/>
    </row>
    <row r="1356" spans="2:3">
      <c r="B1356" s="165"/>
      <c r="C1356" s="165"/>
    </row>
    <row r="1357" spans="2:3">
      <c r="B1357" s="165"/>
      <c r="C1357" s="165"/>
    </row>
    <row r="1358" spans="2:3">
      <c r="B1358" s="165"/>
      <c r="C1358" s="165"/>
    </row>
    <row r="1359" spans="2:3">
      <c r="B1359" s="165"/>
      <c r="C1359" s="165"/>
    </row>
    <row r="1360" spans="2:3">
      <c r="B1360" s="165"/>
      <c r="C1360" s="165"/>
    </row>
    <row r="1361" spans="2:3">
      <c r="B1361" s="165"/>
      <c r="C1361" s="165"/>
    </row>
    <row r="1362" spans="2:3">
      <c r="B1362" s="165"/>
      <c r="C1362" s="165"/>
    </row>
    <row r="1363" spans="2:3">
      <c r="B1363" s="165"/>
      <c r="C1363" s="165"/>
    </row>
    <row r="1364" spans="2:3">
      <c r="B1364" s="165"/>
      <c r="C1364" s="165"/>
    </row>
    <row r="1365" spans="2:3">
      <c r="B1365" s="165"/>
      <c r="C1365" s="165"/>
    </row>
    <row r="1366" spans="2:3">
      <c r="B1366" s="165"/>
      <c r="C1366" s="165"/>
    </row>
    <row r="1367" spans="2:3">
      <c r="B1367" s="165"/>
      <c r="C1367" s="165"/>
    </row>
    <row r="1368" spans="2:3">
      <c r="B1368" s="165"/>
      <c r="C1368" s="165"/>
    </row>
    <row r="1369" spans="2:3">
      <c r="B1369" s="165"/>
      <c r="C1369" s="165"/>
    </row>
    <row r="1370" spans="2:3">
      <c r="B1370" s="165"/>
      <c r="C1370" s="165"/>
    </row>
    <row r="1371" spans="2:3">
      <c r="B1371" s="165"/>
      <c r="C1371" s="165"/>
    </row>
    <row r="1372" spans="2:3">
      <c r="B1372" s="165"/>
      <c r="C1372" s="165"/>
    </row>
    <row r="1373" spans="2:3">
      <c r="B1373" s="165"/>
      <c r="C1373" s="165"/>
    </row>
    <row r="1374" spans="2:3">
      <c r="B1374" s="165"/>
      <c r="C1374" s="165"/>
    </row>
    <row r="1375" spans="2:3">
      <c r="B1375" s="165"/>
      <c r="C1375" s="165"/>
    </row>
    <row r="1376" spans="2:3">
      <c r="B1376" s="165"/>
      <c r="C1376" s="165"/>
    </row>
    <row r="1377" spans="2:3">
      <c r="B1377" s="165"/>
      <c r="C1377" s="165"/>
    </row>
    <row r="1378" spans="2:3">
      <c r="B1378" s="165"/>
      <c r="C1378" s="165"/>
    </row>
    <row r="1379" spans="2:3">
      <c r="B1379" s="165"/>
      <c r="C1379" s="165"/>
    </row>
    <row r="1380" spans="2:3">
      <c r="B1380" s="165"/>
      <c r="C1380" s="165"/>
    </row>
    <row r="1381" spans="2:3">
      <c r="B1381" s="165"/>
      <c r="C1381" s="165"/>
    </row>
    <row r="1382" spans="2:3">
      <c r="B1382" s="165"/>
      <c r="C1382" s="165"/>
    </row>
    <row r="1383" spans="2:3">
      <c r="B1383" s="165"/>
      <c r="C1383" s="165"/>
    </row>
    <row r="1384" spans="2:3">
      <c r="B1384" s="165"/>
      <c r="C1384" s="165"/>
    </row>
    <row r="1385" spans="2:3">
      <c r="B1385" s="165"/>
      <c r="C1385" s="165"/>
    </row>
    <row r="1386" spans="2:3">
      <c r="B1386" s="165"/>
      <c r="C1386" s="165"/>
    </row>
    <row r="1387" spans="2:3">
      <c r="B1387" s="165"/>
      <c r="C1387" s="165"/>
    </row>
    <row r="1388" spans="2:3">
      <c r="B1388" s="165"/>
      <c r="C1388" s="165"/>
    </row>
    <row r="1389" spans="2:3">
      <c r="B1389" s="165"/>
      <c r="C1389" s="165"/>
    </row>
    <row r="1390" spans="2:3">
      <c r="B1390" s="165"/>
      <c r="C1390" s="165"/>
    </row>
    <row r="1391" spans="2:3">
      <c r="B1391" s="165"/>
      <c r="C1391" s="165"/>
    </row>
    <row r="1392" spans="2:3">
      <c r="B1392" s="165"/>
      <c r="C1392" s="165"/>
    </row>
    <row r="1393" spans="2:3">
      <c r="B1393" s="165"/>
      <c r="C1393" s="165"/>
    </row>
    <row r="1394" spans="2:3">
      <c r="B1394" s="165"/>
      <c r="C1394" s="165"/>
    </row>
    <row r="1395" spans="2:3">
      <c r="B1395" s="165"/>
      <c r="C1395" s="165"/>
    </row>
    <row r="1396" spans="2:3">
      <c r="B1396" s="165"/>
      <c r="C1396" s="165"/>
    </row>
    <row r="1397" spans="2:3">
      <c r="B1397" s="165"/>
      <c r="C1397" s="165"/>
    </row>
    <row r="1398" spans="2:3">
      <c r="B1398" s="165"/>
      <c r="C1398" s="165"/>
    </row>
    <row r="1399" spans="2:3">
      <c r="B1399" s="165"/>
      <c r="C1399" s="165"/>
    </row>
    <row r="1400" spans="2:3">
      <c r="B1400" s="165"/>
      <c r="C1400" s="165"/>
    </row>
    <row r="1401" spans="2:3">
      <c r="B1401" s="165"/>
      <c r="C1401" s="165"/>
    </row>
    <row r="1402" spans="2:3">
      <c r="B1402" s="165"/>
      <c r="C1402" s="165"/>
    </row>
    <row r="1403" spans="2:3">
      <c r="B1403" s="165"/>
      <c r="C1403" s="165"/>
    </row>
    <row r="1404" spans="2:3">
      <c r="B1404" s="165"/>
      <c r="C1404" s="165"/>
    </row>
    <row r="1405" spans="2:3">
      <c r="B1405" s="165"/>
      <c r="C1405" s="165"/>
    </row>
    <row r="1406" spans="2:3">
      <c r="B1406" s="165"/>
      <c r="C1406" s="165"/>
    </row>
    <row r="1407" spans="2:3">
      <c r="B1407" s="165"/>
      <c r="C1407" s="165"/>
    </row>
    <row r="1408" spans="2:3">
      <c r="B1408" s="165"/>
      <c r="C1408" s="165"/>
    </row>
    <row r="1409" spans="2:3">
      <c r="B1409" s="165"/>
      <c r="C1409" s="165"/>
    </row>
    <row r="1410" spans="2:3">
      <c r="B1410" s="165"/>
      <c r="C1410" s="165"/>
    </row>
    <row r="1411" spans="2:3">
      <c r="B1411" s="165"/>
      <c r="C1411" s="165"/>
    </row>
    <row r="1412" spans="2:3">
      <c r="B1412" s="165"/>
      <c r="C1412" s="165"/>
    </row>
    <row r="1413" spans="2:3">
      <c r="B1413" s="165"/>
      <c r="C1413" s="165"/>
    </row>
    <row r="1414" spans="2:3">
      <c r="B1414" s="165"/>
      <c r="C1414" s="165"/>
    </row>
    <row r="1415" spans="2:3">
      <c r="B1415" s="165"/>
      <c r="C1415" s="165"/>
    </row>
    <row r="1416" spans="2:3">
      <c r="B1416" s="165"/>
      <c r="C1416" s="165"/>
    </row>
    <row r="1417" spans="2:3">
      <c r="B1417" s="165"/>
      <c r="C1417" s="165"/>
    </row>
    <row r="1418" spans="2:3">
      <c r="B1418" s="165"/>
      <c r="C1418" s="165"/>
    </row>
    <row r="1419" spans="2:3">
      <c r="B1419" s="165"/>
      <c r="C1419" s="165"/>
    </row>
    <row r="1420" spans="2:3">
      <c r="B1420" s="165"/>
      <c r="C1420" s="165"/>
    </row>
    <row r="1421" spans="2:3">
      <c r="B1421" s="165"/>
      <c r="C1421" s="165"/>
    </row>
    <row r="1422" spans="2:3">
      <c r="B1422" s="165"/>
      <c r="C1422" s="165"/>
    </row>
    <row r="1423" spans="2:3">
      <c r="B1423" s="165"/>
      <c r="C1423" s="165"/>
    </row>
    <row r="1424" spans="2:3">
      <c r="B1424" s="165"/>
      <c r="C1424" s="165"/>
    </row>
    <row r="1425" spans="2:3">
      <c r="B1425" s="165"/>
      <c r="C1425" s="165"/>
    </row>
    <row r="1426" spans="2:3">
      <c r="B1426" s="165"/>
      <c r="C1426" s="165"/>
    </row>
    <row r="1427" spans="2:3">
      <c r="B1427" s="165"/>
      <c r="C1427" s="165"/>
    </row>
    <row r="1428" spans="2:3">
      <c r="B1428" s="165"/>
      <c r="C1428" s="165"/>
    </row>
    <row r="1429" spans="2:3">
      <c r="B1429" s="165"/>
      <c r="C1429" s="165"/>
    </row>
    <row r="1430" spans="2:3">
      <c r="B1430" s="165"/>
      <c r="C1430" s="165"/>
    </row>
    <row r="1431" spans="2:3">
      <c r="B1431" s="165"/>
      <c r="C1431" s="165"/>
    </row>
    <row r="1432" spans="2:3">
      <c r="B1432" s="165"/>
      <c r="C1432" s="165"/>
    </row>
    <row r="1433" spans="2:3">
      <c r="B1433" s="165"/>
      <c r="C1433" s="165"/>
    </row>
    <row r="1434" spans="2:3">
      <c r="B1434" s="165"/>
      <c r="C1434" s="165"/>
    </row>
    <row r="1435" spans="2:3">
      <c r="B1435" s="165"/>
      <c r="C1435" s="165"/>
    </row>
    <row r="1436" spans="2:3">
      <c r="B1436" s="165"/>
      <c r="C1436" s="165"/>
    </row>
    <row r="1437" spans="2:3">
      <c r="B1437" s="165"/>
      <c r="C1437" s="165"/>
    </row>
    <row r="1438" spans="2:3">
      <c r="B1438" s="165"/>
      <c r="C1438" s="165"/>
    </row>
    <row r="1439" spans="2:3">
      <c r="B1439" s="165"/>
      <c r="C1439" s="165"/>
    </row>
    <row r="1440" spans="2:3">
      <c r="B1440" s="165"/>
      <c r="C1440" s="165"/>
    </row>
    <row r="1441" spans="2:3">
      <c r="B1441" s="165"/>
      <c r="C1441" s="165"/>
    </row>
    <row r="1442" spans="2:3">
      <c r="B1442" s="165"/>
      <c r="C1442" s="165"/>
    </row>
    <row r="1443" spans="2:3">
      <c r="B1443" s="165"/>
      <c r="C1443" s="165"/>
    </row>
    <row r="1444" spans="2:3">
      <c r="B1444" s="165"/>
      <c r="C1444" s="165"/>
    </row>
    <row r="1445" spans="2:3">
      <c r="B1445" s="165"/>
      <c r="C1445" s="165"/>
    </row>
    <row r="1446" spans="2:3">
      <c r="B1446" s="165"/>
      <c r="C1446" s="165"/>
    </row>
    <row r="1447" spans="2:3">
      <c r="B1447" s="165"/>
      <c r="C1447" s="165"/>
    </row>
    <row r="1448" spans="2:3">
      <c r="B1448" s="165"/>
      <c r="C1448" s="165"/>
    </row>
    <row r="1449" spans="2:3">
      <c r="B1449" s="165"/>
      <c r="C1449" s="165"/>
    </row>
    <row r="1450" spans="2:3">
      <c r="B1450" s="165"/>
      <c r="C1450" s="165"/>
    </row>
    <row r="1451" spans="2:3">
      <c r="B1451" s="165"/>
      <c r="C1451" s="165"/>
    </row>
    <row r="1452" spans="2:3">
      <c r="B1452" s="165"/>
      <c r="C1452" s="165"/>
    </row>
    <row r="1453" spans="2:3">
      <c r="B1453" s="165"/>
      <c r="C1453" s="165"/>
    </row>
    <row r="1454" spans="2:3">
      <c r="B1454" s="165"/>
      <c r="C1454" s="165"/>
    </row>
    <row r="1455" spans="2:3">
      <c r="B1455" s="165"/>
      <c r="C1455" s="165"/>
    </row>
    <row r="1456" spans="2:3">
      <c r="B1456" s="165"/>
      <c r="C1456" s="165"/>
    </row>
    <row r="1457" spans="2:3">
      <c r="B1457" s="165"/>
      <c r="C1457" s="165"/>
    </row>
    <row r="1458" spans="2:3">
      <c r="B1458" s="165"/>
      <c r="C1458" s="165"/>
    </row>
    <row r="1459" spans="2:3">
      <c r="B1459" s="165"/>
      <c r="C1459" s="165"/>
    </row>
    <row r="1460" spans="2:3">
      <c r="B1460" s="165"/>
      <c r="C1460" s="165"/>
    </row>
    <row r="1461" spans="2:3">
      <c r="B1461" s="165"/>
      <c r="C1461" s="165"/>
    </row>
    <row r="1462" spans="2:3">
      <c r="B1462" s="165"/>
      <c r="C1462" s="165"/>
    </row>
    <row r="1463" spans="2:3">
      <c r="B1463" s="165"/>
      <c r="C1463" s="165"/>
    </row>
    <row r="1464" spans="2:3">
      <c r="B1464" s="165"/>
      <c r="C1464" s="165"/>
    </row>
    <row r="1465" spans="2:3">
      <c r="B1465" s="165"/>
      <c r="C1465" s="165"/>
    </row>
    <row r="1466" spans="2:3">
      <c r="B1466" s="165"/>
      <c r="C1466" s="165"/>
    </row>
    <row r="1467" spans="2:3">
      <c r="B1467" s="165"/>
      <c r="C1467" s="165"/>
    </row>
    <row r="1468" spans="2:3">
      <c r="B1468" s="165"/>
      <c r="C1468" s="165"/>
    </row>
    <row r="1469" spans="2:3">
      <c r="B1469" s="165"/>
      <c r="C1469" s="165"/>
    </row>
    <row r="1470" spans="2:3">
      <c r="B1470" s="165"/>
      <c r="C1470" s="165"/>
    </row>
    <row r="1471" spans="2:3">
      <c r="B1471" s="165"/>
      <c r="C1471" s="165"/>
    </row>
    <row r="1472" spans="2:3">
      <c r="B1472" s="165"/>
      <c r="C1472" s="165"/>
    </row>
    <row r="1473" spans="2:3">
      <c r="B1473" s="165"/>
      <c r="C1473" s="165"/>
    </row>
    <row r="1474" spans="2:3">
      <c r="B1474" s="165"/>
      <c r="C1474" s="165"/>
    </row>
    <row r="1475" spans="2:3">
      <c r="B1475" s="165"/>
      <c r="C1475" s="165"/>
    </row>
    <row r="1476" spans="2:3">
      <c r="B1476" s="165"/>
      <c r="C1476" s="165"/>
    </row>
    <row r="1477" spans="2:3">
      <c r="B1477" s="165"/>
      <c r="C1477" s="165"/>
    </row>
    <row r="1478" spans="2:3">
      <c r="B1478" s="165"/>
      <c r="C1478" s="165"/>
    </row>
    <row r="1479" spans="2:3">
      <c r="B1479" s="165"/>
      <c r="C1479" s="165"/>
    </row>
    <row r="1480" spans="2:3">
      <c r="B1480" s="165"/>
      <c r="C1480" s="165"/>
    </row>
    <row r="1481" spans="2:3">
      <c r="B1481" s="165"/>
      <c r="C1481" s="165"/>
    </row>
    <row r="1482" spans="2:3">
      <c r="B1482" s="165"/>
      <c r="C1482" s="165"/>
    </row>
    <row r="1483" spans="2:3">
      <c r="B1483" s="165"/>
      <c r="C1483" s="165"/>
    </row>
    <row r="1484" spans="2:3">
      <c r="B1484" s="165"/>
      <c r="C1484" s="165"/>
    </row>
    <row r="1485" spans="2:3">
      <c r="B1485" s="165"/>
      <c r="C1485" s="165"/>
    </row>
    <row r="1486" spans="2:3">
      <c r="B1486" s="165"/>
      <c r="C1486" s="165"/>
    </row>
    <row r="1487" spans="2:3">
      <c r="B1487" s="165"/>
      <c r="C1487" s="165"/>
    </row>
    <row r="1488" spans="2:3">
      <c r="B1488" s="165"/>
      <c r="C1488" s="165"/>
    </row>
    <row r="1489" spans="2:3">
      <c r="B1489" s="165"/>
      <c r="C1489" s="165"/>
    </row>
    <row r="1490" spans="2:3">
      <c r="B1490" s="165"/>
      <c r="C1490" s="165"/>
    </row>
    <row r="1491" spans="2:3">
      <c r="B1491" s="165"/>
      <c r="C1491" s="165"/>
    </row>
    <row r="1492" spans="2:3">
      <c r="B1492" s="165"/>
      <c r="C1492" s="165"/>
    </row>
    <row r="1493" spans="2:3">
      <c r="B1493" s="165"/>
      <c r="C1493" s="165"/>
    </row>
    <row r="1494" spans="2:3">
      <c r="B1494" s="165"/>
      <c r="C1494" s="165"/>
    </row>
    <row r="1495" spans="2:3">
      <c r="B1495" s="165"/>
      <c r="C1495" s="165"/>
    </row>
    <row r="1496" spans="2:3">
      <c r="B1496" s="165"/>
      <c r="C1496" s="165"/>
    </row>
    <row r="1497" spans="2:3">
      <c r="B1497" s="165"/>
      <c r="C1497" s="165"/>
    </row>
    <row r="1498" spans="2:3">
      <c r="B1498" s="165"/>
      <c r="C1498" s="165"/>
    </row>
    <row r="1499" spans="2:3">
      <c r="B1499" s="165"/>
      <c r="C1499" s="165"/>
    </row>
    <row r="1500" spans="2:3">
      <c r="B1500" s="165"/>
      <c r="C1500" s="165"/>
    </row>
    <row r="1501" spans="2:3">
      <c r="B1501" s="165"/>
      <c r="C1501" s="165"/>
    </row>
    <row r="1502" spans="2:3">
      <c r="B1502" s="165"/>
      <c r="C1502" s="165"/>
    </row>
    <row r="1503" spans="2:3">
      <c r="B1503" s="165"/>
      <c r="C1503" s="165"/>
    </row>
    <row r="1504" spans="2:3">
      <c r="B1504" s="165"/>
      <c r="C1504" s="165"/>
    </row>
    <row r="1505" spans="2:3">
      <c r="B1505" s="165"/>
      <c r="C1505" s="165"/>
    </row>
    <row r="1506" spans="2:3">
      <c r="B1506" s="165"/>
      <c r="C1506" s="165"/>
    </row>
    <row r="1507" spans="2:3">
      <c r="B1507" s="165"/>
      <c r="C1507" s="165"/>
    </row>
    <row r="1508" spans="2:3">
      <c r="B1508" s="165"/>
      <c r="C1508" s="165"/>
    </row>
    <row r="1509" spans="2:3">
      <c r="B1509" s="165"/>
      <c r="C1509" s="165"/>
    </row>
    <row r="1510" spans="2:3">
      <c r="B1510" s="165"/>
      <c r="C1510" s="165"/>
    </row>
    <row r="1511" spans="2:3">
      <c r="B1511" s="165"/>
      <c r="C1511" s="165"/>
    </row>
    <row r="1512" spans="2:3">
      <c r="B1512" s="165"/>
      <c r="C1512" s="165"/>
    </row>
    <row r="1513" spans="2:3">
      <c r="B1513" s="165"/>
      <c r="C1513" s="165"/>
    </row>
    <row r="1514" spans="2:3">
      <c r="B1514" s="165"/>
      <c r="C1514" s="165"/>
    </row>
    <row r="1515" spans="2:3">
      <c r="B1515" s="165"/>
      <c r="C1515" s="165"/>
    </row>
    <row r="1516" spans="2:3">
      <c r="B1516" s="165"/>
      <c r="C1516" s="165"/>
    </row>
    <row r="1517" spans="2:3">
      <c r="B1517" s="165"/>
      <c r="C1517" s="165"/>
    </row>
    <row r="1518" spans="2:3">
      <c r="B1518" s="165"/>
      <c r="C1518" s="165"/>
    </row>
    <row r="1519" spans="2:3">
      <c r="B1519" s="165"/>
      <c r="C1519" s="165"/>
    </row>
    <row r="1520" spans="2:3">
      <c r="B1520" s="165"/>
      <c r="C1520" s="165"/>
    </row>
    <row r="1521" spans="2:3">
      <c r="B1521" s="165"/>
      <c r="C1521" s="165"/>
    </row>
    <row r="1522" spans="2:3">
      <c r="B1522" s="165"/>
      <c r="C1522" s="165"/>
    </row>
    <row r="1523" spans="2:3">
      <c r="B1523" s="165"/>
      <c r="C1523" s="165"/>
    </row>
    <row r="1524" spans="2:3">
      <c r="B1524" s="165"/>
      <c r="C1524" s="165"/>
    </row>
    <row r="1525" spans="2:3">
      <c r="B1525" s="165"/>
      <c r="C1525" s="165"/>
    </row>
    <row r="1526" spans="2:3">
      <c r="B1526" s="165"/>
      <c r="C1526" s="165"/>
    </row>
    <row r="1527" spans="2:3">
      <c r="B1527" s="165"/>
      <c r="C1527" s="165"/>
    </row>
    <row r="1528" spans="2:3">
      <c r="B1528" s="165"/>
      <c r="C1528" s="165"/>
    </row>
    <row r="1529" spans="2:3">
      <c r="B1529" s="165"/>
      <c r="C1529" s="165"/>
    </row>
    <row r="1530" spans="2:3">
      <c r="B1530" s="165"/>
      <c r="C1530" s="165"/>
    </row>
  </sheetData>
  <mergeCells count="1">
    <mergeCell ref="B1:F1"/>
  </mergeCells>
  <pageMargins left="0.78740157480314965" right="0.35433070866141736" top="1.4173228346456694" bottom="1.299212598425197" header="0.6692913385826772" footer="0.35433070866141736"/>
  <pageSetup paperSize="9" scale="87" orientation="portrait" r:id="rId1"/>
  <headerFooter scaleWithDoc="0">
    <oddHeader>&amp;R&amp;G</oddHeader>
    <oddFooter>&amp;L&amp;"Univers 65,Regular"&amp;6&amp;G       &amp;K5A5A5A20.12.2023 1  |  lista precios Fränkische Ibérica &amp;R&amp;6&amp;K5A5A5A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663F0-C426-476E-9C3C-C44112CB0CBF}">
  <dimension ref="A1:XFD57"/>
  <sheetViews>
    <sheetView showGridLines="0" showRuler="0" view="pageLayout" topLeftCell="A44" zoomScaleNormal="100" workbookViewId="0">
      <selection activeCell="A50" sqref="A50"/>
    </sheetView>
  </sheetViews>
  <sheetFormatPr defaultColWidth="6.88671875" defaultRowHeight="15"/>
  <cols>
    <col min="1" max="1" width="7" style="107" customWidth="1"/>
    <col min="2" max="2" width="43.88671875" style="107" hidden="1" customWidth="1"/>
    <col min="3" max="3" width="97.88671875" style="107" customWidth="1"/>
    <col min="4" max="4" width="6.88671875" style="107" customWidth="1"/>
    <col min="5" max="8" width="6.21875" style="107" hidden="1" customWidth="1"/>
    <col min="9" max="9" width="2.77734375" style="107" customWidth="1"/>
    <col min="10" max="10" width="2.5546875" style="107" customWidth="1"/>
    <col min="11" max="11" width="4.33203125" style="107" hidden="1" customWidth="1"/>
    <col min="12" max="12" width="3.21875" style="107" hidden="1" customWidth="1"/>
    <col min="13" max="13" width="6" style="107" hidden="1" customWidth="1"/>
    <col min="14" max="14" width="4.77734375" style="107" hidden="1" customWidth="1"/>
    <col min="15" max="15" width="3.109375" style="107" hidden="1" customWidth="1"/>
    <col min="16" max="16" width="6.21875" style="107" hidden="1" customWidth="1"/>
    <col min="17" max="16384" width="6.88671875" style="107"/>
  </cols>
  <sheetData>
    <row r="1" spans="1:1011 1027:2035 2051:3059 3075:4083 4099:5107 5123:6131 6147:7155 7171:8179 8195:9203 9219:10227 10243:11251 11267:12275 12291:13299 13315:14323 14339:15347 15363:16371" ht="18">
      <c r="C1" s="108" t="s">
        <v>1185</v>
      </c>
    </row>
    <row r="2" spans="1:1011 1027:2035 2051:3059 3075:4083 4099:5107 5123:6131 6147:7155 7171:8179 8195:9203 9219:10227 10243:11251 11267:12275 12291:13299 13315:14323 14339:15347 15363:16371">
      <c r="K2" s="109" t="s">
        <v>1180</v>
      </c>
      <c r="L2" s="109"/>
      <c r="M2" s="109"/>
      <c r="N2" s="109" t="s">
        <v>1183</v>
      </c>
      <c r="O2" s="109"/>
      <c r="P2" s="109"/>
    </row>
    <row r="3" spans="1:1011 1027:2035 2051:3059 3075:4083 4099:5107 5123:6131 6147:7155 7171:8179 8195:9203 9219:10227 10243:11251 11267:12275 12291:13299 13315:14323 14339:15347 15363:16371" s="121" customFormat="1" ht="15.75">
      <c r="A3" s="110" t="s">
        <v>752</v>
      </c>
      <c r="B3" s="111" t="s">
        <v>526</v>
      </c>
      <c r="C3" s="112" t="s">
        <v>525</v>
      </c>
      <c r="D3" s="113">
        <v>45017</v>
      </c>
      <c r="E3" s="114">
        <v>44743</v>
      </c>
      <c r="F3" s="115">
        <v>44652</v>
      </c>
      <c r="G3" s="116">
        <v>44562</v>
      </c>
      <c r="H3" s="117" t="s">
        <v>56</v>
      </c>
      <c r="I3" s="118" t="s">
        <v>54</v>
      </c>
      <c r="J3" s="117" t="s">
        <v>751</v>
      </c>
      <c r="K3" s="111" t="s">
        <v>1181</v>
      </c>
      <c r="L3" s="111"/>
      <c r="M3" s="119">
        <v>0.62</v>
      </c>
      <c r="N3" s="181" t="s">
        <v>1182</v>
      </c>
      <c r="O3" s="182"/>
      <c r="P3" s="120">
        <v>0.64</v>
      </c>
    </row>
    <row r="4" spans="1:1011 1027:2035 2051:3059 3075:4083 4099:5107 5123:6131 6147:7155 7171:8179 8195:9203 9219:10227 10243:11251 11267:12275 12291:13299 13315:14323 14339:15347 15363:16371" ht="65.25" customHeight="1">
      <c r="A4" s="122">
        <v>90025400</v>
      </c>
      <c r="B4" s="123" t="str">
        <f>LEFT(C4,65)</f>
        <v>plancha nopas premium grafito E25/45 D23 1,45x0,85 Rt: 0,75 m2k/W</v>
      </c>
      <c r="C4" s="124" t="s">
        <v>1184</v>
      </c>
      <c r="D4" s="125">
        <f>+'profitherm suelo radiante'!E28</f>
        <v>29.9</v>
      </c>
      <c r="E4" s="125">
        <f t="shared" ref="E4:E9" si="0">+F4</f>
        <v>33.869999999999997</v>
      </c>
      <c r="F4" s="125">
        <v>33.869999999999997</v>
      </c>
      <c r="G4" s="125">
        <f>H4*1.06</f>
        <v>27.793199999999999</v>
      </c>
      <c r="H4" s="125">
        <v>26.22</v>
      </c>
      <c r="I4" s="126" t="s">
        <v>1</v>
      </c>
      <c r="J4" s="183">
        <v>8</v>
      </c>
      <c r="K4" s="128">
        <v>768</v>
      </c>
      <c r="L4" s="129" t="s">
        <v>1</v>
      </c>
      <c r="M4" s="130">
        <f>+D4-D4*$M$3</f>
        <v>11.361999999999998</v>
      </c>
      <c r="N4" s="128">
        <v>1536</v>
      </c>
      <c r="O4" s="129" t="s">
        <v>1</v>
      </c>
      <c r="P4" s="130">
        <f>+D4-D4*$P$3</f>
        <v>10.763999999999999</v>
      </c>
    </row>
    <row r="5" spans="1:1011 1027:2035 2051:3059 3075:4083 4099:5107 5123:6131 6147:7155 7171:8179 8195:9203 9219:10227 10243:11251 11267:12275 12291:13299 13315:14323 14339:15347 15363:16371">
      <c r="A5" s="131"/>
      <c r="B5" s="132" t="str">
        <f>LEFT(C5,65)</f>
        <v>precio por m2</v>
      </c>
      <c r="C5" s="133" t="s">
        <v>1192</v>
      </c>
      <c r="D5" s="134">
        <f>+D4/1.12</f>
        <v>26.696428571428566</v>
      </c>
      <c r="E5" s="134">
        <f t="shared" si="0"/>
        <v>30.21409455842997</v>
      </c>
      <c r="F5" s="134">
        <f>+F4/1.121</f>
        <v>30.21409455842997</v>
      </c>
      <c r="G5" s="134">
        <f t="shared" ref="G5:H5" si="1">+G4/1.21</f>
        <v>22.969586776859504</v>
      </c>
      <c r="H5" s="134">
        <f t="shared" si="1"/>
        <v>21.669421487603305</v>
      </c>
      <c r="I5" s="135" t="s">
        <v>1236</v>
      </c>
      <c r="J5" s="184"/>
      <c r="K5" s="137">
        <f>+K4*1.12</f>
        <v>860.16000000000008</v>
      </c>
      <c r="L5" s="135" t="s">
        <v>1236</v>
      </c>
      <c r="M5" s="138">
        <f t="shared" ref="M5:M15" si="2">+D5-D5*$M$3</f>
        <v>10.144642857142856</v>
      </c>
      <c r="N5" s="139">
        <f>+N4*1.12</f>
        <v>1720.3200000000002</v>
      </c>
      <c r="O5" s="135" t="s">
        <v>1236</v>
      </c>
      <c r="P5" s="138">
        <f t="shared" ref="P5:P15" si="3">+D5-D5*$P$3</f>
        <v>9.610714285714284</v>
      </c>
    </row>
    <row r="6" spans="1:1011 1027:2035 2051:3059 3075:4083 4099:5107 5123:6131 6147:7155 7171:8179 8195:9203 9219:10227 10243:11251 11267:12275 12291:13299 13315:14323 14339:15347 15363:16371" ht="51">
      <c r="A6" s="122">
        <v>90025402</v>
      </c>
      <c r="B6" s="122" t="str">
        <f>LEFT(C6,60)</f>
        <v>plancha nopas premium acustic grafito E25/45 D30 dB26 Rt: 0,</v>
      </c>
      <c r="C6" s="124" t="s">
        <v>1187</v>
      </c>
      <c r="D6" s="125">
        <f>+'profitherm suelo radiante'!E32</f>
        <v>29.9</v>
      </c>
      <c r="E6" s="125">
        <f t="shared" si="0"/>
        <v>31.39</v>
      </c>
      <c r="F6" s="125">
        <v>31.39</v>
      </c>
      <c r="G6" s="125">
        <f>H6*1.08</f>
        <v>25.941600000000001</v>
      </c>
      <c r="H6" s="125">
        <v>24.02</v>
      </c>
      <c r="I6" s="126" t="s">
        <v>1</v>
      </c>
      <c r="J6" s="183">
        <v>8</v>
      </c>
      <c r="K6" s="128">
        <v>768</v>
      </c>
      <c r="L6" s="129" t="s">
        <v>1</v>
      </c>
      <c r="M6" s="130">
        <f t="shared" si="2"/>
        <v>11.361999999999998</v>
      </c>
      <c r="N6" s="128">
        <v>1536</v>
      </c>
      <c r="O6" s="129" t="s">
        <v>1</v>
      </c>
      <c r="P6" s="130">
        <f t="shared" si="3"/>
        <v>10.763999999999999</v>
      </c>
    </row>
    <row r="7" spans="1:1011 1027:2035 2051:3059 3075:4083 4099:5107 5123:6131 6147:7155 7171:8179 8195:9203 9219:10227 10243:11251 11267:12275 12291:13299 13315:14323 14339:15347 15363:16371">
      <c r="A7" s="131"/>
      <c r="B7" s="132" t="str">
        <f>LEFT(C7,65)</f>
        <v>precio por m2</v>
      </c>
      <c r="C7" s="133" t="s">
        <v>1192</v>
      </c>
      <c r="D7" s="134">
        <f>+D6/1.12</f>
        <v>26.696428571428566</v>
      </c>
      <c r="E7" s="134">
        <f t="shared" si="0"/>
        <v>28.001784121320249</v>
      </c>
      <c r="F7" s="134">
        <f>+F6/1.121</f>
        <v>28.001784121320249</v>
      </c>
      <c r="G7" s="134">
        <f t="shared" ref="G7:H7" si="4">+G6/1.21</f>
        <v>21.439338842975207</v>
      </c>
      <c r="H7" s="134">
        <f t="shared" si="4"/>
        <v>19.851239669421489</v>
      </c>
      <c r="I7" s="135" t="s">
        <v>1236</v>
      </c>
      <c r="J7" s="184"/>
      <c r="K7" s="137">
        <f>+K6*1.12</f>
        <v>860.16000000000008</v>
      </c>
      <c r="L7" s="135" t="s">
        <v>1236</v>
      </c>
      <c r="M7" s="138">
        <f t="shared" si="2"/>
        <v>10.144642857142856</v>
      </c>
      <c r="N7" s="139">
        <f>+N6*1.12</f>
        <v>1720.3200000000002</v>
      </c>
      <c r="O7" s="135" t="s">
        <v>1236</v>
      </c>
      <c r="P7" s="138">
        <f t="shared" si="3"/>
        <v>9.610714285714284</v>
      </c>
    </row>
    <row r="8" spans="1:1011 1027:2035 2051:3059 3075:4083 4099:5107 5123:6131 6147:7155 7171:8179 8195:9203 9219:10227 10243:11251 11267:12275 12291:13299 13315:14323 14339:15347 15363:16371" ht="51">
      <c r="A8" s="122">
        <v>90025403</v>
      </c>
      <c r="B8" s="122" t="str">
        <f>LEFT(C8,60)</f>
        <v>plancha nopas premium acustic grafito E40/60 D30 dB28 Rt: 1,</v>
      </c>
      <c r="C8" s="124" t="s">
        <v>1188</v>
      </c>
      <c r="D8" s="125">
        <f>+'profitherm suelo radiante'!E34</f>
        <v>37.47</v>
      </c>
      <c r="E8" s="125">
        <f t="shared" si="0"/>
        <v>37.47</v>
      </c>
      <c r="F8" s="125">
        <v>37.47</v>
      </c>
      <c r="G8" s="125">
        <f>H8*1.08</f>
        <v>29.808000000000003</v>
      </c>
      <c r="H8" s="125">
        <v>27.6</v>
      </c>
      <c r="I8" s="126" t="s">
        <v>1</v>
      </c>
      <c r="J8" s="183">
        <v>8</v>
      </c>
      <c r="K8" s="128">
        <v>480</v>
      </c>
      <c r="L8" s="129" t="s">
        <v>1</v>
      </c>
      <c r="M8" s="130">
        <f t="shared" si="2"/>
        <v>14.238599999999998</v>
      </c>
      <c r="N8" s="128">
        <v>960</v>
      </c>
      <c r="O8" s="129" t="s">
        <v>1</v>
      </c>
      <c r="P8" s="130">
        <f t="shared" si="3"/>
        <v>13.4892</v>
      </c>
    </row>
    <row r="9" spans="1:1011 1027:2035 2051:3059 3075:4083 4099:5107 5123:6131 6147:7155 7171:8179 8195:9203 9219:10227 10243:11251 11267:12275 12291:13299 13315:14323 14339:15347 15363:16371">
      <c r="A9" s="131"/>
      <c r="B9" s="132" t="str">
        <f>LEFT(C9,65)</f>
        <v>precio por m2</v>
      </c>
      <c r="C9" s="133" t="s">
        <v>1192</v>
      </c>
      <c r="D9" s="134">
        <f>+D8/1.12</f>
        <v>33.455357142857139</v>
      </c>
      <c r="E9" s="134">
        <f t="shared" si="0"/>
        <v>33.425512934879571</v>
      </c>
      <c r="F9" s="134">
        <f t="shared" ref="F9" si="5">+F8/1.121</f>
        <v>33.425512934879571</v>
      </c>
      <c r="G9" s="134">
        <f t="shared" ref="G9:H9" si="6">+G8/1.21</f>
        <v>24.634710743801655</v>
      </c>
      <c r="H9" s="134">
        <f t="shared" si="6"/>
        <v>22.809917355371901</v>
      </c>
      <c r="I9" s="135" t="s">
        <v>1236</v>
      </c>
      <c r="J9" s="184"/>
      <c r="K9" s="137">
        <f>+K8*1.12</f>
        <v>537.6</v>
      </c>
      <c r="L9" s="135" t="s">
        <v>1236</v>
      </c>
      <c r="M9" s="138">
        <f t="shared" si="2"/>
        <v>12.713035714285713</v>
      </c>
      <c r="N9" s="139">
        <f>+N8*1.12</f>
        <v>1075.2</v>
      </c>
      <c r="O9" s="135" t="s">
        <v>1236</v>
      </c>
      <c r="P9" s="138">
        <f t="shared" si="3"/>
        <v>12.04392857142857</v>
      </c>
    </row>
    <row r="10" spans="1:1011 1027:2035 2051:3059 3075:4083 4099:5107 5123:6131 6147:7155 7171:8179 8195:9203 9219:10227 10243:11251 11267:12275 12291:13299 13315:14323 14339:15347 15363:16371" ht="51">
      <c r="A10" s="122">
        <v>90025405</v>
      </c>
      <c r="B10" s="122" t="str">
        <f>LEFT(C10,47)</f>
        <v>plancha nopas premium E23/45 D23 Rt: 0,75 m2k/W</v>
      </c>
      <c r="C10" s="140" t="s">
        <v>1189</v>
      </c>
      <c r="D10" s="125">
        <f>+'profitherm suelo radiante'!E36</f>
        <v>27.75</v>
      </c>
      <c r="E10" s="125">
        <f>+F10</f>
        <v>31.47</v>
      </c>
      <c r="F10" s="125">
        <v>31.47</v>
      </c>
      <c r="G10" s="125">
        <f>H10*1.08</f>
        <v>25.7148</v>
      </c>
      <c r="H10" s="125">
        <v>23.81</v>
      </c>
      <c r="I10" s="126" t="s">
        <v>1</v>
      </c>
      <c r="J10" s="183">
        <v>9</v>
      </c>
      <c r="K10" s="128">
        <v>768</v>
      </c>
      <c r="L10" s="129" t="s">
        <v>1</v>
      </c>
      <c r="M10" s="130">
        <f t="shared" si="2"/>
        <v>10.545000000000002</v>
      </c>
      <c r="N10" s="128">
        <v>1536</v>
      </c>
      <c r="O10" s="129" t="s">
        <v>1</v>
      </c>
      <c r="P10" s="130">
        <f t="shared" si="3"/>
        <v>9.9899999999999984</v>
      </c>
    </row>
    <row r="11" spans="1:1011 1027:2035 2051:3059 3075:4083 4099:5107 5123:6131 6147:7155 7171:8179 8195:9203 9219:10227 10243:11251 11267:12275 12291:13299 13315:14323 14339:15347 15363:16371">
      <c r="A11" s="131"/>
      <c r="B11" s="132" t="str">
        <f>LEFT(C11,65)</f>
        <v>precio por m2</v>
      </c>
      <c r="C11" s="133" t="s">
        <v>1192</v>
      </c>
      <c r="D11" s="134">
        <f>+D10/1.12</f>
        <v>24.776785714285712</v>
      </c>
      <c r="E11" s="134">
        <f>+F11</f>
        <v>28.073148974130241</v>
      </c>
      <c r="F11" s="134">
        <f>+F10/1.121</f>
        <v>28.073148974130241</v>
      </c>
      <c r="G11" s="134">
        <f t="shared" ref="G11:H11" si="7">+G10/1.21</f>
        <v>21.251900826446281</v>
      </c>
      <c r="H11" s="134">
        <f t="shared" si="7"/>
        <v>19.677685950413224</v>
      </c>
      <c r="I11" s="135" t="s">
        <v>1236</v>
      </c>
      <c r="J11" s="184"/>
      <c r="K11" s="137">
        <f>+K10*1.12</f>
        <v>860.16000000000008</v>
      </c>
      <c r="L11" s="135" t="s">
        <v>1236</v>
      </c>
      <c r="M11" s="138">
        <f t="shared" si="2"/>
        <v>9.4151785714285712</v>
      </c>
      <c r="N11" s="139">
        <f>+N10*1.12</f>
        <v>1720.3200000000002</v>
      </c>
      <c r="O11" s="135" t="s">
        <v>1236</v>
      </c>
      <c r="P11" s="138">
        <f t="shared" si="3"/>
        <v>8.9196428571428559</v>
      </c>
    </row>
    <row r="12" spans="1:1011 1027:2035 2051:3059 3075:4083 4099:5107 5123:6131 6147:7155 7171:8179 8195:9203 9219:10227 10243:11251 11267:12275 12291:13299 13315:14323 14339:15347 15363:16371" ht="51">
      <c r="A12" s="122">
        <v>90025406</v>
      </c>
      <c r="B12" s="122" t="str">
        <f>LEFT(C12,47)</f>
        <v>plancha nopas premium E11/31 D30 Rt: 0,41 m2k/W</v>
      </c>
      <c r="C12" s="140" t="s">
        <v>1186</v>
      </c>
      <c r="D12" s="125">
        <f>+'profitherm suelo radiante'!E38</f>
        <v>22.38</v>
      </c>
      <c r="E12" s="125">
        <f t="shared" ref="E12:E26" si="8">+F12</f>
        <v>25.34</v>
      </c>
      <c r="F12" s="125">
        <v>25.34</v>
      </c>
      <c r="G12" s="125">
        <f>H12*1.08</f>
        <v>21.1572</v>
      </c>
      <c r="H12" s="125">
        <v>19.59</v>
      </c>
      <c r="I12" s="126" t="s">
        <v>1</v>
      </c>
      <c r="J12" s="183">
        <v>9</v>
      </c>
      <c r="K12" s="128">
        <v>1248</v>
      </c>
      <c r="L12" s="129" t="s">
        <v>1</v>
      </c>
      <c r="M12" s="130">
        <f t="shared" si="2"/>
        <v>8.5044000000000004</v>
      </c>
      <c r="N12" s="128">
        <v>2496</v>
      </c>
      <c r="O12" s="129" t="s">
        <v>1</v>
      </c>
      <c r="P12" s="130">
        <f t="shared" si="3"/>
        <v>8.0567999999999991</v>
      </c>
    </row>
    <row r="13" spans="1:1011 1027:2035 2051:3059 3075:4083 4099:5107 5123:6131 6147:7155 7171:8179 8195:9203 9219:10227 10243:11251 11267:12275 12291:13299 13315:14323 14339:15347 15363:16371">
      <c r="A13" s="131"/>
      <c r="B13" s="132" t="str">
        <f>LEFT(C13,65)</f>
        <v>precio por m2</v>
      </c>
      <c r="C13" s="133" t="s">
        <v>1192</v>
      </c>
      <c r="D13" s="134">
        <f>+D12/1.12</f>
        <v>19.982142857142854</v>
      </c>
      <c r="E13" s="134">
        <f t="shared" si="8"/>
        <v>22.604817127564676</v>
      </c>
      <c r="F13" s="134">
        <f>+F12/1.121</f>
        <v>22.604817127564676</v>
      </c>
      <c r="G13" s="134">
        <f t="shared" ref="G13:H13" si="9">+G12/1.21</f>
        <v>17.485289256198346</v>
      </c>
      <c r="H13" s="134">
        <f t="shared" si="9"/>
        <v>16.190082644628099</v>
      </c>
      <c r="I13" s="135" t="s">
        <v>1236</v>
      </c>
      <c r="J13" s="184"/>
      <c r="K13" s="139">
        <f>+K12*1.12</f>
        <v>1397.7600000000002</v>
      </c>
      <c r="L13" s="135" t="s">
        <v>1236</v>
      </c>
      <c r="M13" s="138">
        <f t="shared" si="2"/>
        <v>7.5932142857142839</v>
      </c>
      <c r="N13" s="139">
        <f>+N12*1.12</f>
        <v>2795.5200000000004</v>
      </c>
      <c r="O13" s="135" t="s">
        <v>1236</v>
      </c>
      <c r="P13" s="138">
        <f t="shared" si="3"/>
        <v>7.1935714285714276</v>
      </c>
    </row>
    <row r="14" spans="1:1011 1027:2035 2051:3059 3075:4083 4099:5107 5123:6131 6147:7155 7171:8179 8195:9203 9219:10227 10243:11251 11267:12275 12291:13299 13315:14323 14339:15347 15363:16371" ht="39">
      <c r="A14" s="122">
        <v>90025430</v>
      </c>
      <c r="B14" s="122" t="str">
        <f>LEFT(C14,48)</f>
        <v xml:space="preserve">plancha nopas premium E10/24 D30 Rt: 0,30 m2k/W </v>
      </c>
      <c r="C14" s="124" t="s">
        <v>1190</v>
      </c>
      <c r="D14" s="125">
        <f>+'profitherm suelo radiante'!E40</f>
        <v>22.2</v>
      </c>
      <c r="E14" s="125">
        <f t="shared" si="8"/>
        <v>25.06</v>
      </c>
      <c r="F14" s="125">
        <v>25.06</v>
      </c>
      <c r="G14" s="125">
        <f>H14*1.086</f>
        <v>24.934560000000001</v>
      </c>
      <c r="H14" s="125">
        <v>22.96</v>
      </c>
      <c r="I14" s="126" t="s">
        <v>1</v>
      </c>
      <c r="J14" s="183">
        <v>9</v>
      </c>
      <c r="K14" s="128">
        <v>1344</v>
      </c>
      <c r="L14" s="129" t="s">
        <v>1</v>
      </c>
      <c r="M14" s="130">
        <f t="shared" si="2"/>
        <v>8.4359999999999999</v>
      </c>
      <c r="N14" s="128">
        <v>2688</v>
      </c>
      <c r="O14" s="129" t="s">
        <v>1</v>
      </c>
      <c r="P14" s="130">
        <f t="shared" si="3"/>
        <v>7.9919999999999991</v>
      </c>
    </row>
    <row r="15" spans="1:1011 1027:2035 2051:3059 3075:4083 4099:5107 5123:6131 6147:7155 7171:8179 8195:9203 9219:10227 10243:11251 11267:12275 12291:13299 13315:14323 14339:15347 15363:16371">
      <c r="A15" s="131"/>
      <c r="B15" s="132" t="str">
        <f>LEFT(C15,65)</f>
        <v>precio por m2</v>
      </c>
      <c r="C15" s="133" t="s">
        <v>1192</v>
      </c>
      <c r="D15" s="134">
        <f>+D14/1.08</f>
        <v>20.555555555555554</v>
      </c>
      <c r="E15" s="134">
        <f t="shared" si="8"/>
        <v>23.203703703703702</v>
      </c>
      <c r="F15" s="134">
        <f>+F14/1.08</f>
        <v>23.203703703703702</v>
      </c>
      <c r="G15" s="134">
        <f t="shared" ref="G15:H15" si="10">+G14/1.21</f>
        <v>20.60707438016529</v>
      </c>
      <c r="H15" s="134">
        <f t="shared" si="10"/>
        <v>18.97520661157025</v>
      </c>
      <c r="I15" s="135" t="s">
        <v>1236</v>
      </c>
      <c r="J15" s="184"/>
      <c r="K15" s="139">
        <f>+K14*1.08</f>
        <v>1451.52</v>
      </c>
      <c r="L15" s="135" t="s">
        <v>1236</v>
      </c>
      <c r="M15" s="138">
        <f t="shared" si="2"/>
        <v>7.81111111111111</v>
      </c>
      <c r="N15" s="139">
        <f>+N14*1.08</f>
        <v>2903.04</v>
      </c>
      <c r="O15" s="135" t="s">
        <v>1236</v>
      </c>
      <c r="P15" s="138">
        <f t="shared" si="3"/>
        <v>7.3999999999999986</v>
      </c>
    </row>
    <row r="16" spans="1:1011 1027:2035 2051:3059 3075:4083 4099:5107 5123:6131 6147:7155 7171:8179 8195:9203 9219:10227 10243:11251 11267:12275 12291:13299 13315:14323 14339:15347 15363:16371" ht="18">
      <c r="C16" s="108" t="s">
        <v>1191</v>
      </c>
      <c r="S16" s="108"/>
      <c r="AI16" s="108" t="s">
        <v>1185</v>
      </c>
      <c r="AY16" s="108" t="s">
        <v>1185</v>
      </c>
      <c r="BO16" s="108" t="s">
        <v>1185</v>
      </c>
      <c r="CE16" s="108" t="s">
        <v>1185</v>
      </c>
      <c r="CU16" s="108" t="s">
        <v>1185</v>
      </c>
      <c r="DK16" s="108" t="s">
        <v>1185</v>
      </c>
      <c r="EA16" s="108" t="s">
        <v>1185</v>
      </c>
      <c r="EQ16" s="108" t="s">
        <v>1185</v>
      </c>
      <c r="FG16" s="108" t="s">
        <v>1185</v>
      </c>
      <c r="FW16" s="108" t="s">
        <v>1185</v>
      </c>
      <c r="GM16" s="108" t="s">
        <v>1185</v>
      </c>
      <c r="HC16" s="108" t="s">
        <v>1185</v>
      </c>
      <c r="HS16" s="108" t="s">
        <v>1185</v>
      </c>
      <c r="II16" s="108" t="s">
        <v>1185</v>
      </c>
      <c r="IY16" s="108" t="s">
        <v>1185</v>
      </c>
      <c r="JO16" s="108" t="s">
        <v>1185</v>
      </c>
      <c r="KE16" s="108" t="s">
        <v>1185</v>
      </c>
      <c r="KU16" s="108" t="s">
        <v>1185</v>
      </c>
      <c r="LK16" s="108" t="s">
        <v>1185</v>
      </c>
      <c r="MA16" s="108" t="s">
        <v>1185</v>
      </c>
      <c r="MQ16" s="108" t="s">
        <v>1185</v>
      </c>
      <c r="NG16" s="108" t="s">
        <v>1185</v>
      </c>
      <c r="NW16" s="108" t="s">
        <v>1185</v>
      </c>
      <c r="OM16" s="108" t="s">
        <v>1185</v>
      </c>
      <c r="PC16" s="108" t="s">
        <v>1185</v>
      </c>
      <c r="PS16" s="108" t="s">
        <v>1185</v>
      </c>
      <c r="QI16" s="108" t="s">
        <v>1185</v>
      </c>
      <c r="QY16" s="108" t="s">
        <v>1185</v>
      </c>
      <c r="RO16" s="108" t="s">
        <v>1185</v>
      </c>
      <c r="SE16" s="108" t="s">
        <v>1185</v>
      </c>
      <c r="SU16" s="108" t="s">
        <v>1185</v>
      </c>
      <c r="TK16" s="108" t="s">
        <v>1185</v>
      </c>
      <c r="UA16" s="108" t="s">
        <v>1185</v>
      </c>
      <c r="UQ16" s="108" t="s">
        <v>1185</v>
      </c>
      <c r="VG16" s="108" t="s">
        <v>1185</v>
      </c>
      <c r="VW16" s="108" t="s">
        <v>1185</v>
      </c>
      <c r="WM16" s="108" t="s">
        <v>1185</v>
      </c>
      <c r="XC16" s="108" t="s">
        <v>1185</v>
      </c>
      <c r="XS16" s="108" t="s">
        <v>1185</v>
      </c>
      <c r="YI16" s="108" t="s">
        <v>1185</v>
      </c>
      <c r="YY16" s="108" t="s">
        <v>1185</v>
      </c>
      <c r="ZO16" s="108" t="s">
        <v>1185</v>
      </c>
      <c r="AAE16" s="108" t="s">
        <v>1185</v>
      </c>
      <c r="AAU16" s="108" t="s">
        <v>1185</v>
      </c>
      <c r="ABK16" s="108" t="s">
        <v>1185</v>
      </c>
      <c r="ACA16" s="108" t="s">
        <v>1185</v>
      </c>
      <c r="ACQ16" s="108" t="s">
        <v>1185</v>
      </c>
      <c r="ADG16" s="108" t="s">
        <v>1185</v>
      </c>
      <c r="ADW16" s="108" t="s">
        <v>1185</v>
      </c>
      <c r="AEM16" s="108" t="s">
        <v>1185</v>
      </c>
      <c r="AFC16" s="108" t="s">
        <v>1185</v>
      </c>
      <c r="AFS16" s="108" t="s">
        <v>1185</v>
      </c>
      <c r="AGI16" s="108" t="s">
        <v>1185</v>
      </c>
      <c r="AGY16" s="108" t="s">
        <v>1185</v>
      </c>
      <c r="AHO16" s="108" t="s">
        <v>1185</v>
      </c>
      <c r="AIE16" s="108" t="s">
        <v>1185</v>
      </c>
      <c r="AIU16" s="108" t="s">
        <v>1185</v>
      </c>
      <c r="AJK16" s="108" t="s">
        <v>1185</v>
      </c>
      <c r="AKA16" s="108" t="s">
        <v>1185</v>
      </c>
      <c r="AKQ16" s="108" t="s">
        <v>1185</v>
      </c>
      <c r="ALG16" s="108" t="s">
        <v>1185</v>
      </c>
      <c r="ALW16" s="108" t="s">
        <v>1185</v>
      </c>
      <c r="AMM16" s="108" t="s">
        <v>1185</v>
      </c>
      <c r="ANC16" s="108" t="s">
        <v>1185</v>
      </c>
      <c r="ANS16" s="108" t="s">
        <v>1185</v>
      </c>
      <c r="AOI16" s="108" t="s">
        <v>1185</v>
      </c>
      <c r="AOY16" s="108" t="s">
        <v>1185</v>
      </c>
      <c r="APO16" s="108" t="s">
        <v>1185</v>
      </c>
      <c r="AQE16" s="108" t="s">
        <v>1185</v>
      </c>
      <c r="AQU16" s="108" t="s">
        <v>1185</v>
      </c>
      <c r="ARK16" s="108" t="s">
        <v>1185</v>
      </c>
      <c r="ASA16" s="108" t="s">
        <v>1185</v>
      </c>
      <c r="ASQ16" s="108" t="s">
        <v>1185</v>
      </c>
      <c r="ATG16" s="108" t="s">
        <v>1185</v>
      </c>
      <c r="ATW16" s="108" t="s">
        <v>1185</v>
      </c>
      <c r="AUM16" s="108" t="s">
        <v>1185</v>
      </c>
      <c r="AVC16" s="108" t="s">
        <v>1185</v>
      </c>
      <c r="AVS16" s="108" t="s">
        <v>1185</v>
      </c>
      <c r="AWI16" s="108" t="s">
        <v>1185</v>
      </c>
      <c r="AWY16" s="108" t="s">
        <v>1185</v>
      </c>
      <c r="AXO16" s="108" t="s">
        <v>1185</v>
      </c>
      <c r="AYE16" s="108" t="s">
        <v>1185</v>
      </c>
      <c r="AYU16" s="108" t="s">
        <v>1185</v>
      </c>
      <c r="AZK16" s="108" t="s">
        <v>1185</v>
      </c>
      <c r="BAA16" s="108" t="s">
        <v>1185</v>
      </c>
      <c r="BAQ16" s="108" t="s">
        <v>1185</v>
      </c>
      <c r="BBG16" s="108" t="s">
        <v>1185</v>
      </c>
      <c r="BBW16" s="108" t="s">
        <v>1185</v>
      </c>
      <c r="BCM16" s="108" t="s">
        <v>1185</v>
      </c>
      <c r="BDC16" s="108" t="s">
        <v>1185</v>
      </c>
      <c r="BDS16" s="108" t="s">
        <v>1185</v>
      </c>
      <c r="BEI16" s="108" t="s">
        <v>1185</v>
      </c>
      <c r="BEY16" s="108" t="s">
        <v>1185</v>
      </c>
      <c r="BFO16" s="108" t="s">
        <v>1185</v>
      </c>
      <c r="BGE16" s="108" t="s">
        <v>1185</v>
      </c>
      <c r="BGU16" s="108" t="s">
        <v>1185</v>
      </c>
      <c r="BHK16" s="108" t="s">
        <v>1185</v>
      </c>
      <c r="BIA16" s="108" t="s">
        <v>1185</v>
      </c>
      <c r="BIQ16" s="108" t="s">
        <v>1185</v>
      </c>
      <c r="BJG16" s="108" t="s">
        <v>1185</v>
      </c>
      <c r="BJW16" s="108" t="s">
        <v>1185</v>
      </c>
      <c r="BKM16" s="108" t="s">
        <v>1185</v>
      </c>
      <c r="BLC16" s="108" t="s">
        <v>1185</v>
      </c>
      <c r="BLS16" s="108" t="s">
        <v>1185</v>
      </c>
      <c r="BMI16" s="108" t="s">
        <v>1185</v>
      </c>
      <c r="BMY16" s="108" t="s">
        <v>1185</v>
      </c>
      <c r="BNO16" s="108" t="s">
        <v>1185</v>
      </c>
      <c r="BOE16" s="108" t="s">
        <v>1185</v>
      </c>
      <c r="BOU16" s="108" t="s">
        <v>1185</v>
      </c>
      <c r="BPK16" s="108" t="s">
        <v>1185</v>
      </c>
      <c r="BQA16" s="108" t="s">
        <v>1185</v>
      </c>
      <c r="BQQ16" s="108" t="s">
        <v>1185</v>
      </c>
      <c r="BRG16" s="108" t="s">
        <v>1185</v>
      </c>
      <c r="BRW16" s="108" t="s">
        <v>1185</v>
      </c>
      <c r="BSM16" s="108" t="s">
        <v>1185</v>
      </c>
      <c r="BTC16" s="108" t="s">
        <v>1185</v>
      </c>
      <c r="BTS16" s="108" t="s">
        <v>1185</v>
      </c>
      <c r="BUI16" s="108" t="s">
        <v>1185</v>
      </c>
      <c r="BUY16" s="108" t="s">
        <v>1185</v>
      </c>
      <c r="BVO16" s="108" t="s">
        <v>1185</v>
      </c>
      <c r="BWE16" s="108" t="s">
        <v>1185</v>
      </c>
      <c r="BWU16" s="108" t="s">
        <v>1185</v>
      </c>
      <c r="BXK16" s="108" t="s">
        <v>1185</v>
      </c>
      <c r="BYA16" s="108" t="s">
        <v>1185</v>
      </c>
      <c r="BYQ16" s="108" t="s">
        <v>1185</v>
      </c>
      <c r="BZG16" s="108" t="s">
        <v>1185</v>
      </c>
      <c r="BZW16" s="108" t="s">
        <v>1185</v>
      </c>
      <c r="CAM16" s="108" t="s">
        <v>1185</v>
      </c>
      <c r="CBC16" s="108" t="s">
        <v>1185</v>
      </c>
      <c r="CBS16" s="108" t="s">
        <v>1185</v>
      </c>
      <c r="CCI16" s="108" t="s">
        <v>1185</v>
      </c>
      <c r="CCY16" s="108" t="s">
        <v>1185</v>
      </c>
      <c r="CDO16" s="108" t="s">
        <v>1185</v>
      </c>
      <c r="CEE16" s="108" t="s">
        <v>1185</v>
      </c>
      <c r="CEU16" s="108" t="s">
        <v>1185</v>
      </c>
      <c r="CFK16" s="108" t="s">
        <v>1185</v>
      </c>
      <c r="CGA16" s="108" t="s">
        <v>1185</v>
      </c>
      <c r="CGQ16" s="108" t="s">
        <v>1185</v>
      </c>
      <c r="CHG16" s="108" t="s">
        <v>1185</v>
      </c>
      <c r="CHW16" s="108" t="s">
        <v>1185</v>
      </c>
      <c r="CIM16" s="108" t="s">
        <v>1185</v>
      </c>
      <c r="CJC16" s="108" t="s">
        <v>1185</v>
      </c>
      <c r="CJS16" s="108" t="s">
        <v>1185</v>
      </c>
      <c r="CKI16" s="108" t="s">
        <v>1185</v>
      </c>
      <c r="CKY16" s="108" t="s">
        <v>1185</v>
      </c>
      <c r="CLO16" s="108" t="s">
        <v>1185</v>
      </c>
      <c r="CME16" s="108" t="s">
        <v>1185</v>
      </c>
      <c r="CMU16" s="108" t="s">
        <v>1185</v>
      </c>
      <c r="CNK16" s="108" t="s">
        <v>1185</v>
      </c>
      <c r="COA16" s="108" t="s">
        <v>1185</v>
      </c>
      <c r="COQ16" s="108" t="s">
        <v>1185</v>
      </c>
      <c r="CPG16" s="108" t="s">
        <v>1185</v>
      </c>
      <c r="CPW16" s="108" t="s">
        <v>1185</v>
      </c>
      <c r="CQM16" s="108" t="s">
        <v>1185</v>
      </c>
      <c r="CRC16" s="108" t="s">
        <v>1185</v>
      </c>
      <c r="CRS16" s="108" t="s">
        <v>1185</v>
      </c>
      <c r="CSI16" s="108" t="s">
        <v>1185</v>
      </c>
      <c r="CSY16" s="108" t="s">
        <v>1185</v>
      </c>
      <c r="CTO16" s="108" t="s">
        <v>1185</v>
      </c>
      <c r="CUE16" s="108" t="s">
        <v>1185</v>
      </c>
      <c r="CUU16" s="108" t="s">
        <v>1185</v>
      </c>
      <c r="CVK16" s="108" t="s">
        <v>1185</v>
      </c>
      <c r="CWA16" s="108" t="s">
        <v>1185</v>
      </c>
      <c r="CWQ16" s="108" t="s">
        <v>1185</v>
      </c>
      <c r="CXG16" s="108" t="s">
        <v>1185</v>
      </c>
      <c r="CXW16" s="108" t="s">
        <v>1185</v>
      </c>
      <c r="CYM16" s="108" t="s">
        <v>1185</v>
      </c>
      <c r="CZC16" s="108" t="s">
        <v>1185</v>
      </c>
      <c r="CZS16" s="108" t="s">
        <v>1185</v>
      </c>
      <c r="DAI16" s="108" t="s">
        <v>1185</v>
      </c>
      <c r="DAY16" s="108" t="s">
        <v>1185</v>
      </c>
      <c r="DBO16" s="108" t="s">
        <v>1185</v>
      </c>
      <c r="DCE16" s="108" t="s">
        <v>1185</v>
      </c>
      <c r="DCU16" s="108" t="s">
        <v>1185</v>
      </c>
      <c r="DDK16" s="108" t="s">
        <v>1185</v>
      </c>
      <c r="DEA16" s="108" t="s">
        <v>1185</v>
      </c>
      <c r="DEQ16" s="108" t="s">
        <v>1185</v>
      </c>
      <c r="DFG16" s="108" t="s">
        <v>1185</v>
      </c>
      <c r="DFW16" s="108" t="s">
        <v>1185</v>
      </c>
      <c r="DGM16" s="108" t="s">
        <v>1185</v>
      </c>
      <c r="DHC16" s="108" t="s">
        <v>1185</v>
      </c>
      <c r="DHS16" s="108" t="s">
        <v>1185</v>
      </c>
      <c r="DII16" s="108" t="s">
        <v>1185</v>
      </c>
      <c r="DIY16" s="108" t="s">
        <v>1185</v>
      </c>
      <c r="DJO16" s="108" t="s">
        <v>1185</v>
      </c>
      <c r="DKE16" s="108" t="s">
        <v>1185</v>
      </c>
      <c r="DKU16" s="108" t="s">
        <v>1185</v>
      </c>
      <c r="DLK16" s="108" t="s">
        <v>1185</v>
      </c>
      <c r="DMA16" s="108" t="s">
        <v>1185</v>
      </c>
      <c r="DMQ16" s="108" t="s">
        <v>1185</v>
      </c>
      <c r="DNG16" s="108" t="s">
        <v>1185</v>
      </c>
      <c r="DNW16" s="108" t="s">
        <v>1185</v>
      </c>
      <c r="DOM16" s="108" t="s">
        <v>1185</v>
      </c>
      <c r="DPC16" s="108" t="s">
        <v>1185</v>
      </c>
      <c r="DPS16" s="108" t="s">
        <v>1185</v>
      </c>
      <c r="DQI16" s="108" t="s">
        <v>1185</v>
      </c>
      <c r="DQY16" s="108" t="s">
        <v>1185</v>
      </c>
      <c r="DRO16" s="108" t="s">
        <v>1185</v>
      </c>
      <c r="DSE16" s="108" t="s">
        <v>1185</v>
      </c>
      <c r="DSU16" s="108" t="s">
        <v>1185</v>
      </c>
      <c r="DTK16" s="108" t="s">
        <v>1185</v>
      </c>
      <c r="DUA16" s="108" t="s">
        <v>1185</v>
      </c>
      <c r="DUQ16" s="108" t="s">
        <v>1185</v>
      </c>
      <c r="DVG16" s="108" t="s">
        <v>1185</v>
      </c>
      <c r="DVW16" s="108" t="s">
        <v>1185</v>
      </c>
      <c r="DWM16" s="108" t="s">
        <v>1185</v>
      </c>
      <c r="DXC16" s="108" t="s">
        <v>1185</v>
      </c>
      <c r="DXS16" s="108" t="s">
        <v>1185</v>
      </c>
      <c r="DYI16" s="108" t="s">
        <v>1185</v>
      </c>
      <c r="DYY16" s="108" t="s">
        <v>1185</v>
      </c>
      <c r="DZO16" s="108" t="s">
        <v>1185</v>
      </c>
      <c r="EAE16" s="108" t="s">
        <v>1185</v>
      </c>
      <c r="EAU16" s="108" t="s">
        <v>1185</v>
      </c>
      <c r="EBK16" s="108" t="s">
        <v>1185</v>
      </c>
      <c r="ECA16" s="108" t="s">
        <v>1185</v>
      </c>
      <c r="ECQ16" s="108" t="s">
        <v>1185</v>
      </c>
      <c r="EDG16" s="108" t="s">
        <v>1185</v>
      </c>
      <c r="EDW16" s="108" t="s">
        <v>1185</v>
      </c>
      <c r="EEM16" s="108" t="s">
        <v>1185</v>
      </c>
      <c r="EFC16" s="108" t="s">
        <v>1185</v>
      </c>
      <c r="EFS16" s="108" t="s">
        <v>1185</v>
      </c>
      <c r="EGI16" s="108" t="s">
        <v>1185</v>
      </c>
      <c r="EGY16" s="108" t="s">
        <v>1185</v>
      </c>
      <c r="EHO16" s="108" t="s">
        <v>1185</v>
      </c>
      <c r="EIE16" s="108" t="s">
        <v>1185</v>
      </c>
      <c r="EIU16" s="108" t="s">
        <v>1185</v>
      </c>
      <c r="EJK16" s="108" t="s">
        <v>1185</v>
      </c>
      <c r="EKA16" s="108" t="s">
        <v>1185</v>
      </c>
      <c r="EKQ16" s="108" t="s">
        <v>1185</v>
      </c>
      <c r="ELG16" s="108" t="s">
        <v>1185</v>
      </c>
      <c r="ELW16" s="108" t="s">
        <v>1185</v>
      </c>
      <c r="EMM16" s="108" t="s">
        <v>1185</v>
      </c>
      <c r="ENC16" s="108" t="s">
        <v>1185</v>
      </c>
      <c r="ENS16" s="108" t="s">
        <v>1185</v>
      </c>
      <c r="EOI16" s="108" t="s">
        <v>1185</v>
      </c>
      <c r="EOY16" s="108" t="s">
        <v>1185</v>
      </c>
      <c r="EPO16" s="108" t="s">
        <v>1185</v>
      </c>
      <c r="EQE16" s="108" t="s">
        <v>1185</v>
      </c>
      <c r="EQU16" s="108" t="s">
        <v>1185</v>
      </c>
      <c r="ERK16" s="108" t="s">
        <v>1185</v>
      </c>
      <c r="ESA16" s="108" t="s">
        <v>1185</v>
      </c>
      <c r="ESQ16" s="108" t="s">
        <v>1185</v>
      </c>
      <c r="ETG16" s="108" t="s">
        <v>1185</v>
      </c>
      <c r="ETW16" s="108" t="s">
        <v>1185</v>
      </c>
      <c r="EUM16" s="108" t="s">
        <v>1185</v>
      </c>
      <c r="EVC16" s="108" t="s">
        <v>1185</v>
      </c>
      <c r="EVS16" s="108" t="s">
        <v>1185</v>
      </c>
      <c r="EWI16" s="108" t="s">
        <v>1185</v>
      </c>
      <c r="EWY16" s="108" t="s">
        <v>1185</v>
      </c>
      <c r="EXO16" s="108" t="s">
        <v>1185</v>
      </c>
      <c r="EYE16" s="108" t="s">
        <v>1185</v>
      </c>
      <c r="EYU16" s="108" t="s">
        <v>1185</v>
      </c>
      <c r="EZK16" s="108" t="s">
        <v>1185</v>
      </c>
      <c r="FAA16" s="108" t="s">
        <v>1185</v>
      </c>
      <c r="FAQ16" s="108" t="s">
        <v>1185</v>
      </c>
      <c r="FBG16" s="108" t="s">
        <v>1185</v>
      </c>
      <c r="FBW16" s="108" t="s">
        <v>1185</v>
      </c>
      <c r="FCM16" s="108" t="s">
        <v>1185</v>
      </c>
      <c r="FDC16" s="108" t="s">
        <v>1185</v>
      </c>
      <c r="FDS16" s="108" t="s">
        <v>1185</v>
      </c>
      <c r="FEI16" s="108" t="s">
        <v>1185</v>
      </c>
      <c r="FEY16" s="108" t="s">
        <v>1185</v>
      </c>
      <c r="FFO16" s="108" t="s">
        <v>1185</v>
      </c>
      <c r="FGE16" s="108" t="s">
        <v>1185</v>
      </c>
      <c r="FGU16" s="108" t="s">
        <v>1185</v>
      </c>
      <c r="FHK16" s="108" t="s">
        <v>1185</v>
      </c>
      <c r="FIA16" s="108" t="s">
        <v>1185</v>
      </c>
      <c r="FIQ16" s="108" t="s">
        <v>1185</v>
      </c>
      <c r="FJG16" s="108" t="s">
        <v>1185</v>
      </c>
      <c r="FJW16" s="108" t="s">
        <v>1185</v>
      </c>
      <c r="FKM16" s="108" t="s">
        <v>1185</v>
      </c>
      <c r="FLC16" s="108" t="s">
        <v>1185</v>
      </c>
      <c r="FLS16" s="108" t="s">
        <v>1185</v>
      </c>
      <c r="FMI16" s="108" t="s">
        <v>1185</v>
      </c>
      <c r="FMY16" s="108" t="s">
        <v>1185</v>
      </c>
      <c r="FNO16" s="108" t="s">
        <v>1185</v>
      </c>
      <c r="FOE16" s="108" t="s">
        <v>1185</v>
      </c>
      <c r="FOU16" s="108" t="s">
        <v>1185</v>
      </c>
      <c r="FPK16" s="108" t="s">
        <v>1185</v>
      </c>
      <c r="FQA16" s="108" t="s">
        <v>1185</v>
      </c>
      <c r="FQQ16" s="108" t="s">
        <v>1185</v>
      </c>
      <c r="FRG16" s="108" t="s">
        <v>1185</v>
      </c>
      <c r="FRW16" s="108" t="s">
        <v>1185</v>
      </c>
      <c r="FSM16" s="108" t="s">
        <v>1185</v>
      </c>
      <c r="FTC16" s="108" t="s">
        <v>1185</v>
      </c>
      <c r="FTS16" s="108" t="s">
        <v>1185</v>
      </c>
      <c r="FUI16" s="108" t="s">
        <v>1185</v>
      </c>
      <c r="FUY16" s="108" t="s">
        <v>1185</v>
      </c>
      <c r="FVO16" s="108" t="s">
        <v>1185</v>
      </c>
      <c r="FWE16" s="108" t="s">
        <v>1185</v>
      </c>
      <c r="FWU16" s="108" t="s">
        <v>1185</v>
      </c>
      <c r="FXK16" s="108" t="s">
        <v>1185</v>
      </c>
      <c r="FYA16" s="108" t="s">
        <v>1185</v>
      </c>
      <c r="FYQ16" s="108" t="s">
        <v>1185</v>
      </c>
      <c r="FZG16" s="108" t="s">
        <v>1185</v>
      </c>
      <c r="FZW16" s="108" t="s">
        <v>1185</v>
      </c>
      <c r="GAM16" s="108" t="s">
        <v>1185</v>
      </c>
      <c r="GBC16" s="108" t="s">
        <v>1185</v>
      </c>
      <c r="GBS16" s="108" t="s">
        <v>1185</v>
      </c>
      <c r="GCI16" s="108" t="s">
        <v>1185</v>
      </c>
      <c r="GCY16" s="108" t="s">
        <v>1185</v>
      </c>
      <c r="GDO16" s="108" t="s">
        <v>1185</v>
      </c>
      <c r="GEE16" s="108" t="s">
        <v>1185</v>
      </c>
      <c r="GEU16" s="108" t="s">
        <v>1185</v>
      </c>
      <c r="GFK16" s="108" t="s">
        <v>1185</v>
      </c>
      <c r="GGA16" s="108" t="s">
        <v>1185</v>
      </c>
      <c r="GGQ16" s="108" t="s">
        <v>1185</v>
      </c>
      <c r="GHG16" s="108" t="s">
        <v>1185</v>
      </c>
      <c r="GHW16" s="108" t="s">
        <v>1185</v>
      </c>
      <c r="GIM16" s="108" t="s">
        <v>1185</v>
      </c>
      <c r="GJC16" s="108" t="s">
        <v>1185</v>
      </c>
      <c r="GJS16" s="108" t="s">
        <v>1185</v>
      </c>
      <c r="GKI16" s="108" t="s">
        <v>1185</v>
      </c>
      <c r="GKY16" s="108" t="s">
        <v>1185</v>
      </c>
      <c r="GLO16" s="108" t="s">
        <v>1185</v>
      </c>
      <c r="GME16" s="108" t="s">
        <v>1185</v>
      </c>
      <c r="GMU16" s="108" t="s">
        <v>1185</v>
      </c>
      <c r="GNK16" s="108" t="s">
        <v>1185</v>
      </c>
      <c r="GOA16" s="108" t="s">
        <v>1185</v>
      </c>
      <c r="GOQ16" s="108" t="s">
        <v>1185</v>
      </c>
      <c r="GPG16" s="108" t="s">
        <v>1185</v>
      </c>
      <c r="GPW16" s="108" t="s">
        <v>1185</v>
      </c>
      <c r="GQM16" s="108" t="s">
        <v>1185</v>
      </c>
      <c r="GRC16" s="108" t="s">
        <v>1185</v>
      </c>
      <c r="GRS16" s="108" t="s">
        <v>1185</v>
      </c>
      <c r="GSI16" s="108" t="s">
        <v>1185</v>
      </c>
      <c r="GSY16" s="108" t="s">
        <v>1185</v>
      </c>
      <c r="GTO16" s="108" t="s">
        <v>1185</v>
      </c>
      <c r="GUE16" s="108" t="s">
        <v>1185</v>
      </c>
      <c r="GUU16" s="108" t="s">
        <v>1185</v>
      </c>
      <c r="GVK16" s="108" t="s">
        <v>1185</v>
      </c>
      <c r="GWA16" s="108" t="s">
        <v>1185</v>
      </c>
      <c r="GWQ16" s="108" t="s">
        <v>1185</v>
      </c>
      <c r="GXG16" s="108" t="s">
        <v>1185</v>
      </c>
      <c r="GXW16" s="108" t="s">
        <v>1185</v>
      </c>
      <c r="GYM16" s="108" t="s">
        <v>1185</v>
      </c>
      <c r="GZC16" s="108" t="s">
        <v>1185</v>
      </c>
      <c r="GZS16" s="108" t="s">
        <v>1185</v>
      </c>
      <c r="HAI16" s="108" t="s">
        <v>1185</v>
      </c>
      <c r="HAY16" s="108" t="s">
        <v>1185</v>
      </c>
      <c r="HBO16" s="108" t="s">
        <v>1185</v>
      </c>
      <c r="HCE16" s="108" t="s">
        <v>1185</v>
      </c>
      <c r="HCU16" s="108" t="s">
        <v>1185</v>
      </c>
      <c r="HDK16" s="108" t="s">
        <v>1185</v>
      </c>
      <c r="HEA16" s="108" t="s">
        <v>1185</v>
      </c>
      <c r="HEQ16" s="108" t="s">
        <v>1185</v>
      </c>
      <c r="HFG16" s="108" t="s">
        <v>1185</v>
      </c>
      <c r="HFW16" s="108" t="s">
        <v>1185</v>
      </c>
      <c r="HGM16" s="108" t="s">
        <v>1185</v>
      </c>
      <c r="HHC16" s="108" t="s">
        <v>1185</v>
      </c>
      <c r="HHS16" s="108" t="s">
        <v>1185</v>
      </c>
      <c r="HII16" s="108" t="s">
        <v>1185</v>
      </c>
      <c r="HIY16" s="108" t="s">
        <v>1185</v>
      </c>
      <c r="HJO16" s="108" t="s">
        <v>1185</v>
      </c>
      <c r="HKE16" s="108" t="s">
        <v>1185</v>
      </c>
      <c r="HKU16" s="108" t="s">
        <v>1185</v>
      </c>
      <c r="HLK16" s="108" t="s">
        <v>1185</v>
      </c>
      <c r="HMA16" s="108" t="s">
        <v>1185</v>
      </c>
      <c r="HMQ16" s="108" t="s">
        <v>1185</v>
      </c>
      <c r="HNG16" s="108" t="s">
        <v>1185</v>
      </c>
      <c r="HNW16" s="108" t="s">
        <v>1185</v>
      </c>
      <c r="HOM16" s="108" t="s">
        <v>1185</v>
      </c>
      <c r="HPC16" s="108" t="s">
        <v>1185</v>
      </c>
      <c r="HPS16" s="108" t="s">
        <v>1185</v>
      </c>
      <c r="HQI16" s="108" t="s">
        <v>1185</v>
      </c>
      <c r="HQY16" s="108" t="s">
        <v>1185</v>
      </c>
      <c r="HRO16" s="108" t="s">
        <v>1185</v>
      </c>
      <c r="HSE16" s="108" t="s">
        <v>1185</v>
      </c>
      <c r="HSU16" s="108" t="s">
        <v>1185</v>
      </c>
      <c r="HTK16" s="108" t="s">
        <v>1185</v>
      </c>
      <c r="HUA16" s="108" t="s">
        <v>1185</v>
      </c>
      <c r="HUQ16" s="108" t="s">
        <v>1185</v>
      </c>
      <c r="HVG16" s="108" t="s">
        <v>1185</v>
      </c>
      <c r="HVW16" s="108" t="s">
        <v>1185</v>
      </c>
      <c r="HWM16" s="108" t="s">
        <v>1185</v>
      </c>
      <c r="HXC16" s="108" t="s">
        <v>1185</v>
      </c>
      <c r="HXS16" s="108" t="s">
        <v>1185</v>
      </c>
      <c r="HYI16" s="108" t="s">
        <v>1185</v>
      </c>
      <c r="HYY16" s="108" t="s">
        <v>1185</v>
      </c>
      <c r="HZO16" s="108" t="s">
        <v>1185</v>
      </c>
      <c r="IAE16" s="108" t="s">
        <v>1185</v>
      </c>
      <c r="IAU16" s="108" t="s">
        <v>1185</v>
      </c>
      <c r="IBK16" s="108" t="s">
        <v>1185</v>
      </c>
      <c r="ICA16" s="108" t="s">
        <v>1185</v>
      </c>
      <c r="ICQ16" s="108" t="s">
        <v>1185</v>
      </c>
      <c r="IDG16" s="108" t="s">
        <v>1185</v>
      </c>
      <c r="IDW16" s="108" t="s">
        <v>1185</v>
      </c>
      <c r="IEM16" s="108" t="s">
        <v>1185</v>
      </c>
      <c r="IFC16" s="108" t="s">
        <v>1185</v>
      </c>
      <c r="IFS16" s="108" t="s">
        <v>1185</v>
      </c>
      <c r="IGI16" s="108" t="s">
        <v>1185</v>
      </c>
      <c r="IGY16" s="108" t="s">
        <v>1185</v>
      </c>
      <c r="IHO16" s="108" t="s">
        <v>1185</v>
      </c>
      <c r="IIE16" s="108" t="s">
        <v>1185</v>
      </c>
      <c r="IIU16" s="108" t="s">
        <v>1185</v>
      </c>
      <c r="IJK16" s="108" t="s">
        <v>1185</v>
      </c>
      <c r="IKA16" s="108" t="s">
        <v>1185</v>
      </c>
      <c r="IKQ16" s="108" t="s">
        <v>1185</v>
      </c>
      <c r="ILG16" s="108" t="s">
        <v>1185</v>
      </c>
      <c r="ILW16" s="108" t="s">
        <v>1185</v>
      </c>
      <c r="IMM16" s="108" t="s">
        <v>1185</v>
      </c>
      <c r="INC16" s="108" t="s">
        <v>1185</v>
      </c>
      <c r="INS16" s="108" t="s">
        <v>1185</v>
      </c>
      <c r="IOI16" s="108" t="s">
        <v>1185</v>
      </c>
      <c r="IOY16" s="108" t="s">
        <v>1185</v>
      </c>
      <c r="IPO16" s="108" t="s">
        <v>1185</v>
      </c>
      <c r="IQE16" s="108" t="s">
        <v>1185</v>
      </c>
      <c r="IQU16" s="108" t="s">
        <v>1185</v>
      </c>
      <c r="IRK16" s="108" t="s">
        <v>1185</v>
      </c>
      <c r="ISA16" s="108" t="s">
        <v>1185</v>
      </c>
      <c r="ISQ16" s="108" t="s">
        <v>1185</v>
      </c>
      <c r="ITG16" s="108" t="s">
        <v>1185</v>
      </c>
      <c r="ITW16" s="108" t="s">
        <v>1185</v>
      </c>
      <c r="IUM16" s="108" t="s">
        <v>1185</v>
      </c>
      <c r="IVC16" s="108" t="s">
        <v>1185</v>
      </c>
      <c r="IVS16" s="108" t="s">
        <v>1185</v>
      </c>
      <c r="IWI16" s="108" t="s">
        <v>1185</v>
      </c>
      <c r="IWY16" s="108" t="s">
        <v>1185</v>
      </c>
      <c r="IXO16" s="108" t="s">
        <v>1185</v>
      </c>
      <c r="IYE16" s="108" t="s">
        <v>1185</v>
      </c>
      <c r="IYU16" s="108" t="s">
        <v>1185</v>
      </c>
      <c r="IZK16" s="108" t="s">
        <v>1185</v>
      </c>
      <c r="JAA16" s="108" t="s">
        <v>1185</v>
      </c>
      <c r="JAQ16" s="108" t="s">
        <v>1185</v>
      </c>
      <c r="JBG16" s="108" t="s">
        <v>1185</v>
      </c>
      <c r="JBW16" s="108" t="s">
        <v>1185</v>
      </c>
      <c r="JCM16" s="108" t="s">
        <v>1185</v>
      </c>
      <c r="JDC16" s="108" t="s">
        <v>1185</v>
      </c>
      <c r="JDS16" s="108" t="s">
        <v>1185</v>
      </c>
      <c r="JEI16" s="108" t="s">
        <v>1185</v>
      </c>
      <c r="JEY16" s="108" t="s">
        <v>1185</v>
      </c>
      <c r="JFO16" s="108" t="s">
        <v>1185</v>
      </c>
      <c r="JGE16" s="108" t="s">
        <v>1185</v>
      </c>
      <c r="JGU16" s="108" t="s">
        <v>1185</v>
      </c>
      <c r="JHK16" s="108" t="s">
        <v>1185</v>
      </c>
      <c r="JIA16" s="108" t="s">
        <v>1185</v>
      </c>
      <c r="JIQ16" s="108" t="s">
        <v>1185</v>
      </c>
      <c r="JJG16" s="108" t="s">
        <v>1185</v>
      </c>
      <c r="JJW16" s="108" t="s">
        <v>1185</v>
      </c>
      <c r="JKM16" s="108" t="s">
        <v>1185</v>
      </c>
      <c r="JLC16" s="108" t="s">
        <v>1185</v>
      </c>
      <c r="JLS16" s="108" t="s">
        <v>1185</v>
      </c>
      <c r="JMI16" s="108" t="s">
        <v>1185</v>
      </c>
      <c r="JMY16" s="108" t="s">
        <v>1185</v>
      </c>
      <c r="JNO16" s="108" t="s">
        <v>1185</v>
      </c>
      <c r="JOE16" s="108" t="s">
        <v>1185</v>
      </c>
      <c r="JOU16" s="108" t="s">
        <v>1185</v>
      </c>
      <c r="JPK16" s="108" t="s">
        <v>1185</v>
      </c>
      <c r="JQA16" s="108" t="s">
        <v>1185</v>
      </c>
      <c r="JQQ16" s="108" t="s">
        <v>1185</v>
      </c>
      <c r="JRG16" s="108" t="s">
        <v>1185</v>
      </c>
      <c r="JRW16" s="108" t="s">
        <v>1185</v>
      </c>
      <c r="JSM16" s="108" t="s">
        <v>1185</v>
      </c>
      <c r="JTC16" s="108" t="s">
        <v>1185</v>
      </c>
      <c r="JTS16" s="108" t="s">
        <v>1185</v>
      </c>
      <c r="JUI16" s="108" t="s">
        <v>1185</v>
      </c>
      <c r="JUY16" s="108" t="s">
        <v>1185</v>
      </c>
      <c r="JVO16" s="108" t="s">
        <v>1185</v>
      </c>
      <c r="JWE16" s="108" t="s">
        <v>1185</v>
      </c>
      <c r="JWU16" s="108" t="s">
        <v>1185</v>
      </c>
      <c r="JXK16" s="108" t="s">
        <v>1185</v>
      </c>
      <c r="JYA16" s="108" t="s">
        <v>1185</v>
      </c>
      <c r="JYQ16" s="108" t="s">
        <v>1185</v>
      </c>
      <c r="JZG16" s="108" t="s">
        <v>1185</v>
      </c>
      <c r="JZW16" s="108" t="s">
        <v>1185</v>
      </c>
      <c r="KAM16" s="108" t="s">
        <v>1185</v>
      </c>
      <c r="KBC16" s="108" t="s">
        <v>1185</v>
      </c>
      <c r="KBS16" s="108" t="s">
        <v>1185</v>
      </c>
      <c r="KCI16" s="108" t="s">
        <v>1185</v>
      </c>
      <c r="KCY16" s="108" t="s">
        <v>1185</v>
      </c>
      <c r="KDO16" s="108" t="s">
        <v>1185</v>
      </c>
      <c r="KEE16" s="108" t="s">
        <v>1185</v>
      </c>
      <c r="KEU16" s="108" t="s">
        <v>1185</v>
      </c>
      <c r="KFK16" s="108" t="s">
        <v>1185</v>
      </c>
      <c r="KGA16" s="108" t="s">
        <v>1185</v>
      </c>
      <c r="KGQ16" s="108" t="s">
        <v>1185</v>
      </c>
      <c r="KHG16" s="108" t="s">
        <v>1185</v>
      </c>
      <c r="KHW16" s="108" t="s">
        <v>1185</v>
      </c>
      <c r="KIM16" s="108" t="s">
        <v>1185</v>
      </c>
      <c r="KJC16" s="108" t="s">
        <v>1185</v>
      </c>
      <c r="KJS16" s="108" t="s">
        <v>1185</v>
      </c>
      <c r="KKI16" s="108" t="s">
        <v>1185</v>
      </c>
      <c r="KKY16" s="108" t="s">
        <v>1185</v>
      </c>
      <c r="KLO16" s="108" t="s">
        <v>1185</v>
      </c>
      <c r="KME16" s="108" t="s">
        <v>1185</v>
      </c>
      <c r="KMU16" s="108" t="s">
        <v>1185</v>
      </c>
      <c r="KNK16" s="108" t="s">
        <v>1185</v>
      </c>
      <c r="KOA16" s="108" t="s">
        <v>1185</v>
      </c>
      <c r="KOQ16" s="108" t="s">
        <v>1185</v>
      </c>
      <c r="KPG16" s="108" t="s">
        <v>1185</v>
      </c>
      <c r="KPW16" s="108" t="s">
        <v>1185</v>
      </c>
      <c r="KQM16" s="108" t="s">
        <v>1185</v>
      </c>
      <c r="KRC16" s="108" t="s">
        <v>1185</v>
      </c>
      <c r="KRS16" s="108" t="s">
        <v>1185</v>
      </c>
      <c r="KSI16" s="108" t="s">
        <v>1185</v>
      </c>
      <c r="KSY16" s="108" t="s">
        <v>1185</v>
      </c>
      <c r="KTO16" s="108" t="s">
        <v>1185</v>
      </c>
      <c r="KUE16" s="108" t="s">
        <v>1185</v>
      </c>
      <c r="KUU16" s="108" t="s">
        <v>1185</v>
      </c>
      <c r="KVK16" s="108" t="s">
        <v>1185</v>
      </c>
      <c r="KWA16" s="108" t="s">
        <v>1185</v>
      </c>
      <c r="KWQ16" s="108" t="s">
        <v>1185</v>
      </c>
      <c r="KXG16" s="108" t="s">
        <v>1185</v>
      </c>
      <c r="KXW16" s="108" t="s">
        <v>1185</v>
      </c>
      <c r="KYM16" s="108" t="s">
        <v>1185</v>
      </c>
      <c r="KZC16" s="108" t="s">
        <v>1185</v>
      </c>
      <c r="KZS16" s="108" t="s">
        <v>1185</v>
      </c>
      <c r="LAI16" s="108" t="s">
        <v>1185</v>
      </c>
      <c r="LAY16" s="108" t="s">
        <v>1185</v>
      </c>
      <c r="LBO16" s="108" t="s">
        <v>1185</v>
      </c>
      <c r="LCE16" s="108" t="s">
        <v>1185</v>
      </c>
      <c r="LCU16" s="108" t="s">
        <v>1185</v>
      </c>
      <c r="LDK16" s="108" t="s">
        <v>1185</v>
      </c>
      <c r="LEA16" s="108" t="s">
        <v>1185</v>
      </c>
      <c r="LEQ16" s="108" t="s">
        <v>1185</v>
      </c>
      <c r="LFG16" s="108" t="s">
        <v>1185</v>
      </c>
      <c r="LFW16" s="108" t="s">
        <v>1185</v>
      </c>
      <c r="LGM16" s="108" t="s">
        <v>1185</v>
      </c>
      <c r="LHC16" s="108" t="s">
        <v>1185</v>
      </c>
      <c r="LHS16" s="108" t="s">
        <v>1185</v>
      </c>
      <c r="LII16" s="108" t="s">
        <v>1185</v>
      </c>
      <c r="LIY16" s="108" t="s">
        <v>1185</v>
      </c>
      <c r="LJO16" s="108" t="s">
        <v>1185</v>
      </c>
      <c r="LKE16" s="108" t="s">
        <v>1185</v>
      </c>
      <c r="LKU16" s="108" t="s">
        <v>1185</v>
      </c>
      <c r="LLK16" s="108" t="s">
        <v>1185</v>
      </c>
      <c r="LMA16" s="108" t="s">
        <v>1185</v>
      </c>
      <c r="LMQ16" s="108" t="s">
        <v>1185</v>
      </c>
      <c r="LNG16" s="108" t="s">
        <v>1185</v>
      </c>
      <c r="LNW16" s="108" t="s">
        <v>1185</v>
      </c>
      <c r="LOM16" s="108" t="s">
        <v>1185</v>
      </c>
      <c r="LPC16" s="108" t="s">
        <v>1185</v>
      </c>
      <c r="LPS16" s="108" t="s">
        <v>1185</v>
      </c>
      <c r="LQI16" s="108" t="s">
        <v>1185</v>
      </c>
      <c r="LQY16" s="108" t="s">
        <v>1185</v>
      </c>
      <c r="LRO16" s="108" t="s">
        <v>1185</v>
      </c>
      <c r="LSE16" s="108" t="s">
        <v>1185</v>
      </c>
      <c r="LSU16" s="108" t="s">
        <v>1185</v>
      </c>
      <c r="LTK16" s="108" t="s">
        <v>1185</v>
      </c>
      <c r="LUA16" s="108" t="s">
        <v>1185</v>
      </c>
      <c r="LUQ16" s="108" t="s">
        <v>1185</v>
      </c>
      <c r="LVG16" s="108" t="s">
        <v>1185</v>
      </c>
      <c r="LVW16" s="108" t="s">
        <v>1185</v>
      </c>
      <c r="LWM16" s="108" t="s">
        <v>1185</v>
      </c>
      <c r="LXC16" s="108" t="s">
        <v>1185</v>
      </c>
      <c r="LXS16" s="108" t="s">
        <v>1185</v>
      </c>
      <c r="LYI16" s="108" t="s">
        <v>1185</v>
      </c>
      <c r="LYY16" s="108" t="s">
        <v>1185</v>
      </c>
      <c r="LZO16" s="108" t="s">
        <v>1185</v>
      </c>
      <c r="MAE16" s="108" t="s">
        <v>1185</v>
      </c>
      <c r="MAU16" s="108" t="s">
        <v>1185</v>
      </c>
      <c r="MBK16" s="108" t="s">
        <v>1185</v>
      </c>
      <c r="MCA16" s="108" t="s">
        <v>1185</v>
      </c>
      <c r="MCQ16" s="108" t="s">
        <v>1185</v>
      </c>
      <c r="MDG16" s="108" t="s">
        <v>1185</v>
      </c>
      <c r="MDW16" s="108" t="s">
        <v>1185</v>
      </c>
      <c r="MEM16" s="108" t="s">
        <v>1185</v>
      </c>
      <c r="MFC16" s="108" t="s">
        <v>1185</v>
      </c>
      <c r="MFS16" s="108" t="s">
        <v>1185</v>
      </c>
      <c r="MGI16" s="108" t="s">
        <v>1185</v>
      </c>
      <c r="MGY16" s="108" t="s">
        <v>1185</v>
      </c>
      <c r="MHO16" s="108" t="s">
        <v>1185</v>
      </c>
      <c r="MIE16" s="108" t="s">
        <v>1185</v>
      </c>
      <c r="MIU16" s="108" t="s">
        <v>1185</v>
      </c>
      <c r="MJK16" s="108" t="s">
        <v>1185</v>
      </c>
      <c r="MKA16" s="108" t="s">
        <v>1185</v>
      </c>
      <c r="MKQ16" s="108" t="s">
        <v>1185</v>
      </c>
      <c r="MLG16" s="108" t="s">
        <v>1185</v>
      </c>
      <c r="MLW16" s="108" t="s">
        <v>1185</v>
      </c>
      <c r="MMM16" s="108" t="s">
        <v>1185</v>
      </c>
      <c r="MNC16" s="108" t="s">
        <v>1185</v>
      </c>
      <c r="MNS16" s="108" t="s">
        <v>1185</v>
      </c>
      <c r="MOI16" s="108" t="s">
        <v>1185</v>
      </c>
      <c r="MOY16" s="108" t="s">
        <v>1185</v>
      </c>
      <c r="MPO16" s="108" t="s">
        <v>1185</v>
      </c>
      <c r="MQE16" s="108" t="s">
        <v>1185</v>
      </c>
      <c r="MQU16" s="108" t="s">
        <v>1185</v>
      </c>
      <c r="MRK16" s="108" t="s">
        <v>1185</v>
      </c>
      <c r="MSA16" s="108" t="s">
        <v>1185</v>
      </c>
      <c r="MSQ16" s="108" t="s">
        <v>1185</v>
      </c>
      <c r="MTG16" s="108" t="s">
        <v>1185</v>
      </c>
      <c r="MTW16" s="108" t="s">
        <v>1185</v>
      </c>
      <c r="MUM16" s="108" t="s">
        <v>1185</v>
      </c>
      <c r="MVC16" s="108" t="s">
        <v>1185</v>
      </c>
      <c r="MVS16" s="108" t="s">
        <v>1185</v>
      </c>
      <c r="MWI16" s="108" t="s">
        <v>1185</v>
      </c>
      <c r="MWY16" s="108" t="s">
        <v>1185</v>
      </c>
      <c r="MXO16" s="108" t="s">
        <v>1185</v>
      </c>
      <c r="MYE16" s="108" t="s">
        <v>1185</v>
      </c>
      <c r="MYU16" s="108" t="s">
        <v>1185</v>
      </c>
      <c r="MZK16" s="108" t="s">
        <v>1185</v>
      </c>
      <c r="NAA16" s="108" t="s">
        <v>1185</v>
      </c>
      <c r="NAQ16" s="108" t="s">
        <v>1185</v>
      </c>
      <c r="NBG16" s="108" t="s">
        <v>1185</v>
      </c>
      <c r="NBW16" s="108" t="s">
        <v>1185</v>
      </c>
      <c r="NCM16" s="108" t="s">
        <v>1185</v>
      </c>
      <c r="NDC16" s="108" t="s">
        <v>1185</v>
      </c>
      <c r="NDS16" s="108" t="s">
        <v>1185</v>
      </c>
      <c r="NEI16" s="108" t="s">
        <v>1185</v>
      </c>
      <c r="NEY16" s="108" t="s">
        <v>1185</v>
      </c>
      <c r="NFO16" s="108" t="s">
        <v>1185</v>
      </c>
      <c r="NGE16" s="108" t="s">
        <v>1185</v>
      </c>
      <c r="NGU16" s="108" t="s">
        <v>1185</v>
      </c>
      <c r="NHK16" s="108" t="s">
        <v>1185</v>
      </c>
      <c r="NIA16" s="108" t="s">
        <v>1185</v>
      </c>
      <c r="NIQ16" s="108" t="s">
        <v>1185</v>
      </c>
      <c r="NJG16" s="108" t="s">
        <v>1185</v>
      </c>
      <c r="NJW16" s="108" t="s">
        <v>1185</v>
      </c>
      <c r="NKM16" s="108" t="s">
        <v>1185</v>
      </c>
      <c r="NLC16" s="108" t="s">
        <v>1185</v>
      </c>
      <c r="NLS16" s="108" t="s">
        <v>1185</v>
      </c>
      <c r="NMI16" s="108" t="s">
        <v>1185</v>
      </c>
      <c r="NMY16" s="108" t="s">
        <v>1185</v>
      </c>
      <c r="NNO16" s="108" t="s">
        <v>1185</v>
      </c>
      <c r="NOE16" s="108" t="s">
        <v>1185</v>
      </c>
      <c r="NOU16" s="108" t="s">
        <v>1185</v>
      </c>
      <c r="NPK16" s="108" t="s">
        <v>1185</v>
      </c>
      <c r="NQA16" s="108" t="s">
        <v>1185</v>
      </c>
      <c r="NQQ16" s="108" t="s">
        <v>1185</v>
      </c>
      <c r="NRG16" s="108" t="s">
        <v>1185</v>
      </c>
      <c r="NRW16" s="108" t="s">
        <v>1185</v>
      </c>
      <c r="NSM16" s="108" t="s">
        <v>1185</v>
      </c>
      <c r="NTC16" s="108" t="s">
        <v>1185</v>
      </c>
      <c r="NTS16" s="108" t="s">
        <v>1185</v>
      </c>
      <c r="NUI16" s="108" t="s">
        <v>1185</v>
      </c>
      <c r="NUY16" s="108" t="s">
        <v>1185</v>
      </c>
      <c r="NVO16" s="108" t="s">
        <v>1185</v>
      </c>
      <c r="NWE16" s="108" t="s">
        <v>1185</v>
      </c>
      <c r="NWU16" s="108" t="s">
        <v>1185</v>
      </c>
      <c r="NXK16" s="108" t="s">
        <v>1185</v>
      </c>
      <c r="NYA16" s="108" t="s">
        <v>1185</v>
      </c>
      <c r="NYQ16" s="108" t="s">
        <v>1185</v>
      </c>
      <c r="NZG16" s="108" t="s">
        <v>1185</v>
      </c>
      <c r="NZW16" s="108" t="s">
        <v>1185</v>
      </c>
      <c r="OAM16" s="108" t="s">
        <v>1185</v>
      </c>
      <c r="OBC16" s="108" t="s">
        <v>1185</v>
      </c>
      <c r="OBS16" s="108" t="s">
        <v>1185</v>
      </c>
      <c r="OCI16" s="108" t="s">
        <v>1185</v>
      </c>
      <c r="OCY16" s="108" t="s">
        <v>1185</v>
      </c>
      <c r="ODO16" s="108" t="s">
        <v>1185</v>
      </c>
      <c r="OEE16" s="108" t="s">
        <v>1185</v>
      </c>
      <c r="OEU16" s="108" t="s">
        <v>1185</v>
      </c>
      <c r="OFK16" s="108" t="s">
        <v>1185</v>
      </c>
      <c r="OGA16" s="108" t="s">
        <v>1185</v>
      </c>
      <c r="OGQ16" s="108" t="s">
        <v>1185</v>
      </c>
      <c r="OHG16" s="108" t="s">
        <v>1185</v>
      </c>
      <c r="OHW16" s="108" t="s">
        <v>1185</v>
      </c>
      <c r="OIM16" s="108" t="s">
        <v>1185</v>
      </c>
      <c r="OJC16" s="108" t="s">
        <v>1185</v>
      </c>
      <c r="OJS16" s="108" t="s">
        <v>1185</v>
      </c>
      <c r="OKI16" s="108" t="s">
        <v>1185</v>
      </c>
      <c r="OKY16" s="108" t="s">
        <v>1185</v>
      </c>
      <c r="OLO16" s="108" t="s">
        <v>1185</v>
      </c>
      <c r="OME16" s="108" t="s">
        <v>1185</v>
      </c>
      <c r="OMU16" s="108" t="s">
        <v>1185</v>
      </c>
      <c r="ONK16" s="108" t="s">
        <v>1185</v>
      </c>
      <c r="OOA16" s="108" t="s">
        <v>1185</v>
      </c>
      <c r="OOQ16" s="108" t="s">
        <v>1185</v>
      </c>
      <c r="OPG16" s="108" t="s">
        <v>1185</v>
      </c>
      <c r="OPW16" s="108" t="s">
        <v>1185</v>
      </c>
      <c r="OQM16" s="108" t="s">
        <v>1185</v>
      </c>
      <c r="ORC16" s="108" t="s">
        <v>1185</v>
      </c>
      <c r="ORS16" s="108" t="s">
        <v>1185</v>
      </c>
      <c r="OSI16" s="108" t="s">
        <v>1185</v>
      </c>
      <c r="OSY16" s="108" t="s">
        <v>1185</v>
      </c>
      <c r="OTO16" s="108" t="s">
        <v>1185</v>
      </c>
      <c r="OUE16" s="108" t="s">
        <v>1185</v>
      </c>
      <c r="OUU16" s="108" t="s">
        <v>1185</v>
      </c>
      <c r="OVK16" s="108" t="s">
        <v>1185</v>
      </c>
      <c r="OWA16" s="108" t="s">
        <v>1185</v>
      </c>
      <c r="OWQ16" s="108" t="s">
        <v>1185</v>
      </c>
      <c r="OXG16" s="108" t="s">
        <v>1185</v>
      </c>
      <c r="OXW16" s="108" t="s">
        <v>1185</v>
      </c>
      <c r="OYM16" s="108" t="s">
        <v>1185</v>
      </c>
      <c r="OZC16" s="108" t="s">
        <v>1185</v>
      </c>
      <c r="OZS16" s="108" t="s">
        <v>1185</v>
      </c>
      <c r="PAI16" s="108" t="s">
        <v>1185</v>
      </c>
      <c r="PAY16" s="108" t="s">
        <v>1185</v>
      </c>
      <c r="PBO16" s="108" t="s">
        <v>1185</v>
      </c>
      <c r="PCE16" s="108" t="s">
        <v>1185</v>
      </c>
      <c r="PCU16" s="108" t="s">
        <v>1185</v>
      </c>
      <c r="PDK16" s="108" t="s">
        <v>1185</v>
      </c>
      <c r="PEA16" s="108" t="s">
        <v>1185</v>
      </c>
      <c r="PEQ16" s="108" t="s">
        <v>1185</v>
      </c>
      <c r="PFG16" s="108" t="s">
        <v>1185</v>
      </c>
      <c r="PFW16" s="108" t="s">
        <v>1185</v>
      </c>
      <c r="PGM16" s="108" t="s">
        <v>1185</v>
      </c>
      <c r="PHC16" s="108" t="s">
        <v>1185</v>
      </c>
      <c r="PHS16" s="108" t="s">
        <v>1185</v>
      </c>
      <c r="PII16" s="108" t="s">
        <v>1185</v>
      </c>
      <c r="PIY16" s="108" t="s">
        <v>1185</v>
      </c>
      <c r="PJO16" s="108" t="s">
        <v>1185</v>
      </c>
      <c r="PKE16" s="108" t="s">
        <v>1185</v>
      </c>
      <c r="PKU16" s="108" t="s">
        <v>1185</v>
      </c>
      <c r="PLK16" s="108" t="s">
        <v>1185</v>
      </c>
      <c r="PMA16" s="108" t="s">
        <v>1185</v>
      </c>
      <c r="PMQ16" s="108" t="s">
        <v>1185</v>
      </c>
      <c r="PNG16" s="108" t="s">
        <v>1185</v>
      </c>
      <c r="PNW16" s="108" t="s">
        <v>1185</v>
      </c>
      <c r="POM16" s="108" t="s">
        <v>1185</v>
      </c>
      <c r="PPC16" s="108" t="s">
        <v>1185</v>
      </c>
      <c r="PPS16" s="108" t="s">
        <v>1185</v>
      </c>
      <c r="PQI16" s="108" t="s">
        <v>1185</v>
      </c>
      <c r="PQY16" s="108" t="s">
        <v>1185</v>
      </c>
      <c r="PRO16" s="108" t="s">
        <v>1185</v>
      </c>
      <c r="PSE16" s="108" t="s">
        <v>1185</v>
      </c>
      <c r="PSU16" s="108" t="s">
        <v>1185</v>
      </c>
      <c r="PTK16" s="108" t="s">
        <v>1185</v>
      </c>
      <c r="PUA16" s="108" t="s">
        <v>1185</v>
      </c>
      <c r="PUQ16" s="108" t="s">
        <v>1185</v>
      </c>
      <c r="PVG16" s="108" t="s">
        <v>1185</v>
      </c>
      <c r="PVW16" s="108" t="s">
        <v>1185</v>
      </c>
      <c r="PWM16" s="108" t="s">
        <v>1185</v>
      </c>
      <c r="PXC16" s="108" t="s">
        <v>1185</v>
      </c>
      <c r="PXS16" s="108" t="s">
        <v>1185</v>
      </c>
      <c r="PYI16" s="108" t="s">
        <v>1185</v>
      </c>
      <c r="PYY16" s="108" t="s">
        <v>1185</v>
      </c>
      <c r="PZO16" s="108" t="s">
        <v>1185</v>
      </c>
      <c r="QAE16" s="108" t="s">
        <v>1185</v>
      </c>
      <c r="QAU16" s="108" t="s">
        <v>1185</v>
      </c>
      <c r="QBK16" s="108" t="s">
        <v>1185</v>
      </c>
      <c r="QCA16" s="108" t="s">
        <v>1185</v>
      </c>
      <c r="QCQ16" s="108" t="s">
        <v>1185</v>
      </c>
      <c r="QDG16" s="108" t="s">
        <v>1185</v>
      </c>
      <c r="QDW16" s="108" t="s">
        <v>1185</v>
      </c>
      <c r="QEM16" s="108" t="s">
        <v>1185</v>
      </c>
      <c r="QFC16" s="108" t="s">
        <v>1185</v>
      </c>
      <c r="QFS16" s="108" t="s">
        <v>1185</v>
      </c>
      <c r="QGI16" s="108" t="s">
        <v>1185</v>
      </c>
      <c r="QGY16" s="108" t="s">
        <v>1185</v>
      </c>
      <c r="QHO16" s="108" t="s">
        <v>1185</v>
      </c>
      <c r="QIE16" s="108" t="s">
        <v>1185</v>
      </c>
      <c r="QIU16" s="108" t="s">
        <v>1185</v>
      </c>
      <c r="QJK16" s="108" t="s">
        <v>1185</v>
      </c>
      <c r="QKA16" s="108" t="s">
        <v>1185</v>
      </c>
      <c r="QKQ16" s="108" t="s">
        <v>1185</v>
      </c>
      <c r="QLG16" s="108" t="s">
        <v>1185</v>
      </c>
      <c r="QLW16" s="108" t="s">
        <v>1185</v>
      </c>
      <c r="QMM16" s="108" t="s">
        <v>1185</v>
      </c>
      <c r="QNC16" s="108" t="s">
        <v>1185</v>
      </c>
      <c r="QNS16" s="108" t="s">
        <v>1185</v>
      </c>
      <c r="QOI16" s="108" t="s">
        <v>1185</v>
      </c>
      <c r="QOY16" s="108" t="s">
        <v>1185</v>
      </c>
      <c r="QPO16" s="108" t="s">
        <v>1185</v>
      </c>
      <c r="QQE16" s="108" t="s">
        <v>1185</v>
      </c>
      <c r="QQU16" s="108" t="s">
        <v>1185</v>
      </c>
      <c r="QRK16" s="108" t="s">
        <v>1185</v>
      </c>
      <c r="QSA16" s="108" t="s">
        <v>1185</v>
      </c>
      <c r="QSQ16" s="108" t="s">
        <v>1185</v>
      </c>
      <c r="QTG16" s="108" t="s">
        <v>1185</v>
      </c>
      <c r="QTW16" s="108" t="s">
        <v>1185</v>
      </c>
      <c r="QUM16" s="108" t="s">
        <v>1185</v>
      </c>
      <c r="QVC16" s="108" t="s">
        <v>1185</v>
      </c>
      <c r="QVS16" s="108" t="s">
        <v>1185</v>
      </c>
      <c r="QWI16" s="108" t="s">
        <v>1185</v>
      </c>
      <c r="QWY16" s="108" t="s">
        <v>1185</v>
      </c>
      <c r="QXO16" s="108" t="s">
        <v>1185</v>
      </c>
      <c r="QYE16" s="108" t="s">
        <v>1185</v>
      </c>
      <c r="QYU16" s="108" t="s">
        <v>1185</v>
      </c>
      <c r="QZK16" s="108" t="s">
        <v>1185</v>
      </c>
      <c r="RAA16" s="108" t="s">
        <v>1185</v>
      </c>
      <c r="RAQ16" s="108" t="s">
        <v>1185</v>
      </c>
      <c r="RBG16" s="108" t="s">
        <v>1185</v>
      </c>
      <c r="RBW16" s="108" t="s">
        <v>1185</v>
      </c>
      <c r="RCM16" s="108" t="s">
        <v>1185</v>
      </c>
      <c r="RDC16" s="108" t="s">
        <v>1185</v>
      </c>
      <c r="RDS16" s="108" t="s">
        <v>1185</v>
      </c>
      <c r="REI16" s="108" t="s">
        <v>1185</v>
      </c>
      <c r="REY16" s="108" t="s">
        <v>1185</v>
      </c>
      <c r="RFO16" s="108" t="s">
        <v>1185</v>
      </c>
      <c r="RGE16" s="108" t="s">
        <v>1185</v>
      </c>
      <c r="RGU16" s="108" t="s">
        <v>1185</v>
      </c>
      <c r="RHK16" s="108" t="s">
        <v>1185</v>
      </c>
      <c r="RIA16" s="108" t="s">
        <v>1185</v>
      </c>
      <c r="RIQ16" s="108" t="s">
        <v>1185</v>
      </c>
      <c r="RJG16" s="108" t="s">
        <v>1185</v>
      </c>
      <c r="RJW16" s="108" t="s">
        <v>1185</v>
      </c>
      <c r="RKM16" s="108" t="s">
        <v>1185</v>
      </c>
      <c r="RLC16" s="108" t="s">
        <v>1185</v>
      </c>
      <c r="RLS16" s="108" t="s">
        <v>1185</v>
      </c>
      <c r="RMI16" s="108" t="s">
        <v>1185</v>
      </c>
      <c r="RMY16" s="108" t="s">
        <v>1185</v>
      </c>
      <c r="RNO16" s="108" t="s">
        <v>1185</v>
      </c>
      <c r="ROE16" s="108" t="s">
        <v>1185</v>
      </c>
      <c r="ROU16" s="108" t="s">
        <v>1185</v>
      </c>
      <c r="RPK16" s="108" t="s">
        <v>1185</v>
      </c>
      <c r="RQA16" s="108" t="s">
        <v>1185</v>
      </c>
      <c r="RQQ16" s="108" t="s">
        <v>1185</v>
      </c>
      <c r="RRG16" s="108" t="s">
        <v>1185</v>
      </c>
      <c r="RRW16" s="108" t="s">
        <v>1185</v>
      </c>
      <c r="RSM16" s="108" t="s">
        <v>1185</v>
      </c>
      <c r="RTC16" s="108" t="s">
        <v>1185</v>
      </c>
      <c r="RTS16" s="108" t="s">
        <v>1185</v>
      </c>
      <c r="RUI16" s="108" t="s">
        <v>1185</v>
      </c>
      <c r="RUY16" s="108" t="s">
        <v>1185</v>
      </c>
      <c r="RVO16" s="108" t="s">
        <v>1185</v>
      </c>
      <c r="RWE16" s="108" t="s">
        <v>1185</v>
      </c>
      <c r="RWU16" s="108" t="s">
        <v>1185</v>
      </c>
      <c r="RXK16" s="108" t="s">
        <v>1185</v>
      </c>
      <c r="RYA16" s="108" t="s">
        <v>1185</v>
      </c>
      <c r="RYQ16" s="108" t="s">
        <v>1185</v>
      </c>
      <c r="RZG16" s="108" t="s">
        <v>1185</v>
      </c>
      <c r="RZW16" s="108" t="s">
        <v>1185</v>
      </c>
      <c r="SAM16" s="108" t="s">
        <v>1185</v>
      </c>
      <c r="SBC16" s="108" t="s">
        <v>1185</v>
      </c>
      <c r="SBS16" s="108" t="s">
        <v>1185</v>
      </c>
      <c r="SCI16" s="108" t="s">
        <v>1185</v>
      </c>
      <c r="SCY16" s="108" t="s">
        <v>1185</v>
      </c>
      <c r="SDO16" s="108" t="s">
        <v>1185</v>
      </c>
      <c r="SEE16" s="108" t="s">
        <v>1185</v>
      </c>
      <c r="SEU16" s="108" t="s">
        <v>1185</v>
      </c>
      <c r="SFK16" s="108" t="s">
        <v>1185</v>
      </c>
      <c r="SGA16" s="108" t="s">
        <v>1185</v>
      </c>
      <c r="SGQ16" s="108" t="s">
        <v>1185</v>
      </c>
      <c r="SHG16" s="108" t="s">
        <v>1185</v>
      </c>
      <c r="SHW16" s="108" t="s">
        <v>1185</v>
      </c>
      <c r="SIM16" s="108" t="s">
        <v>1185</v>
      </c>
      <c r="SJC16" s="108" t="s">
        <v>1185</v>
      </c>
      <c r="SJS16" s="108" t="s">
        <v>1185</v>
      </c>
      <c r="SKI16" s="108" t="s">
        <v>1185</v>
      </c>
      <c r="SKY16" s="108" t="s">
        <v>1185</v>
      </c>
      <c r="SLO16" s="108" t="s">
        <v>1185</v>
      </c>
      <c r="SME16" s="108" t="s">
        <v>1185</v>
      </c>
      <c r="SMU16" s="108" t="s">
        <v>1185</v>
      </c>
      <c r="SNK16" s="108" t="s">
        <v>1185</v>
      </c>
      <c r="SOA16" s="108" t="s">
        <v>1185</v>
      </c>
      <c r="SOQ16" s="108" t="s">
        <v>1185</v>
      </c>
      <c r="SPG16" s="108" t="s">
        <v>1185</v>
      </c>
      <c r="SPW16" s="108" t="s">
        <v>1185</v>
      </c>
      <c r="SQM16" s="108" t="s">
        <v>1185</v>
      </c>
      <c r="SRC16" s="108" t="s">
        <v>1185</v>
      </c>
      <c r="SRS16" s="108" t="s">
        <v>1185</v>
      </c>
      <c r="SSI16" s="108" t="s">
        <v>1185</v>
      </c>
      <c r="SSY16" s="108" t="s">
        <v>1185</v>
      </c>
      <c r="STO16" s="108" t="s">
        <v>1185</v>
      </c>
      <c r="SUE16" s="108" t="s">
        <v>1185</v>
      </c>
      <c r="SUU16" s="108" t="s">
        <v>1185</v>
      </c>
      <c r="SVK16" s="108" t="s">
        <v>1185</v>
      </c>
      <c r="SWA16" s="108" t="s">
        <v>1185</v>
      </c>
      <c r="SWQ16" s="108" t="s">
        <v>1185</v>
      </c>
      <c r="SXG16" s="108" t="s">
        <v>1185</v>
      </c>
      <c r="SXW16" s="108" t="s">
        <v>1185</v>
      </c>
      <c r="SYM16" s="108" t="s">
        <v>1185</v>
      </c>
      <c r="SZC16" s="108" t="s">
        <v>1185</v>
      </c>
      <c r="SZS16" s="108" t="s">
        <v>1185</v>
      </c>
      <c r="TAI16" s="108" t="s">
        <v>1185</v>
      </c>
      <c r="TAY16" s="108" t="s">
        <v>1185</v>
      </c>
      <c r="TBO16" s="108" t="s">
        <v>1185</v>
      </c>
      <c r="TCE16" s="108" t="s">
        <v>1185</v>
      </c>
      <c r="TCU16" s="108" t="s">
        <v>1185</v>
      </c>
      <c r="TDK16" s="108" t="s">
        <v>1185</v>
      </c>
      <c r="TEA16" s="108" t="s">
        <v>1185</v>
      </c>
      <c r="TEQ16" s="108" t="s">
        <v>1185</v>
      </c>
      <c r="TFG16" s="108" t="s">
        <v>1185</v>
      </c>
      <c r="TFW16" s="108" t="s">
        <v>1185</v>
      </c>
      <c r="TGM16" s="108" t="s">
        <v>1185</v>
      </c>
      <c r="THC16" s="108" t="s">
        <v>1185</v>
      </c>
      <c r="THS16" s="108" t="s">
        <v>1185</v>
      </c>
      <c r="TII16" s="108" t="s">
        <v>1185</v>
      </c>
      <c r="TIY16" s="108" t="s">
        <v>1185</v>
      </c>
      <c r="TJO16" s="108" t="s">
        <v>1185</v>
      </c>
      <c r="TKE16" s="108" t="s">
        <v>1185</v>
      </c>
      <c r="TKU16" s="108" t="s">
        <v>1185</v>
      </c>
      <c r="TLK16" s="108" t="s">
        <v>1185</v>
      </c>
      <c r="TMA16" s="108" t="s">
        <v>1185</v>
      </c>
      <c r="TMQ16" s="108" t="s">
        <v>1185</v>
      </c>
      <c r="TNG16" s="108" t="s">
        <v>1185</v>
      </c>
      <c r="TNW16" s="108" t="s">
        <v>1185</v>
      </c>
      <c r="TOM16" s="108" t="s">
        <v>1185</v>
      </c>
      <c r="TPC16" s="108" t="s">
        <v>1185</v>
      </c>
      <c r="TPS16" s="108" t="s">
        <v>1185</v>
      </c>
      <c r="TQI16" s="108" t="s">
        <v>1185</v>
      </c>
      <c r="TQY16" s="108" t="s">
        <v>1185</v>
      </c>
      <c r="TRO16" s="108" t="s">
        <v>1185</v>
      </c>
      <c r="TSE16" s="108" t="s">
        <v>1185</v>
      </c>
      <c r="TSU16" s="108" t="s">
        <v>1185</v>
      </c>
      <c r="TTK16" s="108" t="s">
        <v>1185</v>
      </c>
      <c r="TUA16" s="108" t="s">
        <v>1185</v>
      </c>
      <c r="TUQ16" s="108" t="s">
        <v>1185</v>
      </c>
      <c r="TVG16" s="108" t="s">
        <v>1185</v>
      </c>
      <c r="TVW16" s="108" t="s">
        <v>1185</v>
      </c>
      <c r="TWM16" s="108" t="s">
        <v>1185</v>
      </c>
      <c r="TXC16" s="108" t="s">
        <v>1185</v>
      </c>
      <c r="TXS16" s="108" t="s">
        <v>1185</v>
      </c>
      <c r="TYI16" s="108" t="s">
        <v>1185</v>
      </c>
      <c r="TYY16" s="108" t="s">
        <v>1185</v>
      </c>
      <c r="TZO16" s="108" t="s">
        <v>1185</v>
      </c>
      <c r="UAE16" s="108" t="s">
        <v>1185</v>
      </c>
      <c r="UAU16" s="108" t="s">
        <v>1185</v>
      </c>
      <c r="UBK16" s="108" t="s">
        <v>1185</v>
      </c>
      <c r="UCA16" s="108" t="s">
        <v>1185</v>
      </c>
      <c r="UCQ16" s="108" t="s">
        <v>1185</v>
      </c>
      <c r="UDG16" s="108" t="s">
        <v>1185</v>
      </c>
      <c r="UDW16" s="108" t="s">
        <v>1185</v>
      </c>
      <c r="UEM16" s="108" t="s">
        <v>1185</v>
      </c>
      <c r="UFC16" s="108" t="s">
        <v>1185</v>
      </c>
      <c r="UFS16" s="108" t="s">
        <v>1185</v>
      </c>
      <c r="UGI16" s="108" t="s">
        <v>1185</v>
      </c>
      <c r="UGY16" s="108" t="s">
        <v>1185</v>
      </c>
      <c r="UHO16" s="108" t="s">
        <v>1185</v>
      </c>
      <c r="UIE16" s="108" t="s">
        <v>1185</v>
      </c>
      <c r="UIU16" s="108" t="s">
        <v>1185</v>
      </c>
      <c r="UJK16" s="108" t="s">
        <v>1185</v>
      </c>
      <c r="UKA16" s="108" t="s">
        <v>1185</v>
      </c>
      <c r="UKQ16" s="108" t="s">
        <v>1185</v>
      </c>
      <c r="ULG16" s="108" t="s">
        <v>1185</v>
      </c>
      <c r="ULW16" s="108" t="s">
        <v>1185</v>
      </c>
      <c r="UMM16" s="108" t="s">
        <v>1185</v>
      </c>
      <c r="UNC16" s="108" t="s">
        <v>1185</v>
      </c>
      <c r="UNS16" s="108" t="s">
        <v>1185</v>
      </c>
      <c r="UOI16" s="108" t="s">
        <v>1185</v>
      </c>
      <c r="UOY16" s="108" t="s">
        <v>1185</v>
      </c>
      <c r="UPO16" s="108" t="s">
        <v>1185</v>
      </c>
      <c r="UQE16" s="108" t="s">
        <v>1185</v>
      </c>
      <c r="UQU16" s="108" t="s">
        <v>1185</v>
      </c>
      <c r="URK16" s="108" t="s">
        <v>1185</v>
      </c>
      <c r="USA16" s="108" t="s">
        <v>1185</v>
      </c>
      <c r="USQ16" s="108" t="s">
        <v>1185</v>
      </c>
      <c r="UTG16" s="108" t="s">
        <v>1185</v>
      </c>
      <c r="UTW16" s="108" t="s">
        <v>1185</v>
      </c>
      <c r="UUM16" s="108" t="s">
        <v>1185</v>
      </c>
      <c r="UVC16" s="108" t="s">
        <v>1185</v>
      </c>
      <c r="UVS16" s="108" t="s">
        <v>1185</v>
      </c>
      <c r="UWI16" s="108" t="s">
        <v>1185</v>
      </c>
      <c r="UWY16" s="108" t="s">
        <v>1185</v>
      </c>
      <c r="UXO16" s="108" t="s">
        <v>1185</v>
      </c>
      <c r="UYE16" s="108" t="s">
        <v>1185</v>
      </c>
      <c r="UYU16" s="108" t="s">
        <v>1185</v>
      </c>
      <c r="UZK16" s="108" t="s">
        <v>1185</v>
      </c>
      <c r="VAA16" s="108" t="s">
        <v>1185</v>
      </c>
      <c r="VAQ16" s="108" t="s">
        <v>1185</v>
      </c>
      <c r="VBG16" s="108" t="s">
        <v>1185</v>
      </c>
      <c r="VBW16" s="108" t="s">
        <v>1185</v>
      </c>
      <c r="VCM16" s="108" t="s">
        <v>1185</v>
      </c>
      <c r="VDC16" s="108" t="s">
        <v>1185</v>
      </c>
      <c r="VDS16" s="108" t="s">
        <v>1185</v>
      </c>
      <c r="VEI16" s="108" t="s">
        <v>1185</v>
      </c>
      <c r="VEY16" s="108" t="s">
        <v>1185</v>
      </c>
      <c r="VFO16" s="108" t="s">
        <v>1185</v>
      </c>
      <c r="VGE16" s="108" t="s">
        <v>1185</v>
      </c>
      <c r="VGU16" s="108" t="s">
        <v>1185</v>
      </c>
      <c r="VHK16" s="108" t="s">
        <v>1185</v>
      </c>
      <c r="VIA16" s="108" t="s">
        <v>1185</v>
      </c>
      <c r="VIQ16" s="108" t="s">
        <v>1185</v>
      </c>
      <c r="VJG16" s="108" t="s">
        <v>1185</v>
      </c>
      <c r="VJW16" s="108" t="s">
        <v>1185</v>
      </c>
      <c r="VKM16" s="108" t="s">
        <v>1185</v>
      </c>
      <c r="VLC16" s="108" t="s">
        <v>1185</v>
      </c>
      <c r="VLS16" s="108" t="s">
        <v>1185</v>
      </c>
      <c r="VMI16" s="108" t="s">
        <v>1185</v>
      </c>
      <c r="VMY16" s="108" t="s">
        <v>1185</v>
      </c>
      <c r="VNO16" s="108" t="s">
        <v>1185</v>
      </c>
      <c r="VOE16" s="108" t="s">
        <v>1185</v>
      </c>
      <c r="VOU16" s="108" t="s">
        <v>1185</v>
      </c>
      <c r="VPK16" s="108" t="s">
        <v>1185</v>
      </c>
      <c r="VQA16" s="108" t="s">
        <v>1185</v>
      </c>
      <c r="VQQ16" s="108" t="s">
        <v>1185</v>
      </c>
      <c r="VRG16" s="108" t="s">
        <v>1185</v>
      </c>
      <c r="VRW16" s="108" t="s">
        <v>1185</v>
      </c>
      <c r="VSM16" s="108" t="s">
        <v>1185</v>
      </c>
      <c r="VTC16" s="108" t="s">
        <v>1185</v>
      </c>
      <c r="VTS16" s="108" t="s">
        <v>1185</v>
      </c>
      <c r="VUI16" s="108" t="s">
        <v>1185</v>
      </c>
      <c r="VUY16" s="108" t="s">
        <v>1185</v>
      </c>
      <c r="VVO16" s="108" t="s">
        <v>1185</v>
      </c>
      <c r="VWE16" s="108" t="s">
        <v>1185</v>
      </c>
      <c r="VWU16" s="108" t="s">
        <v>1185</v>
      </c>
      <c r="VXK16" s="108" t="s">
        <v>1185</v>
      </c>
      <c r="VYA16" s="108" t="s">
        <v>1185</v>
      </c>
      <c r="VYQ16" s="108" t="s">
        <v>1185</v>
      </c>
      <c r="VZG16" s="108" t="s">
        <v>1185</v>
      </c>
      <c r="VZW16" s="108" t="s">
        <v>1185</v>
      </c>
      <c r="WAM16" s="108" t="s">
        <v>1185</v>
      </c>
      <c r="WBC16" s="108" t="s">
        <v>1185</v>
      </c>
      <c r="WBS16" s="108" t="s">
        <v>1185</v>
      </c>
      <c r="WCI16" s="108" t="s">
        <v>1185</v>
      </c>
      <c r="WCY16" s="108" t="s">
        <v>1185</v>
      </c>
      <c r="WDO16" s="108" t="s">
        <v>1185</v>
      </c>
      <c r="WEE16" s="108" t="s">
        <v>1185</v>
      </c>
      <c r="WEU16" s="108" t="s">
        <v>1185</v>
      </c>
      <c r="WFK16" s="108" t="s">
        <v>1185</v>
      </c>
      <c r="WGA16" s="108" t="s">
        <v>1185</v>
      </c>
      <c r="WGQ16" s="108" t="s">
        <v>1185</v>
      </c>
      <c r="WHG16" s="108" t="s">
        <v>1185</v>
      </c>
      <c r="WHW16" s="108" t="s">
        <v>1185</v>
      </c>
      <c r="WIM16" s="108" t="s">
        <v>1185</v>
      </c>
      <c r="WJC16" s="108" t="s">
        <v>1185</v>
      </c>
      <c r="WJS16" s="108" t="s">
        <v>1185</v>
      </c>
      <c r="WKI16" s="108" t="s">
        <v>1185</v>
      </c>
      <c r="WKY16" s="108" t="s">
        <v>1185</v>
      </c>
      <c r="WLO16" s="108" t="s">
        <v>1185</v>
      </c>
      <c r="WME16" s="108" t="s">
        <v>1185</v>
      </c>
      <c r="WMU16" s="108" t="s">
        <v>1185</v>
      </c>
      <c r="WNK16" s="108" t="s">
        <v>1185</v>
      </c>
      <c r="WOA16" s="108" t="s">
        <v>1185</v>
      </c>
      <c r="WOQ16" s="108" t="s">
        <v>1185</v>
      </c>
      <c r="WPG16" s="108" t="s">
        <v>1185</v>
      </c>
      <c r="WPW16" s="108" t="s">
        <v>1185</v>
      </c>
      <c r="WQM16" s="108" t="s">
        <v>1185</v>
      </c>
      <c r="WRC16" s="108" t="s">
        <v>1185</v>
      </c>
      <c r="WRS16" s="108" t="s">
        <v>1185</v>
      </c>
      <c r="WSI16" s="108" t="s">
        <v>1185</v>
      </c>
      <c r="WSY16" s="108" t="s">
        <v>1185</v>
      </c>
      <c r="WTO16" s="108" t="s">
        <v>1185</v>
      </c>
      <c r="WUE16" s="108" t="s">
        <v>1185</v>
      </c>
      <c r="WUU16" s="108" t="s">
        <v>1185</v>
      </c>
      <c r="WVK16" s="108" t="s">
        <v>1185</v>
      </c>
      <c r="WWA16" s="108" t="s">
        <v>1185</v>
      </c>
      <c r="WWQ16" s="108" t="s">
        <v>1185</v>
      </c>
      <c r="WXG16" s="108" t="s">
        <v>1185</v>
      </c>
      <c r="WXW16" s="108" t="s">
        <v>1185</v>
      </c>
      <c r="WYM16" s="108" t="s">
        <v>1185</v>
      </c>
      <c r="WZC16" s="108" t="s">
        <v>1185</v>
      </c>
      <c r="WZS16" s="108" t="s">
        <v>1185</v>
      </c>
      <c r="XAI16" s="108" t="s">
        <v>1185</v>
      </c>
      <c r="XAY16" s="108" t="s">
        <v>1185</v>
      </c>
      <c r="XBO16" s="108" t="s">
        <v>1185</v>
      </c>
      <c r="XCE16" s="108" t="s">
        <v>1185</v>
      </c>
      <c r="XCU16" s="108" t="s">
        <v>1185</v>
      </c>
      <c r="XDK16" s="108" t="s">
        <v>1185</v>
      </c>
      <c r="XEA16" s="108" t="s">
        <v>1185</v>
      </c>
      <c r="XEQ16" s="108" t="s">
        <v>1185</v>
      </c>
    </row>
    <row r="17" spans="1:16384" s="107" customFormat="1">
      <c r="K17" s="109" t="s">
        <v>1180</v>
      </c>
      <c r="L17" s="109"/>
      <c r="M17" s="109"/>
      <c r="N17" s="109" t="s">
        <v>1183</v>
      </c>
      <c r="O17" s="109"/>
      <c r="P17" s="109"/>
      <c r="AA17" s="109"/>
      <c r="AB17" s="109"/>
      <c r="AC17" s="109"/>
      <c r="AD17" s="109"/>
      <c r="AE17" s="109"/>
      <c r="AF17" s="109"/>
      <c r="AQ17" s="109" t="s">
        <v>1180</v>
      </c>
      <c r="AR17" s="109"/>
      <c r="AS17" s="109"/>
      <c r="AT17" s="109" t="s">
        <v>1183</v>
      </c>
      <c r="AU17" s="109"/>
      <c r="AV17" s="109"/>
      <c r="BG17" s="109" t="s">
        <v>1180</v>
      </c>
      <c r="BH17" s="109"/>
      <c r="BI17" s="109"/>
      <c r="BJ17" s="109" t="s">
        <v>1183</v>
      </c>
      <c r="BK17" s="109"/>
      <c r="BL17" s="109"/>
      <c r="BW17" s="109" t="s">
        <v>1180</v>
      </c>
      <c r="BX17" s="109"/>
      <c r="BY17" s="109"/>
      <c r="BZ17" s="109" t="s">
        <v>1183</v>
      </c>
      <c r="CA17" s="109"/>
      <c r="CB17" s="109"/>
      <c r="CM17" s="109" t="s">
        <v>1180</v>
      </c>
      <c r="CN17" s="109"/>
      <c r="CO17" s="109"/>
      <c r="CP17" s="109" t="s">
        <v>1183</v>
      </c>
      <c r="CQ17" s="109"/>
      <c r="CR17" s="109"/>
      <c r="DC17" s="109" t="s">
        <v>1180</v>
      </c>
      <c r="DD17" s="109"/>
      <c r="DE17" s="109"/>
      <c r="DF17" s="109" t="s">
        <v>1183</v>
      </c>
      <c r="DG17" s="109"/>
      <c r="DH17" s="109"/>
      <c r="DS17" s="109" t="s">
        <v>1180</v>
      </c>
      <c r="DT17" s="109"/>
      <c r="DU17" s="109"/>
      <c r="DV17" s="109" t="s">
        <v>1183</v>
      </c>
      <c r="DW17" s="109"/>
      <c r="DX17" s="109"/>
      <c r="EI17" s="109" t="s">
        <v>1180</v>
      </c>
      <c r="EJ17" s="109"/>
      <c r="EK17" s="109"/>
      <c r="EL17" s="109" t="s">
        <v>1183</v>
      </c>
      <c r="EM17" s="109"/>
      <c r="EN17" s="109"/>
      <c r="EY17" s="109" t="s">
        <v>1180</v>
      </c>
      <c r="EZ17" s="109"/>
      <c r="FA17" s="109"/>
      <c r="FB17" s="109" t="s">
        <v>1183</v>
      </c>
      <c r="FC17" s="109"/>
      <c r="FD17" s="109"/>
      <c r="FO17" s="109" t="s">
        <v>1180</v>
      </c>
      <c r="FP17" s="109"/>
      <c r="FQ17" s="109"/>
      <c r="FR17" s="109" t="s">
        <v>1183</v>
      </c>
      <c r="FS17" s="109"/>
      <c r="FT17" s="109"/>
      <c r="GE17" s="109" t="s">
        <v>1180</v>
      </c>
      <c r="GF17" s="109"/>
      <c r="GG17" s="109"/>
      <c r="GH17" s="109" t="s">
        <v>1183</v>
      </c>
      <c r="GI17" s="109"/>
      <c r="GJ17" s="109"/>
      <c r="GU17" s="109" t="s">
        <v>1180</v>
      </c>
      <c r="GV17" s="109"/>
      <c r="GW17" s="109"/>
      <c r="GX17" s="109" t="s">
        <v>1183</v>
      </c>
      <c r="GY17" s="109"/>
      <c r="GZ17" s="109"/>
      <c r="HK17" s="109" t="s">
        <v>1180</v>
      </c>
      <c r="HL17" s="109"/>
      <c r="HM17" s="109"/>
      <c r="HN17" s="109" t="s">
        <v>1183</v>
      </c>
      <c r="HO17" s="109"/>
      <c r="HP17" s="109"/>
      <c r="IA17" s="109" t="s">
        <v>1180</v>
      </c>
      <c r="IB17" s="109"/>
      <c r="IC17" s="109"/>
      <c r="ID17" s="109" t="s">
        <v>1183</v>
      </c>
      <c r="IE17" s="109"/>
      <c r="IF17" s="109"/>
      <c r="IQ17" s="109" t="s">
        <v>1180</v>
      </c>
      <c r="IR17" s="109"/>
      <c r="IS17" s="109"/>
      <c r="IT17" s="109" t="s">
        <v>1183</v>
      </c>
      <c r="IU17" s="109"/>
      <c r="IV17" s="109"/>
      <c r="JG17" s="109" t="s">
        <v>1180</v>
      </c>
      <c r="JH17" s="109"/>
      <c r="JI17" s="109"/>
      <c r="JJ17" s="109" t="s">
        <v>1183</v>
      </c>
      <c r="JK17" s="109"/>
      <c r="JL17" s="109"/>
      <c r="JW17" s="109" t="s">
        <v>1180</v>
      </c>
      <c r="JX17" s="109"/>
      <c r="JY17" s="109"/>
      <c r="JZ17" s="109" t="s">
        <v>1183</v>
      </c>
      <c r="KA17" s="109"/>
      <c r="KB17" s="109"/>
      <c r="KM17" s="109" t="s">
        <v>1180</v>
      </c>
      <c r="KN17" s="109"/>
      <c r="KO17" s="109"/>
      <c r="KP17" s="109" t="s">
        <v>1183</v>
      </c>
      <c r="KQ17" s="109"/>
      <c r="KR17" s="109"/>
      <c r="LC17" s="109" t="s">
        <v>1180</v>
      </c>
      <c r="LD17" s="109"/>
      <c r="LE17" s="109"/>
      <c r="LF17" s="109" t="s">
        <v>1183</v>
      </c>
      <c r="LG17" s="109"/>
      <c r="LH17" s="109"/>
      <c r="LS17" s="109" t="s">
        <v>1180</v>
      </c>
      <c r="LT17" s="109"/>
      <c r="LU17" s="109"/>
      <c r="LV17" s="109" t="s">
        <v>1183</v>
      </c>
      <c r="LW17" s="109"/>
      <c r="LX17" s="109"/>
      <c r="MI17" s="109" t="s">
        <v>1180</v>
      </c>
      <c r="MJ17" s="109"/>
      <c r="MK17" s="109"/>
      <c r="ML17" s="109" t="s">
        <v>1183</v>
      </c>
      <c r="MM17" s="109"/>
      <c r="MN17" s="109"/>
      <c r="MY17" s="109" t="s">
        <v>1180</v>
      </c>
      <c r="MZ17" s="109"/>
      <c r="NA17" s="109"/>
      <c r="NB17" s="109" t="s">
        <v>1183</v>
      </c>
      <c r="NC17" s="109"/>
      <c r="ND17" s="109"/>
      <c r="NO17" s="109" t="s">
        <v>1180</v>
      </c>
      <c r="NP17" s="109"/>
      <c r="NQ17" s="109"/>
      <c r="NR17" s="109" t="s">
        <v>1183</v>
      </c>
      <c r="NS17" s="109"/>
      <c r="NT17" s="109"/>
      <c r="OE17" s="109" t="s">
        <v>1180</v>
      </c>
      <c r="OF17" s="109"/>
      <c r="OG17" s="109"/>
      <c r="OH17" s="109" t="s">
        <v>1183</v>
      </c>
      <c r="OI17" s="109"/>
      <c r="OJ17" s="109"/>
      <c r="OU17" s="109" t="s">
        <v>1180</v>
      </c>
      <c r="OV17" s="109"/>
      <c r="OW17" s="109"/>
      <c r="OX17" s="109" t="s">
        <v>1183</v>
      </c>
      <c r="OY17" s="109"/>
      <c r="OZ17" s="109"/>
      <c r="PK17" s="109" t="s">
        <v>1180</v>
      </c>
      <c r="PL17" s="109"/>
      <c r="PM17" s="109"/>
      <c r="PN17" s="109" t="s">
        <v>1183</v>
      </c>
      <c r="PO17" s="109"/>
      <c r="PP17" s="109"/>
      <c r="QA17" s="109" t="s">
        <v>1180</v>
      </c>
      <c r="QB17" s="109"/>
      <c r="QC17" s="109"/>
      <c r="QD17" s="109" t="s">
        <v>1183</v>
      </c>
      <c r="QE17" s="109"/>
      <c r="QF17" s="109"/>
      <c r="QQ17" s="109" t="s">
        <v>1180</v>
      </c>
      <c r="QR17" s="109"/>
      <c r="QS17" s="109"/>
      <c r="QT17" s="109" t="s">
        <v>1183</v>
      </c>
      <c r="QU17" s="109"/>
      <c r="QV17" s="109"/>
      <c r="RG17" s="109" t="s">
        <v>1180</v>
      </c>
      <c r="RH17" s="109"/>
      <c r="RI17" s="109"/>
      <c r="RJ17" s="109" t="s">
        <v>1183</v>
      </c>
      <c r="RK17" s="109"/>
      <c r="RL17" s="109"/>
      <c r="RW17" s="109" t="s">
        <v>1180</v>
      </c>
      <c r="RX17" s="109"/>
      <c r="RY17" s="109"/>
      <c r="RZ17" s="109" t="s">
        <v>1183</v>
      </c>
      <c r="SA17" s="109"/>
      <c r="SB17" s="109"/>
      <c r="SM17" s="109" t="s">
        <v>1180</v>
      </c>
      <c r="SN17" s="109"/>
      <c r="SO17" s="109"/>
      <c r="SP17" s="109" t="s">
        <v>1183</v>
      </c>
      <c r="SQ17" s="109"/>
      <c r="SR17" s="109"/>
      <c r="TC17" s="109" t="s">
        <v>1180</v>
      </c>
      <c r="TD17" s="109"/>
      <c r="TE17" s="109"/>
      <c r="TF17" s="109" t="s">
        <v>1183</v>
      </c>
      <c r="TG17" s="109"/>
      <c r="TH17" s="109"/>
      <c r="TS17" s="109" t="s">
        <v>1180</v>
      </c>
      <c r="TT17" s="109"/>
      <c r="TU17" s="109"/>
      <c r="TV17" s="109" t="s">
        <v>1183</v>
      </c>
      <c r="TW17" s="109"/>
      <c r="TX17" s="109"/>
      <c r="UI17" s="109" t="s">
        <v>1180</v>
      </c>
      <c r="UJ17" s="109"/>
      <c r="UK17" s="109"/>
      <c r="UL17" s="109" t="s">
        <v>1183</v>
      </c>
      <c r="UM17" s="109"/>
      <c r="UN17" s="109"/>
      <c r="UY17" s="109" t="s">
        <v>1180</v>
      </c>
      <c r="UZ17" s="109"/>
      <c r="VA17" s="109"/>
      <c r="VB17" s="109" t="s">
        <v>1183</v>
      </c>
      <c r="VC17" s="109"/>
      <c r="VD17" s="109"/>
      <c r="VO17" s="109" t="s">
        <v>1180</v>
      </c>
      <c r="VP17" s="109"/>
      <c r="VQ17" s="109"/>
      <c r="VR17" s="109" t="s">
        <v>1183</v>
      </c>
      <c r="VS17" s="109"/>
      <c r="VT17" s="109"/>
      <c r="WE17" s="109" t="s">
        <v>1180</v>
      </c>
      <c r="WF17" s="109"/>
      <c r="WG17" s="109"/>
      <c r="WH17" s="109" t="s">
        <v>1183</v>
      </c>
      <c r="WI17" s="109"/>
      <c r="WJ17" s="109"/>
      <c r="WU17" s="109" t="s">
        <v>1180</v>
      </c>
      <c r="WV17" s="109"/>
      <c r="WW17" s="109"/>
      <c r="WX17" s="109" t="s">
        <v>1183</v>
      </c>
      <c r="WY17" s="109"/>
      <c r="WZ17" s="109"/>
      <c r="XK17" s="109" t="s">
        <v>1180</v>
      </c>
      <c r="XL17" s="109"/>
      <c r="XM17" s="109"/>
      <c r="XN17" s="109" t="s">
        <v>1183</v>
      </c>
      <c r="XO17" s="109"/>
      <c r="XP17" s="109"/>
      <c r="YA17" s="109" t="s">
        <v>1180</v>
      </c>
      <c r="YB17" s="109"/>
      <c r="YC17" s="109"/>
      <c r="YD17" s="109" t="s">
        <v>1183</v>
      </c>
      <c r="YE17" s="109"/>
      <c r="YF17" s="109"/>
      <c r="YQ17" s="109" t="s">
        <v>1180</v>
      </c>
      <c r="YR17" s="109"/>
      <c r="YS17" s="109"/>
      <c r="YT17" s="109" t="s">
        <v>1183</v>
      </c>
      <c r="YU17" s="109"/>
      <c r="YV17" s="109"/>
      <c r="ZG17" s="109" t="s">
        <v>1180</v>
      </c>
      <c r="ZH17" s="109"/>
      <c r="ZI17" s="109"/>
      <c r="ZJ17" s="109" t="s">
        <v>1183</v>
      </c>
      <c r="ZK17" s="109"/>
      <c r="ZL17" s="109"/>
      <c r="ZW17" s="109" t="s">
        <v>1180</v>
      </c>
      <c r="ZX17" s="109"/>
      <c r="ZY17" s="109"/>
      <c r="ZZ17" s="109" t="s">
        <v>1183</v>
      </c>
      <c r="AAA17" s="109"/>
      <c r="AAB17" s="109"/>
      <c r="AAM17" s="109" t="s">
        <v>1180</v>
      </c>
      <c r="AAN17" s="109"/>
      <c r="AAO17" s="109"/>
      <c r="AAP17" s="109" t="s">
        <v>1183</v>
      </c>
      <c r="AAQ17" s="109"/>
      <c r="AAR17" s="109"/>
      <c r="ABC17" s="109" t="s">
        <v>1180</v>
      </c>
      <c r="ABD17" s="109"/>
      <c r="ABE17" s="109"/>
      <c r="ABF17" s="109" t="s">
        <v>1183</v>
      </c>
      <c r="ABG17" s="109"/>
      <c r="ABH17" s="109"/>
      <c r="ABS17" s="109" t="s">
        <v>1180</v>
      </c>
      <c r="ABT17" s="109"/>
      <c r="ABU17" s="109"/>
      <c r="ABV17" s="109" t="s">
        <v>1183</v>
      </c>
      <c r="ABW17" s="109"/>
      <c r="ABX17" s="109"/>
      <c r="ACI17" s="109" t="s">
        <v>1180</v>
      </c>
      <c r="ACJ17" s="109"/>
      <c r="ACK17" s="109"/>
      <c r="ACL17" s="109" t="s">
        <v>1183</v>
      </c>
      <c r="ACM17" s="109"/>
      <c r="ACN17" s="109"/>
      <c r="ACY17" s="109" t="s">
        <v>1180</v>
      </c>
      <c r="ACZ17" s="109"/>
      <c r="ADA17" s="109"/>
      <c r="ADB17" s="109" t="s">
        <v>1183</v>
      </c>
      <c r="ADC17" s="109"/>
      <c r="ADD17" s="109"/>
      <c r="ADO17" s="109" t="s">
        <v>1180</v>
      </c>
      <c r="ADP17" s="109"/>
      <c r="ADQ17" s="109"/>
      <c r="ADR17" s="109" t="s">
        <v>1183</v>
      </c>
      <c r="ADS17" s="109"/>
      <c r="ADT17" s="109"/>
      <c r="AEE17" s="109" t="s">
        <v>1180</v>
      </c>
      <c r="AEF17" s="109"/>
      <c r="AEG17" s="109"/>
      <c r="AEH17" s="109" t="s">
        <v>1183</v>
      </c>
      <c r="AEI17" s="109"/>
      <c r="AEJ17" s="109"/>
      <c r="AEU17" s="109" t="s">
        <v>1180</v>
      </c>
      <c r="AEV17" s="109"/>
      <c r="AEW17" s="109"/>
      <c r="AEX17" s="109" t="s">
        <v>1183</v>
      </c>
      <c r="AEY17" s="109"/>
      <c r="AEZ17" s="109"/>
      <c r="AFK17" s="109" t="s">
        <v>1180</v>
      </c>
      <c r="AFL17" s="109"/>
      <c r="AFM17" s="109"/>
      <c r="AFN17" s="109" t="s">
        <v>1183</v>
      </c>
      <c r="AFO17" s="109"/>
      <c r="AFP17" s="109"/>
      <c r="AGA17" s="109" t="s">
        <v>1180</v>
      </c>
      <c r="AGB17" s="109"/>
      <c r="AGC17" s="109"/>
      <c r="AGD17" s="109" t="s">
        <v>1183</v>
      </c>
      <c r="AGE17" s="109"/>
      <c r="AGF17" s="109"/>
      <c r="AGQ17" s="109" t="s">
        <v>1180</v>
      </c>
      <c r="AGR17" s="109"/>
      <c r="AGS17" s="109"/>
      <c r="AGT17" s="109" t="s">
        <v>1183</v>
      </c>
      <c r="AGU17" s="109"/>
      <c r="AGV17" s="109"/>
      <c r="AHG17" s="109" t="s">
        <v>1180</v>
      </c>
      <c r="AHH17" s="109"/>
      <c r="AHI17" s="109"/>
      <c r="AHJ17" s="109" t="s">
        <v>1183</v>
      </c>
      <c r="AHK17" s="109"/>
      <c r="AHL17" s="109"/>
      <c r="AHW17" s="109" t="s">
        <v>1180</v>
      </c>
      <c r="AHX17" s="109"/>
      <c r="AHY17" s="109"/>
      <c r="AHZ17" s="109" t="s">
        <v>1183</v>
      </c>
      <c r="AIA17" s="109"/>
      <c r="AIB17" s="109"/>
      <c r="AIM17" s="109" t="s">
        <v>1180</v>
      </c>
      <c r="AIN17" s="109"/>
      <c r="AIO17" s="109"/>
      <c r="AIP17" s="109" t="s">
        <v>1183</v>
      </c>
      <c r="AIQ17" s="109"/>
      <c r="AIR17" s="109"/>
      <c r="AJC17" s="109" t="s">
        <v>1180</v>
      </c>
      <c r="AJD17" s="109"/>
      <c r="AJE17" s="109"/>
      <c r="AJF17" s="109" t="s">
        <v>1183</v>
      </c>
      <c r="AJG17" s="109"/>
      <c r="AJH17" s="109"/>
      <c r="AJS17" s="109" t="s">
        <v>1180</v>
      </c>
      <c r="AJT17" s="109"/>
      <c r="AJU17" s="109"/>
      <c r="AJV17" s="109" t="s">
        <v>1183</v>
      </c>
      <c r="AJW17" s="109"/>
      <c r="AJX17" s="109"/>
      <c r="AKI17" s="109" t="s">
        <v>1180</v>
      </c>
      <c r="AKJ17" s="109"/>
      <c r="AKK17" s="109"/>
      <c r="AKL17" s="109" t="s">
        <v>1183</v>
      </c>
      <c r="AKM17" s="109"/>
      <c r="AKN17" s="109"/>
      <c r="AKY17" s="109" t="s">
        <v>1180</v>
      </c>
      <c r="AKZ17" s="109"/>
      <c r="ALA17" s="109"/>
      <c r="ALB17" s="109" t="s">
        <v>1183</v>
      </c>
      <c r="ALC17" s="109"/>
      <c r="ALD17" s="109"/>
      <c r="ALO17" s="109" t="s">
        <v>1180</v>
      </c>
      <c r="ALP17" s="109"/>
      <c r="ALQ17" s="109"/>
      <c r="ALR17" s="109" t="s">
        <v>1183</v>
      </c>
      <c r="ALS17" s="109"/>
      <c r="ALT17" s="109"/>
      <c r="AME17" s="109" t="s">
        <v>1180</v>
      </c>
      <c r="AMF17" s="109"/>
      <c r="AMG17" s="109"/>
      <c r="AMH17" s="109" t="s">
        <v>1183</v>
      </c>
      <c r="AMI17" s="109"/>
      <c r="AMJ17" s="109"/>
      <c r="AMU17" s="109" t="s">
        <v>1180</v>
      </c>
      <c r="AMV17" s="109"/>
      <c r="AMW17" s="109"/>
      <c r="AMX17" s="109" t="s">
        <v>1183</v>
      </c>
      <c r="AMY17" s="109"/>
      <c r="AMZ17" s="109"/>
      <c r="ANK17" s="109" t="s">
        <v>1180</v>
      </c>
      <c r="ANL17" s="109"/>
      <c r="ANM17" s="109"/>
      <c r="ANN17" s="109" t="s">
        <v>1183</v>
      </c>
      <c r="ANO17" s="109"/>
      <c r="ANP17" s="109"/>
      <c r="AOA17" s="109" t="s">
        <v>1180</v>
      </c>
      <c r="AOB17" s="109"/>
      <c r="AOC17" s="109"/>
      <c r="AOD17" s="109" t="s">
        <v>1183</v>
      </c>
      <c r="AOE17" s="109"/>
      <c r="AOF17" s="109"/>
      <c r="AOQ17" s="109" t="s">
        <v>1180</v>
      </c>
      <c r="AOR17" s="109"/>
      <c r="AOS17" s="109"/>
      <c r="AOT17" s="109" t="s">
        <v>1183</v>
      </c>
      <c r="AOU17" s="109"/>
      <c r="AOV17" s="109"/>
      <c r="APG17" s="109" t="s">
        <v>1180</v>
      </c>
      <c r="APH17" s="109"/>
      <c r="API17" s="109"/>
      <c r="APJ17" s="109" t="s">
        <v>1183</v>
      </c>
      <c r="APK17" s="109"/>
      <c r="APL17" s="109"/>
      <c r="APW17" s="109" t="s">
        <v>1180</v>
      </c>
      <c r="APX17" s="109"/>
      <c r="APY17" s="109"/>
      <c r="APZ17" s="109" t="s">
        <v>1183</v>
      </c>
      <c r="AQA17" s="109"/>
      <c r="AQB17" s="109"/>
      <c r="AQM17" s="109" t="s">
        <v>1180</v>
      </c>
      <c r="AQN17" s="109"/>
      <c r="AQO17" s="109"/>
      <c r="AQP17" s="109" t="s">
        <v>1183</v>
      </c>
      <c r="AQQ17" s="109"/>
      <c r="AQR17" s="109"/>
      <c r="ARC17" s="109" t="s">
        <v>1180</v>
      </c>
      <c r="ARD17" s="109"/>
      <c r="ARE17" s="109"/>
      <c r="ARF17" s="109" t="s">
        <v>1183</v>
      </c>
      <c r="ARG17" s="109"/>
      <c r="ARH17" s="109"/>
      <c r="ARS17" s="109" t="s">
        <v>1180</v>
      </c>
      <c r="ART17" s="109"/>
      <c r="ARU17" s="109"/>
      <c r="ARV17" s="109" t="s">
        <v>1183</v>
      </c>
      <c r="ARW17" s="109"/>
      <c r="ARX17" s="109"/>
      <c r="ASI17" s="109" t="s">
        <v>1180</v>
      </c>
      <c r="ASJ17" s="109"/>
      <c r="ASK17" s="109"/>
      <c r="ASL17" s="109" t="s">
        <v>1183</v>
      </c>
      <c r="ASM17" s="109"/>
      <c r="ASN17" s="109"/>
      <c r="ASY17" s="109" t="s">
        <v>1180</v>
      </c>
      <c r="ASZ17" s="109"/>
      <c r="ATA17" s="109"/>
      <c r="ATB17" s="109" t="s">
        <v>1183</v>
      </c>
      <c r="ATC17" s="109"/>
      <c r="ATD17" s="109"/>
      <c r="ATO17" s="109" t="s">
        <v>1180</v>
      </c>
      <c r="ATP17" s="109"/>
      <c r="ATQ17" s="109"/>
      <c r="ATR17" s="109" t="s">
        <v>1183</v>
      </c>
      <c r="ATS17" s="109"/>
      <c r="ATT17" s="109"/>
      <c r="AUE17" s="109" t="s">
        <v>1180</v>
      </c>
      <c r="AUF17" s="109"/>
      <c r="AUG17" s="109"/>
      <c r="AUH17" s="109" t="s">
        <v>1183</v>
      </c>
      <c r="AUI17" s="109"/>
      <c r="AUJ17" s="109"/>
      <c r="AUU17" s="109" t="s">
        <v>1180</v>
      </c>
      <c r="AUV17" s="109"/>
      <c r="AUW17" s="109"/>
      <c r="AUX17" s="109" t="s">
        <v>1183</v>
      </c>
      <c r="AUY17" s="109"/>
      <c r="AUZ17" s="109"/>
      <c r="AVK17" s="109" t="s">
        <v>1180</v>
      </c>
      <c r="AVL17" s="109"/>
      <c r="AVM17" s="109"/>
      <c r="AVN17" s="109" t="s">
        <v>1183</v>
      </c>
      <c r="AVO17" s="109"/>
      <c r="AVP17" s="109"/>
      <c r="AWA17" s="109" t="s">
        <v>1180</v>
      </c>
      <c r="AWB17" s="109"/>
      <c r="AWC17" s="109"/>
      <c r="AWD17" s="109" t="s">
        <v>1183</v>
      </c>
      <c r="AWE17" s="109"/>
      <c r="AWF17" s="109"/>
      <c r="AWQ17" s="109" t="s">
        <v>1180</v>
      </c>
      <c r="AWR17" s="109"/>
      <c r="AWS17" s="109"/>
      <c r="AWT17" s="109" t="s">
        <v>1183</v>
      </c>
      <c r="AWU17" s="109"/>
      <c r="AWV17" s="109"/>
      <c r="AXG17" s="109" t="s">
        <v>1180</v>
      </c>
      <c r="AXH17" s="109"/>
      <c r="AXI17" s="109"/>
      <c r="AXJ17" s="109" t="s">
        <v>1183</v>
      </c>
      <c r="AXK17" s="109"/>
      <c r="AXL17" s="109"/>
      <c r="AXW17" s="109" t="s">
        <v>1180</v>
      </c>
      <c r="AXX17" s="109"/>
      <c r="AXY17" s="109"/>
      <c r="AXZ17" s="109" t="s">
        <v>1183</v>
      </c>
      <c r="AYA17" s="109"/>
      <c r="AYB17" s="109"/>
      <c r="AYM17" s="109" t="s">
        <v>1180</v>
      </c>
      <c r="AYN17" s="109"/>
      <c r="AYO17" s="109"/>
      <c r="AYP17" s="109" t="s">
        <v>1183</v>
      </c>
      <c r="AYQ17" s="109"/>
      <c r="AYR17" s="109"/>
      <c r="AZC17" s="109" t="s">
        <v>1180</v>
      </c>
      <c r="AZD17" s="109"/>
      <c r="AZE17" s="109"/>
      <c r="AZF17" s="109" t="s">
        <v>1183</v>
      </c>
      <c r="AZG17" s="109"/>
      <c r="AZH17" s="109"/>
      <c r="AZS17" s="109" t="s">
        <v>1180</v>
      </c>
      <c r="AZT17" s="109"/>
      <c r="AZU17" s="109"/>
      <c r="AZV17" s="109" t="s">
        <v>1183</v>
      </c>
      <c r="AZW17" s="109"/>
      <c r="AZX17" s="109"/>
      <c r="BAI17" s="109" t="s">
        <v>1180</v>
      </c>
      <c r="BAJ17" s="109"/>
      <c r="BAK17" s="109"/>
      <c r="BAL17" s="109" t="s">
        <v>1183</v>
      </c>
      <c r="BAM17" s="109"/>
      <c r="BAN17" s="109"/>
      <c r="BAY17" s="109" t="s">
        <v>1180</v>
      </c>
      <c r="BAZ17" s="109"/>
      <c r="BBA17" s="109"/>
      <c r="BBB17" s="109" t="s">
        <v>1183</v>
      </c>
      <c r="BBC17" s="109"/>
      <c r="BBD17" s="109"/>
      <c r="BBO17" s="109" t="s">
        <v>1180</v>
      </c>
      <c r="BBP17" s="109"/>
      <c r="BBQ17" s="109"/>
      <c r="BBR17" s="109" t="s">
        <v>1183</v>
      </c>
      <c r="BBS17" s="109"/>
      <c r="BBT17" s="109"/>
      <c r="BCE17" s="109" t="s">
        <v>1180</v>
      </c>
      <c r="BCF17" s="109"/>
      <c r="BCG17" s="109"/>
      <c r="BCH17" s="109" t="s">
        <v>1183</v>
      </c>
      <c r="BCI17" s="109"/>
      <c r="BCJ17" s="109"/>
      <c r="BCU17" s="109" t="s">
        <v>1180</v>
      </c>
      <c r="BCV17" s="109"/>
      <c r="BCW17" s="109"/>
      <c r="BCX17" s="109" t="s">
        <v>1183</v>
      </c>
      <c r="BCY17" s="109"/>
      <c r="BCZ17" s="109"/>
      <c r="BDK17" s="109" t="s">
        <v>1180</v>
      </c>
      <c r="BDL17" s="109"/>
      <c r="BDM17" s="109"/>
      <c r="BDN17" s="109" t="s">
        <v>1183</v>
      </c>
      <c r="BDO17" s="109"/>
      <c r="BDP17" s="109"/>
      <c r="BEA17" s="109" t="s">
        <v>1180</v>
      </c>
      <c r="BEB17" s="109"/>
      <c r="BEC17" s="109"/>
      <c r="BED17" s="109" t="s">
        <v>1183</v>
      </c>
      <c r="BEE17" s="109"/>
      <c r="BEF17" s="109"/>
      <c r="BEQ17" s="109" t="s">
        <v>1180</v>
      </c>
      <c r="BER17" s="109"/>
      <c r="BES17" s="109"/>
      <c r="BET17" s="109" t="s">
        <v>1183</v>
      </c>
      <c r="BEU17" s="109"/>
      <c r="BEV17" s="109"/>
      <c r="BFG17" s="109" t="s">
        <v>1180</v>
      </c>
      <c r="BFH17" s="109"/>
      <c r="BFI17" s="109"/>
      <c r="BFJ17" s="109" t="s">
        <v>1183</v>
      </c>
      <c r="BFK17" s="109"/>
      <c r="BFL17" s="109"/>
      <c r="BFW17" s="109" t="s">
        <v>1180</v>
      </c>
      <c r="BFX17" s="109"/>
      <c r="BFY17" s="109"/>
      <c r="BFZ17" s="109" t="s">
        <v>1183</v>
      </c>
      <c r="BGA17" s="109"/>
      <c r="BGB17" s="109"/>
      <c r="BGM17" s="109" t="s">
        <v>1180</v>
      </c>
      <c r="BGN17" s="109"/>
      <c r="BGO17" s="109"/>
      <c r="BGP17" s="109" t="s">
        <v>1183</v>
      </c>
      <c r="BGQ17" s="109"/>
      <c r="BGR17" s="109"/>
      <c r="BHC17" s="109" t="s">
        <v>1180</v>
      </c>
      <c r="BHD17" s="109"/>
      <c r="BHE17" s="109"/>
      <c r="BHF17" s="109" t="s">
        <v>1183</v>
      </c>
      <c r="BHG17" s="109"/>
      <c r="BHH17" s="109"/>
      <c r="BHS17" s="109" t="s">
        <v>1180</v>
      </c>
      <c r="BHT17" s="109"/>
      <c r="BHU17" s="109"/>
      <c r="BHV17" s="109" t="s">
        <v>1183</v>
      </c>
      <c r="BHW17" s="109"/>
      <c r="BHX17" s="109"/>
      <c r="BII17" s="109" t="s">
        <v>1180</v>
      </c>
      <c r="BIJ17" s="109"/>
      <c r="BIK17" s="109"/>
      <c r="BIL17" s="109" t="s">
        <v>1183</v>
      </c>
      <c r="BIM17" s="109"/>
      <c r="BIN17" s="109"/>
      <c r="BIY17" s="109" t="s">
        <v>1180</v>
      </c>
      <c r="BIZ17" s="109"/>
      <c r="BJA17" s="109"/>
      <c r="BJB17" s="109" t="s">
        <v>1183</v>
      </c>
      <c r="BJC17" s="109"/>
      <c r="BJD17" s="109"/>
      <c r="BJO17" s="109" t="s">
        <v>1180</v>
      </c>
      <c r="BJP17" s="109"/>
      <c r="BJQ17" s="109"/>
      <c r="BJR17" s="109" t="s">
        <v>1183</v>
      </c>
      <c r="BJS17" s="109"/>
      <c r="BJT17" s="109"/>
      <c r="BKE17" s="109" t="s">
        <v>1180</v>
      </c>
      <c r="BKF17" s="109"/>
      <c r="BKG17" s="109"/>
      <c r="BKH17" s="109" t="s">
        <v>1183</v>
      </c>
      <c r="BKI17" s="109"/>
      <c r="BKJ17" s="109"/>
      <c r="BKU17" s="109" t="s">
        <v>1180</v>
      </c>
      <c r="BKV17" s="109"/>
      <c r="BKW17" s="109"/>
      <c r="BKX17" s="109" t="s">
        <v>1183</v>
      </c>
      <c r="BKY17" s="109"/>
      <c r="BKZ17" s="109"/>
      <c r="BLK17" s="109" t="s">
        <v>1180</v>
      </c>
      <c r="BLL17" s="109"/>
      <c r="BLM17" s="109"/>
      <c r="BLN17" s="109" t="s">
        <v>1183</v>
      </c>
      <c r="BLO17" s="109"/>
      <c r="BLP17" s="109"/>
      <c r="BMA17" s="109" t="s">
        <v>1180</v>
      </c>
      <c r="BMB17" s="109"/>
      <c r="BMC17" s="109"/>
      <c r="BMD17" s="109" t="s">
        <v>1183</v>
      </c>
      <c r="BME17" s="109"/>
      <c r="BMF17" s="109"/>
      <c r="BMQ17" s="109" t="s">
        <v>1180</v>
      </c>
      <c r="BMR17" s="109"/>
      <c r="BMS17" s="109"/>
      <c r="BMT17" s="109" t="s">
        <v>1183</v>
      </c>
      <c r="BMU17" s="109"/>
      <c r="BMV17" s="109"/>
      <c r="BNG17" s="109" t="s">
        <v>1180</v>
      </c>
      <c r="BNH17" s="109"/>
      <c r="BNI17" s="109"/>
      <c r="BNJ17" s="109" t="s">
        <v>1183</v>
      </c>
      <c r="BNK17" s="109"/>
      <c r="BNL17" s="109"/>
      <c r="BNW17" s="109" t="s">
        <v>1180</v>
      </c>
      <c r="BNX17" s="109"/>
      <c r="BNY17" s="109"/>
      <c r="BNZ17" s="109" t="s">
        <v>1183</v>
      </c>
      <c r="BOA17" s="109"/>
      <c r="BOB17" s="109"/>
      <c r="BOM17" s="109" t="s">
        <v>1180</v>
      </c>
      <c r="BON17" s="109"/>
      <c r="BOO17" s="109"/>
      <c r="BOP17" s="109" t="s">
        <v>1183</v>
      </c>
      <c r="BOQ17" s="109"/>
      <c r="BOR17" s="109"/>
      <c r="BPC17" s="109" t="s">
        <v>1180</v>
      </c>
      <c r="BPD17" s="109"/>
      <c r="BPE17" s="109"/>
      <c r="BPF17" s="109" t="s">
        <v>1183</v>
      </c>
      <c r="BPG17" s="109"/>
      <c r="BPH17" s="109"/>
      <c r="BPS17" s="109" t="s">
        <v>1180</v>
      </c>
      <c r="BPT17" s="109"/>
      <c r="BPU17" s="109"/>
      <c r="BPV17" s="109" t="s">
        <v>1183</v>
      </c>
      <c r="BPW17" s="109"/>
      <c r="BPX17" s="109"/>
      <c r="BQI17" s="109" t="s">
        <v>1180</v>
      </c>
      <c r="BQJ17" s="109"/>
      <c r="BQK17" s="109"/>
      <c r="BQL17" s="109" t="s">
        <v>1183</v>
      </c>
      <c r="BQM17" s="109"/>
      <c r="BQN17" s="109"/>
      <c r="BQY17" s="109" t="s">
        <v>1180</v>
      </c>
      <c r="BQZ17" s="109"/>
      <c r="BRA17" s="109"/>
      <c r="BRB17" s="109" t="s">
        <v>1183</v>
      </c>
      <c r="BRC17" s="109"/>
      <c r="BRD17" s="109"/>
      <c r="BRO17" s="109" t="s">
        <v>1180</v>
      </c>
      <c r="BRP17" s="109"/>
      <c r="BRQ17" s="109"/>
      <c r="BRR17" s="109" t="s">
        <v>1183</v>
      </c>
      <c r="BRS17" s="109"/>
      <c r="BRT17" s="109"/>
      <c r="BSE17" s="109" t="s">
        <v>1180</v>
      </c>
      <c r="BSF17" s="109"/>
      <c r="BSG17" s="109"/>
      <c r="BSH17" s="109" t="s">
        <v>1183</v>
      </c>
      <c r="BSI17" s="109"/>
      <c r="BSJ17" s="109"/>
      <c r="BSU17" s="109" t="s">
        <v>1180</v>
      </c>
      <c r="BSV17" s="109"/>
      <c r="BSW17" s="109"/>
      <c r="BSX17" s="109" t="s">
        <v>1183</v>
      </c>
      <c r="BSY17" s="109"/>
      <c r="BSZ17" s="109"/>
      <c r="BTK17" s="109" t="s">
        <v>1180</v>
      </c>
      <c r="BTL17" s="109"/>
      <c r="BTM17" s="109"/>
      <c r="BTN17" s="109" t="s">
        <v>1183</v>
      </c>
      <c r="BTO17" s="109"/>
      <c r="BTP17" s="109"/>
      <c r="BUA17" s="109" t="s">
        <v>1180</v>
      </c>
      <c r="BUB17" s="109"/>
      <c r="BUC17" s="109"/>
      <c r="BUD17" s="109" t="s">
        <v>1183</v>
      </c>
      <c r="BUE17" s="109"/>
      <c r="BUF17" s="109"/>
      <c r="BUQ17" s="109" t="s">
        <v>1180</v>
      </c>
      <c r="BUR17" s="109"/>
      <c r="BUS17" s="109"/>
      <c r="BUT17" s="109" t="s">
        <v>1183</v>
      </c>
      <c r="BUU17" s="109"/>
      <c r="BUV17" s="109"/>
      <c r="BVG17" s="109" t="s">
        <v>1180</v>
      </c>
      <c r="BVH17" s="109"/>
      <c r="BVI17" s="109"/>
      <c r="BVJ17" s="109" t="s">
        <v>1183</v>
      </c>
      <c r="BVK17" s="109"/>
      <c r="BVL17" s="109"/>
      <c r="BVW17" s="109" t="s">
        <v>1180</v>
      </c>
      <c r="BVX17" s="109"/>
      <c r="BVY17" s="109"/>
      <c r="BVZ17" s="109" t="s">
        <v>1183</v>
      </c>
      <c r="BWA17" s="109"/>
      <c r="BWB17" s="109"/>
      <c r="BWM17" s="109" t="s">
        <v>1180</v>
      </c>
      <c r="BWN17" s="109"/>
      <c r="BWO17" s="109"/>
      <c r="BWP17" s="109" t="s">
        <v>1183</v>
      </c>
      <c r="BWQ17" s="109"/>
      <c r="BWR17" s="109"/>
      <c r="BXC17" s="109" t="s">
        <v>1180</v>
      </c>
      <c r="BXD17" s="109"/>
      <c r="BXE17" s="109"/>
      <c r="BXF17" s="109" t="s">
        <v>1183</v>
      </c>
      <c r="BXG17" s="109"/>
      <c r="BXH17" s="109"/>
      <c r="BXS17" s="109" t="s">
        <v>1180</v>
      </c>
      <c r="BXT17" s="109"/>
      <c r="BXU17" s="109"/>
      <c r="BXV17" s="109" t="s">
        <v>1183</v>
      </c>
      <c r="BXW17" s="109"/>
      <c r="BXX17" s="109"/>
      <c r="BYI17" s="109" t="s">
        <v>1180</v>
      </c>
      <c r="BYJ17" s="109"/>
      <c r="BYK17" s="109"/>
      <c r="BYL17" s="109" t="s">
        <v>1183</v>
      </c>
      <c r="BYM17" s="109"/>
      <c r="BYN17" s="109"/>
      <c r="BYY17" s="109" t="s">
        <v>1180</v>
      </c>
      <c r="BYZ17" s="109"/>
      <c r="BZA17" s="109"/>
      <c r="BZB17" s="109" t="s">
        <v>1183</v>
      </c>
      <c r="BZC17" s="109"/>
      <c r="BZD17" s="109"/>
      <c r="BZO17" s="109" t="s">
        <v>1180</v>
      </c>
      <c r="BZP17" s="109"/>
      <c r="BZQ17" s="109"/>
      <c r="BZR17" s="109" t="s">
        <v>1183</v>
      </c>
      <c r="BZS17" s="109"/>
      <c r="BZT17" s="109"/>
      <c r="CAE17" s="109" t="s">
        <v>1180</v>
      </c>
      <c r="CAF17" s="109"/>
      <c r="CAG17" s="109"/>
      <c r="CAH17" s="109" t="s">
        <v>1183</v>
      </c>
      <c r="CAI17" s="109"/>
      <c r="CAJ17" s="109"/>
      <c r="CAU17" s="109" t="s">
        <v>1180</v>
      </c>
      <c r="CAV17" s="109"/>
      <c r="CAW17" s="109"/>
      <c r="CAX17" s="109" t="s">
        <v>1183</v>
      </c>
      <c r="CAY17" s="109"/>
      <c r="CAZ17" s="109"/>
      <c r="CBK17" s="109" t="s">
        <v>1180</v>
      </c>
      <c r="CBL17" s="109"/>
      <c r="CBM17" s="109"/>
      <c r="CBN17" s="109" t="s">
        <v>1183</v>
      </c>
      <c r="CBO17" s="109"/>
      <c r="CBP17" s="109"/>
      <c r="CCA17" s="109" t="s">
        <v>1180</v>
      </c>
      <c r="CCB17" s="109"/>
      <c r="CCC17" s="109"/>
      <c r="CCD17" s="109" t="s">
        <v>1183</v>
      </c>
      <c r="CCE17" s="109"/>
      <c r="CCF17" s="109"/>
      <c r="CCQ17" s="109" t="s">
        <v>1180</v>
      </c>
      <c r="CCR17" s="109"/>
      <c r="CCS17" s="109"/>
      <c r="CCT17" s="109" t="s">
        <v>1183</v>
      </c>
      <c r="CCU17" s="109"/>
      <c r="CCV17" s="109"/>
      <c r="CDG17" s="109" t="s">
        <v>1180</v>
      </c>
      <c r="CDH17" s="109"/>
      <c r="CDI17" s="109"/>
      <c r="CDJ17" s="109" t="s">
        <v>1183</v>
      </c>
      <c r="CDK17" s="109"/>
      <c r="CDL17" s="109"/>
      <c r="CDW17" s="109" t="s">
        <v>1180</v>
      </c>
      <c r="CDX17" s="109"/>
      <c r="CDY17" s="109"/>
      <c r="CDZ17" s="109" t="s">
        <v>1183</v>
      </c>
      <c r="CEA17" s="109"/>
      <c r="CEB17" s="109"/>
      <c r="CEM17" s="109" t="s">
        <v>1180</v>
      </c>
      <c r="CEN17" s="109"/>
      <c r="CEO17" s="109"/>
      <c r="CEP17" s="109" t="s">
        <v>1183</v>
      </c>
      <c r="CEQ17" s="109"/>
      <c r="CER17" s="109"/>
      <c r="CFC17" s="109" t="s">
        <v>1180</v>
      </c>
      <c r="CFD17" s="109"/>
      <c r="CFE17" s="109"/>
      <c r="CFF17" s="109" t="s">
        <v>1183</v>
      </c>
      <c r="CFG17" s="109"/>
      <c r="CFH17" s="109"/>
      <c r="CFS17" s="109" t="s">
        <v>1180</v>
      </c>
      <c r="CFT17" s="109"/>
      <c r="CFU17" s="109"/>
      <c r="CFV17" s="109" t="s">
        <v>1183</v>
      </c>
      <c r="CFW17" s="109"/>
      <c r="CFX17" s="109"/>
      <c r="CGI17" s="109" t="s">
        <v>1180</v>
      </c>
      <c r="CGJ17" s="109"/>
      <c r="CGK17" s="109"/>
      <c r="CGL17" s="109" t="s">
        <v>1183</v>
      </c>
      <c r="CGM17" s="109"/>
      <c r="CGN17" s="109"/>
      <c r="CGY17" s="109" t="s">
        <v>1180</v>
      </c>
      <c r="CGZ17" s="109"/>
      <c r="CHA17" s="109"/>
      <c r="CHB17" s="109" t="s">
        <v>1183</v>
      </c>
      <c r="CHC17" s="109"/>
      <c r="CHD17" s="109"/>
      <c r="CHO17" s="109" t="s">
        <v>1180</v>
      </c>
      <c r="CHP17" s="109"/>
      <c r="CHQ17" s="109"/>
      <c r="CHR17" s="109" t="s">
        <v>1183</v>
      </c>
      <c r="CHS17" s="109"/>
      <c r="CHT17" s="109"/>
      <c r="CIE17" s="109" t="s">
        <v>1180</v>
      </c>
      <c r="CIF17" s="109"/>
      <c r="CIG17" s="109"/>
      <c r="CIH17" s="109" t="s">
        <v>1183</v>
      </c>
      <c r="CII17" s="109"/>
      <c r="CIJ17" s="109"/>
      <c r="CIU17" s="109" t="s">
        <v>1180</v>
      </c>
      <c r="CIV17" s="109"/>
      <c r="CIW17" s="109"/>
      <c r="CIX17" s="109" t="s">
        <v>1183</v>
      </c>
      <c r="CIY17" s="109"/>
      <c r="CIZ17" s="109"/>
      <c r="CJK17" s="109" t="s">
        <v>1180</v>
      </c>
      <c r="CJL17" s="109"/>
      <c r="CJM17" s="109"/>
      <c r="CJN17" s="109" t="s">
        <v>1183</v>
      </c>
      <c r="CJO17" s="109"/>
      <c r="CJP17" s="109"/>
      <c r="CKA17" s="109" t="s">
        <v>1180</v>
      </c>
      <c r="CKB17" s="109"/>
      <c r="CKC17" s="109"/>
      <c r="CKD17" s="109" t="s">
        <v>1183</v>
      </c>
      <c r="CKE17" s="109"/>
      <c r="CKF17" s="109"/>
      <c r="CKQ17" s="109" t="s">
        <v>1180</v>
      </c>
      <c r="CKR17" s="109"/>
      <c r="CKS17" s="109"/>
      <c r="CKT17" s="109" t="s">
        <v>1183</v>
      </c>
      <c r="CKU17" s="109"/>
      <c r="CKV17" s="109"/>
      <c r="CLG17" s="109" t="s">
        <v>1180</v>
      </c>
      <c r="CLH17" s="109"/>
      <c r="CLI17" s="109"/>
      <c r="CLJ17" s="109" t="s">
        <v>1183</v>
      </c>
      <c r="CLK17" s="109"/>
      <c r="CLL17" s="109"/>
      <c r="CLW17" s="109" t="s">
        <v>1180</v>
      </c>
      <c r="CLX17" s="109"/>
      <c r="CLY17" s="109"/>
      <c r="CLZ17" s="109" t="s">
        <v>1183</v>
      </c>
      <c r="CMA17" s="109"/>
      <c r="CMB17" s="109"/>
      <c r="CMM17" s="109" t="s">
        <v>1180</v>
      </c>
      <c r="CMN17" s="109"/>
      <c r="CMO17" s="109"/>
      <c r="CMP17" s="109" t="s">
        <v>1183</v>
      </c>
      <c r="CMQ17" s="109"/>
      <c r="CMR17" s="109"/>
      <c r="CNC17" s="109" t="s">
        <v>1180</v>
      </c>
      <c r="CND17" s="109"/>
      <c r="CNE17" s="109"/>
      <c r="CNF17" s="109" t="s">
        <v>1183</v>
      </c>
      <c r="CNG17" s="109"/>
      <c r="CNH17" s="109"/>
      <c r="CNS17" s="109" t="s">
        <v>1180</v>
      </c>
      <c r="CNT17" s="109"/>
      <c r="CNU17" s="109"/>
      <c r="CNV17" s="109" t="s">
        <v>1183</v>
      </c>
      <c r="CNW17" s="109"/>
      <c r="CNX17" s="109"/>
      <c r="COI17" s="109" t="s">
        <v>1180</v>
      </c>
      <c r="COJ17" s="109"/>
      <c r="COK17" s="109"/>
      <c r="COL17" s="109" t="s">
        <v>1183</v>
      </c>
      <c r="COM17" s="109"/>
      <c r="CON17" s="109"/>
      <c r="COY17" s="109" t="s">
        <v>1180</v>
      </c>
      <c r="COZ17" s="109"/>
      <c r="CPA17" s="109"/>
      <c r="CPB17" s="109" t="s">
        <v>1183</v>
      </c>
      <c r="CPC17" s="109"/>
      <c r="CPD17" s="109"/>
      <c r="CPO17" s="109" t="s">
        <v>1180</v>
      </c>
      <c r="CPP17" s="109"/>
      <c r="CPQ17" s="109"/>
      <c r="CPR17" s="109" t="s">
        <v>1183</v>
      </c>
      <c r="CPS17" s="109"/>
      <c r="CPT17" s="109"/>
      <c r="CQE17" s="109" t="s">
        <v>1180</v>
      </c>
      <c r="CQF17" s="109"/>
      <c r="CQG17" s="109"/>
      <c r="CQH17" s="109" t="s">
        <v>1183</v>
      </c>
      <c r="CQI17" s="109"/>
      <c r="CQJ17" s="109"/>
      <c r="CQU17" s="109" t="s">
        <v>1180</v>
      </c>
      <c r="CQV17" s="109"/>
      <c r="CQW17" s="109"/>
      <c r="CQX17" s="109" t="s">
        <v>1183</v>
      </c>
      <c r="CQY17" s="109"/>
      <c r="CQZ17" s="109"/>
      <c r="CRK17" s="109" t="s">
        <v>1180</v>
      </c>
      <c r="CRL17" s="109"/>
      <c r="CRM17" s="109"/>
      <c r="CRN17" s="109" t="s">
        <v>1183</v>
      </c>
      <c r="CRO17" s="109"/>
      <c r="CRP17" s="109"/>
      <c r="CSA17" s="109" t="s">
        <v>1180</v>
      </c>
      <c r="CSB17" s="109"/>
      <c r="CSC17" s="109"/>
      <c r="CSD17" s="109" t="s">
        <v>1183</v>
      </c>
      <c r="CSE17" s="109"/>
      <c r="CSF17" s="109"/>
      <c r="CSQ17" s="109" t="s">
        <v>1180</v>
      </c>
      <c r="CSR17" s="109"/>
      <c r="CSS17" s="109"/>
      <c r="CST17" s="109" t="s">
        <v>1183</v>
      </c>
      <c r="CSU17" s="109"/>
      <c r="CSV17" s="109"/>
      <c r="CTG17" s="109" t="s">
        <v>1180</v>
      </c>
      <c r="CTH17" s="109"/>
      <c r="CTI17" s="109"/>
      <c r="CTJ17" s="109" t="s">
        <v>1183</v>
      </c>
      <c r="CTK17" s="109"/>
      <c r="CTL17" s="109"/>
      <c r="CTW17" s="109" t="s">
        <v>1180</v>
      </c>
      <c r="CTX17" s="109"/>
      <c r="CTY17" s="109"/>
      <c r="CTZ17" s="109" t="s">
        <v>1183</v>
      </c>
      <c r="CUA17" s="109"/>
      <c r="CUB17" s="109"/>
      <c r="CUM17" s="109" t="s">
        <v>1180</v>
      </c>
      <c r="CUN17" s="109"/>
      <c r="CUO17" s="109"/>
      <c r="CUP17" s="109" t="s">
        <v>1183</v>
      </c>
      <c r="CUQ17" s="109"/>
      <c r="CUR17" s="109"/>
      <c r="CVC17" s="109" t="s">
        <v>1180</v>
      </c>
      <c r="CVD17" s="109"/>
      <c r="CVE17" s="109"/>
      <c r="CVF17" s="109" t="s">
        <v>1183</v>
      </c>
      <c r="CVG17" s="109"/>
      <c r="CVH17" s="109"/>
      <c r="CVS17" s="109" t="s">
        <v>1180</v>
      </c>
      <c r="CVT17" s="109"/>
      <c r="CVU17" s="109"/>
      <c r="CVV17" s="109" t="s">
        <v>1183</v>
      </c>
      <c r="CVW17" s="109"/>
      <c r="CVX17" s="109"/>
      <c r="CWI17" s="109" t="s">
        <v>1180</v>
      </c>
      <c r="CWJ17" s="109"/>
      <c r="CWK17" s="109"/>
      <c r="CWL17" s="109" t="s">
        <v>1183</v>
      </c>
      <c r="CWM17" s="109"/>
      <c r="CWN17" s="109"/>
      <c r="CWY17" s="109" t="s">
        <v>1180</v>
      </c>
      <c r="CWZ17" s="109"/>
      <c r="CXA17" s="109"/>
      <c r="CXB17" s="109" t="s">
        <v>1183</v>
      </c>
      <c r="CXC17" s="109"/>
      <c r="CXD17" s="109"/>
      <c r="CXO17" s="109" t="s">
        <v>1180</v>
      </c>
      <c r="CXP17" s="109"/>
      <c r="CXQ17" s="109"/>
      <c r="CXR17" s="109" t="s">
        <v>1183</v>
      </c>
      <c r="CXS17" s="109"/>
      <c r="CXT17" s="109"/>
      <c r="CYE17" s="109" t="s">
        <v>1180</v>
      </c>
      <c r="CYF17" s="109"/>
      <c r="CYG17" s="109"/>
      <c r="CYH17" s="109" t="s">
        <v>1183</v>
      </c>
      <c r="CYI17" s="109"/>
      <c r="CYJ17" s="109"/>
      <c r="CYU17" s="109" t="s">
        <v>1180</v>
      </c>
      <c r="CYV17" s="109"/>
      <c r="CYW17" s="109"/>
      <c r="CYX17" s="109" t="s">
        <v>1183</v>
      </c>
      <c r="CYY17" s="109"/>
      <c r="CYZ17" s="109"/>
      <c r="CZK17" s="109" t="s">
        <v>1180</v>
      </c>
      <c r="CZL17" s="109"/>
      <c r="CZM17" s="109"/>
      <c r="CZN17" s="109" t="s">
        <v>1183</v>
      </c>
      <c r="CZO17" s="109"/>
      <c r="CZP17" s="109"/>
      <c r="DAA17" s="109" t="s">
        <v>1180</v>
      </c>
      <c r="DAB17" s="109"/>
      <c r="DAC17" s="109"/>
      <c r="DAD17" s="109" t="s">
        <v>1183</v>
      </c>
      <c r="DAE17" s="109"/>
      <c r="DAF17" s="109"/>
      <c r="DAQ17" s="109" t="s">
        <v>1180</v>
      </c>
      <c r="DAR17" s="109"/>
      <c r="DAS17" s="109"/>
      <c r="DAT17" s="109" t="s">
        <v>1183</v>
      </c>
      <c r="DAU17" s="109"/>
      <c r="DAV17" s="109"/>
      <c r="DBG17" s="109" t="s">
        <v>1180</v>
      </c>
      <c r="DBH17" s="109"/>
      <c r="DBI17" s="109"/>
      <c r="DBJ17" s="109" t="s">
        <v>1183</v>
      </c>
      <c r="DBK17" s="109"/>
      <c r="DBL17" s="109"/>
      <c r="DBW17" s="109" t="s">
        <v>1180</v>
      </c>
      <c r="DBX17" s="109"/>
      <c r="DBY17" s="109"/>
      <c r="DBZ17" s="109" t="s">
        <v>1183</v>
      </c>
      <c r="DCA17" s="109"/>
      <c r="DCB17" s="109"/>
      <c r="DCM17" s="109" t="s">
        <v>1180</v>
      </c>
      <c r="DCN17" s="109"/>
      <c r="DCO17" s="109"/>
      <c r="DCP17" s="109" t="s">
        <v>1183</v>
      </c>
      <c r="DCQ17" s="109"/>
      <c r="DCR17" s="109"/>
      <c r="DDC17" s="109" t="s">
        <v>1180</v>
      </c>
      <c r="DDD17" s="109"/>
      <c r="DDE17" s="109"/>
      <c r="DDF17" s="109" t="s">
        <v>1183</v>
      </c>
      <c r="DDG17" s="109"/>
      <c r="DDH17" s="109"/>
      <c r="DDS17" s="109" t="s">
        <v>1180</v>
      </c>
      <c r="DDT17" s="109"/>
      <c r="DDU17" s="109"/>
      <c r="DDV17" s="109" t="s">
        <v>1183</v>
      </c>
      <c r="DDW17" s="109"/>
      <c r="DDX17" s="109"/>
      <c r="DEI17" s="109" t="s">
        <v>1180</v>
      </c>
      <c r="DEJ17" s="109"/>
      <c r="DEK17" s="109"/>
      <c r="DEL17" s="109" t="s">
        <v>1183</v>
      </c>
      <c r="DEM17" s="109"/>
      <c r="DEN17" s="109"/>
      <c r="DEY17" s="109" t="s">
        <v>1180</v>
      </c>
      <c r="DEZ17" s="109"/>
      <c r="DFA17" s="109"/>
      <c r="DFB17" s="109" t="s">
        <v>1183</v>
      </c>
      <c r="DFC17" s="109"/>
      <c r="DFD17" s="109"/>
      <c r="DFO17" s="109" t="s">
        <v>1180</v>
      </c>
      <c r="DFP17" s="109"/>
      <c r="DFQ17" s="109"/>
      <c r="DFR17" s="109" t="s">
        <v>1183</v>
      </c>
      <c r="DFS17" s="109"/>
      <c r="DFT17" s="109"/>
      <c r="DGE17" s="109" t="s">
        <v>1180</v>
      </c>
      <c r="DGF17" s="109"/>
      <c r="DGG17" s="109"/>
      <c r="DGH17" s="109" t="s">
        <v>1183</v>
      </c>
      <c r="DGI17" s="109"/>
      <c r="DGJ17" s="109"/>
      <c r="DGU17" s="109" t="s">
        <v>1180</v>
      </c>
      <c r="DGV17" s="109"/>
      <c r="DGW17" s="109"/>
      <c r="DGX17" s="109" t="s">
        <v>1183</v>
      </c>
      <c r="DGY17" s="109"/>
      <c r="DGZ17" s="109"/>
      <c r="DHK17" s="109" t="s">
        <v>1180</v>
      </c>
      <c r="DHL17" s="109"/>
      <c r="DHM17" s="109"/>
      <c r="DHN17" s="109" t="s">
        <v>1183</v>
      </c>
      <c r="DHO17" s="109"/>
      <c r="DHP17" s="109"/>
      <c r="DIA17" s="109" t="s">
        <v>1180</v>
      </c>
      <c r="DIB17" s="109"/>
      <c r="DIC17" s="109"/>
      <c r="DID17" s="109" t="s">
        <v>1183</v>
      </c>
      <c r="DIE17" s="109"/>
      <c r="DIF17" s="109"/>
      <c r="DIQ17" s="109" t="s">
        <v>1180</v>
      </c>
      <c r="DIR17" s="109"/>
      <c r="DIS17" s="109"/>
      <c r="DIT17" s="109" t="s">
        <v>1183</v>
      </c>
      <c r="DIU17" s="109"/>
      <c r="DIV17" s="109"/>
      <c r="DJG17" s="109" t="s">
        <v>1180</v>
      </c>
      <c r="DJH17" s="109"/>
      <c r="DJI17" s="109"/>
      <c r="DJJ17" s="109" t="s">
        <v>1183</v>
      </c>
      <c r="DJK17" s="109"/>
      <c r="DJL17" s="109"/>
      <c r="DJW17" s="109" t="s">
        <v>1180</v>
      </c>
      <c r="DJX17" s="109"/>
      <c r="DJY17" s="109"/>
      <c r="DJZ17" s="109" t="s">
        <v>1183</v>
      </c>
      <c r="DKA17" s="109"/>
      <c r="DKB17" s="109"/>
      <c r="DKM17" s="109" t="s">
        <v>1180</v>
      </c>
      <c r="DKN17" s="109"/>
      <c r="DKO17" s="109"/>
      <c r="DKP17" s="109" t="s">
        <v>1183</v>
      </c>
      <c r="DKQ17" s="109"/>
      <c r="DKR17" s="109"/>
      <c r="DLC17" s="109" t="s">
        <v>1180</v>
      </c>
      <c r="DLD17" s="109"/>
      <c r="DLE17" s="109"/>
      <c r="DLF17" s="109" t="s">
        <v>1183</v>
      </c>
      <c r="DLG17" s="109"/>
      <c r="DLH17" s="109"/>
      <c r="DLS17" s="109" t="s">
        <v>1180</v>
      </c>
      <c r="DLT17" s="109"/>
      <c r="DLU17" s="109"/>
      <c r="DLV17" s="109" t="s">
        <v>1183</v>
      </c>
      <c r="DLW17" s="109"/>
      <c r="DLX17" s="109"/>
      <c r="DMI17" s="109" t="s">
        <v>1180</v>
      </c>
      <c r="DMJ17" s="109"/>
      <c r="DMK17" s="109"/>
      <c r="DML17" s="109" t="s">
        <v>1183</v>
      </c>
      <c r="DMM17" s="109"/>
      <c r="DMN17" s="109"/>
      <c r="DMY17" s="109" t="s">
        <v>1180</v>
      </c>
      <c r="DMZ17" s="109"/>
      <c r="DNA17" s="109"/>
      <c r="DNB17" s="109" t="s">
        <v>1183</v>
      </c>
      <c r="DNC17" s="109"/>
      <c r="DND17" s="109"/>
      <c r="DNO17" s="109" t="s">
        <v>1180</v>
      </c>
      <c r="DNP17" s="109"/>
      <c r="DNQ17" s="109"/>
      <c r="DNR17" s="109" t="s">
        <v>1183</v>
      </c>
      <c r="DNS17" s="109"/>
      <c r="DNT17" s="109"/>
      <c r="DOE17" s="109" t="s">
        <v>1180</v>
      </c>
      <c r="DOF17" s="109"/>
      <c r="DOG17" s="109"/>
      <c r="DOH17" s="109" t="s">
        <v>1183</v>
      </c>
      <c r="DOI17" s="109"/>
      <c r="DOJ17" s="109"/>
      <c r="DOU17" s="109" t="s">
        <v>1180</v>
      </c>
      <c r="DOV17" s="109"/>
      <c r="DOW17" s="109"/>
      <c r="DOX17" s="109" t="s">
        <v>1183</v>
      </c>
      <c r="DOY17" s="109"/>
      <c r="DOZ17" s="109"/>
      <c r="DPK17" s="109" t="s">
        <v>1180</v>
      </c>
      <c r="DPL17" s="109"/>
      <c r="DPM17" s="109"/>
      <c r="DPN17" s="109" t="s">
        <v>1183</v>
      </c>
      <c r="DPO17" s="109"/>
      <c r="DPP17" s="109"/>
      <c r="DQA17" s="109" t="s">
        <v>1180</v>
      </c>
      <c r="DQB17" s="109"/>
      <c r="DQC17" s="109"/>
      <c r="DQD17" s="109" t="s">
        <v>1183</v>
      </c>
      <c r="DQE17" s="109"/>
      <c r="DQF17" s="109"/>
      <c r="DQQ17" s="109" t="s">
        <v>1180</v>
      </c>
      <c r="DQR17" s="109"/>
      <c r="DQS17" s="109"/>
      <c r="DQT17" s="109" t="s">
        <v>1183</v>
      </c>
      <c r="DQU17" s="109"/>
      <c r="DQV17" s="109"/>
      <c r="DRG17" s="109" t="s">
        <v>1180</v>
      </c>
      <c r="DRH17" s="109"/>
      <c r="DRI17" s="109"/>
      <c r="DRJ17" s="109" t="s">
        <v>1183</v>
      </c>
      <c r="DRK17" s="109"/>
      <c r="DRL17" s="109"/>
      <c r="DRW17" s="109" t="s">
        <v>1180</v>
      </c>
      <c r="DRX17" s="109"/>
      <c r="DRY17" s="109"/>
      <c r="DRZ17" s="109" t="s">
        <v>1183</v>
      </c>
      <c r="DSA17" s="109"/>
      <c r="DSB17" s="109"/>
      <c r="DSM17" s="109" t="s">
        <v>1180</v>
      </c>
      <c r="DSN17" s="109"/>
      <c r="DSO17" s="109"/>
      <c r="DSP17" s="109" t="s">
        <v>1183</v>
      </c>
      <c r="DSQ17" s="109"/>
      <c r="DSR17" s="109"/>
      <c r="DTC17" s="109" t="s">
        <v>1180</v>
      </c>
      <c r="DTD17" s="109"/>
      <c r="DTE17" s="109"/>
      <c r="DTF17" s="109" t="s">
        <v>1183</v>
      </c>
      <c r="DTG17" s="109"/>
      <c r="DTH17" s="109"/>
      <c r="DTS17" s="109" t="s">
        <v>1180</v>
      </c>
      <c r="DTT17" s="109"/>
      <c r="DTU17" s="109"/>
      <c r="DTV17" s="109" t="s">
        <v>1183</v>
      </c>
      <c r="DTW17" s="109"/>
      <c r="DTX17" s="109"/>
      <c r="DUI17" s="109" t="s">
        <v>1180</v>
      </c>
      <c r="DUJ17" s="109"/>
      <c r="DUK17" s="109"/>
      <c r="DUL17" s="109" t="s">
        <v>1183</v>
      </c>
      <c r="DUM17" s="109"/>
      <c r="DUN17" s="109"/>
      <c r="DUY17" s="109" t="s">
        <v>1180</v>
      </c>
      <c r="DUZ17" s="109"/>
      <c r="DVA17" s="109"/>
      <c r="DVB17" s="109" t="s">
        <v>1183</v>
      </c>
      <c r="DVC17" s="109"/>
      <c r="DVD17" s="109"/>
      <c r="DVO17" s="109" t="s">
        <v>1180</v>
      </c>
      <c r="DVP17" s="109"/>
      <c r="DVQ17" s="109"/>
      <c r="DVR17" s="109" t="s">
        <v>1183</v>
      </c>
      <c r="DVS17" s="109"/>
      <c r="DVT17" s="109"/>
      <c r="DWE17" s="109" t="s">
        <v>1180</v>
      </c>
      <c r="DWF17" s="109"/>
      <c r="DWG17" s="109"/>
      <c r="DWH17" s="109" t="s">
        <v>1183</v>
      </c>
      <c r="DWI17" s="109"/>
      <c r="DWJ17" s="109"/>
      <c r="DWU17" s="109" t="s">
        <v>1180</v>
      </c>
      <c r="DWV17" s="109"/>
      <c r="DWW17" s="109"/>
      <c r="DWX17" s="109" t="s">
        <v>1183</v>
      </c>
      <c r="DWY17" s="109"/>
      <c r="DWZ17" s="109"/>
      <c r="DXK17" s="109" t="s">
        <v>1180</v>
      </c>
      <c r="DXL17" s="109"/>
      <c r="DXM17" s="109"/>
      <c r="DXN17" s="109" t="s">
        <v>1183</v>
      </c>
      <c r="DXO17" s="109"/>
      <c r="DXP17" s="109"/>
      <c r="DYA17" s="109" t="s">
        <v>1180</v>
      </c>
      <c r="DYB17" s="109"/>
      <c r="DYC17" s="109"/>
      <c r="DYD17" s="109" t="s">
        <v>1183</v>
      </c>
      <c r="DYE17" s="109"/>
      <c r="DYF17" s="109"/>
      <c r="DYQ17" s="109" t="s">
        <v>1180</v>
      </c>
      <c r="DYR17" s="109"/>
      <c r="DYS17" s="109"/>
      <c r="DYT17" s="109" t="s">
        <v>1183</v>
      </c>
      <c r="DYU17" s="109"/>
      <c r="DYV17" s="109"/>
      <c r="DZG17" s="109" t="s">
        <v>1180</v>
      </c>
      <c r="DZH17" s="109"/>
      <c r="DZI17" s="109"/>
      <c r="DZJ17" s="109" t="s">
        <v>1183</v>
      </c>
      <c r="DZK17" s="109"/>
      <c r="DZL17" s="109"/>
      <c r="DZW17" s="109" t="s">
        <v>1180</v>
      </c>
      <c r="DZX17" s="109"/>
      <c r="DZY17" s="109"/>
      <c r="DZZ17" s="109" t="s">
        <v>1183</v>
      </c>
      <c r="EAA17" s="109"/>
      <c r="EAB17" s="109"/>
      <c r="EAM17" s="109" t="s">
        <v>1180</v>
      </c>
      <c r="EAN17" s="109"/>
      <c r="EAO17" s="109"/>
      <c r="EAP17" s="109" t="s">
        <v>1183</v>
      </c>
      <c r="EAQ17" s="109"/>
      <c r="EAR17" s="109"/>
      <c r="EBC17" s="109" t="s">
        <v>1180</v>
      </c>
      <c r="EBD17" s="109"/>
      <c r="EBE17" s="109"/>
      <c r="EBF17" s="109" t="s">
        <v>1183</v>
      </c>
      <c r="EBG17" s="109"/>
      <c r="EBH17" s="109"/>
      <c r="EBS17" s="109" t="s">
        <v>1180</v>
      </c>
      <c r="EBT17" s="109"/>
      <c r="EBU17" s="109"/>
      <c r="EBV17" s="109" t="s">
        <v>1183</v>
      </c>
      <c r="EBW17" s="109"/>
      <c r="EBX17" s="109"/>
      <c r="ECI17" s="109" t="s">
        <v>1180</v>
      </c>
      <c r="ECJ17" s="109"/>
      <c r="ECK17" s="109"/>
      <c r="ECL17" s="109" t="s">
        <v>1183</v>
      </c>
      <c r="ECM17" s="109"/>
      <c r="ECN17" s="109"/>
      <c r="ECY17" s="109" t="s">
        <v>1180</v>
      </c>
      <c r="ECZ17" s="109"/>
      <c r="EDA17" s="109"/>
      <c r="EDB17" s="109" t="s">
        <v>1183</v>
      </c>
      <c r="EDC17" s="109"/>
      <c r="EDD17" s="109"/>
      <c r="EDO17" s="109" t="s">
        <v>1180</v>
      </c>
      <c r="EDP17" s="109"/>
      <c r="EDQ17" s="109"/>
      <c r="EDR17" s="109" t="s">
        <v>1183</v>
      </c>
      <c r="EDS17" s="109"/>
      <c r="EDT17" s="109"/>
      <c r="EEE17" s="109" t="s">
        <v>1180</v>
      </c>
      <c r="EEF17" s="109"/>
      <c r="EEG17" s="109"/>
      <c r="EEH17" s="109" t="s">
        <v>1183</v>
      </c>
      <c r="EEI17" s="109"/>
      <c r="EEJ17" s="109"/>
      <c r="EEU17" s="109" t="s">
        <v>1180</v>
      </c>
      <c r="EEV17" s="109"/>
      <c r="EEW17" s="109"/>
      <c r="EEX17" s="109" t="s">
        <v>1183</v>
      </c>
      <c r="EEY17" s="109"/>
      <c r="EEZ17" s="109"/>
      <c r="EFK17" s="109" t="s">
        <v>1180</v>
      </c>
      <c r="EFL17" s="109"/>
      <c r="EFM17" s="109"/>
      <c r="EFN17" s="109" t="s">
        <v>1183</v>
      </c>
      <c r="EFO17" s="109"/>
      <c r="EFP17" s="109"/>
      <c r="EGA17" s="109" t="s">
        <v>1180</v>
      </c>
      <c r="EGB17" s="109"/>
      <c r="EGC17" s="109"/>
      <c r="EGD17" s="109" t="s">
        <v>1183</v>
      </c>
      <c r="EGE17" s="109"/>
      <c r="EGF17" s="109"/>
      <c r="EGQ17" s="109" t="s">
        <v>1180</v>
      </c>
      <c r="EGR17" s="109"/>
      <c r="EGS17" s="109"/>
      <c r="EGT17" s="109" t="s">
        <v>1183</v>
      </c>
      <c r="EGU17" s="109"/>
      <c r="EGV17" s="109"/>
      <c r="EHG17" s="109" t="s">
        <v>1180</v>
      </c>
      <c r="EHH17" s="109"/>
      <c r="EHI17" s="109"/>
      <c r="EHJ17" s="109" t="s">
        <v>1183</v>
      </c>
      <c r="EHK17" s="109"/>
      <c r="EHL17" s="109"/>
      <c r="EHW17" s="109" t="s">
        <v>1180</v>
      </c>
      <c r="EHX17" s="109"/>
      <c r="EHY17" s="109"/>
      <c r="EHZ17" s="109" t="s">
        <v>1183</v>
      </c>
      <c r="EIA17" s="109"/>
      <c r="EIB17" s="109"/>
      <c r="EIM17" s="109" t="s">
        <v>1180</v>
      </c>
      <c r="EIN17" s="109"/>
      <c r="EIO17" s="109"/>
      <c r="EIP17" s="109" t="s">
        <v>1183</v>
      </c>
      <c r="EIQ17" s="109"/>
      <c r="EIR17" s="109"/>
      <c r="EJC17" s="109" t="s">
        <v>1180</v>
      </c>
      <c r="EJD17" s="109"/>
      <c r="EJE17" s="109"/>
      <c r="EJF17" s="109" t="s">
        <v>1183</v>
      </c>
      <c r="EJG17" s="109"/>
      <c r="EJH17" s="109"/>
      <c r="EJS17" s="109" t="s">
        <v>1180</v>
      </c>
      <c r="EJT17" s="109"/>
      <c r="EJU17" s="109"/>
      <c r="EJV17" s="109" t="s">
        <v>1183</v>
      </c>
      <c r="EJW17" s="109"/>
      <c r="EJX17" s="109"/>
      <c r="EKI17" s="109" t="s">
        <v>1180</v>
      </c>
      <c r="EKJ17" s="109"/>
      <c r="EKK17" s="109"/>
      <c r="EKL17" s="109" t="s">
        <v>1183</v>
      </c>
      <c r="EKM17" s="109"/>
      <c r="EKN17" s="109"/>
      <c r="EKY17" s="109" t="s">
        <v>1180</v>
      </c>
      <c r="EKZ17" s="109"/>
      <c r="ELA17" s="109"/>
      <c r="ELB17" s="109" t="s">
        <v>1183</v>
      </c>
      <c r="ELC17" s="109"/>
      <c r="ELD17" s="109"/>
      <c r="ELO17" s="109" t="s">
        <v>1180</v>
      </c>
      <c r="ELP17" s="109"/>
      <c r="ELQ17" s="109"/>
      <c r="ELR17" s="109" t="s">
        <v>1183</v>
      </c>
      <c r="ELS17" s="109"/>
      <c r="ELT17" s="109"/>
      <c r="EME17" s="109" t="s">
        <v>1180</v>
      </c>
      <c r="EMF17" s="109"/>
      <c r="EMG17" s="109"/>
      <c r="EMH17" s="109" t="s">
        <v>1183</v>
      </c>
      <c r="EMI17" s="109"/>
      <c r="EMJ17" s="109"/>
      <c r="EMU17" s="109" t="s">
        <v>1180</v>
      </c>
      <c r="EMV17" s="109"/>
      <c r="EMW17" s="109"/>
      <c r="EMX17" s="109" t="s">
        <v>1183</v>
      </c>
      <c r="EMY17" s="109"/>
      <c r="EMZ17" s="109"/>
      <c r="ENK17" s="109" t="s">
        <v>1180</v>
      </c>
      <c r="ENL17" s="109"/>
      <c r="ENM17" s="109"/>
      <c r="ENN17" s="109" t="s">
        <v>1183</v>
      </c>
      <c r="ENO17" s="109"/>
      <c r="ENP17" s="109"/>
      <c r="EOA17" s="109" t="s">
        <v>1180</v>
      </c>
      <c r="EOB17" s="109"/>
      <c r="EOC17" s="109"/>
      <c r="EOD17" s="109" t="s">
        <v>1183</v>
      </c>
      <c r="EOE17" s="109"/>
      <c r="EOF17" s="109"/>
      <c r="EOQ17" s="109" t="s">
        <v>1180</v>
      </c>
      <c r="EOR17" s="109"/>
      <c r="EOS17" s="109"/>
      <c r="EOT17" s="109" t="s">
        <v>1183</v>
      </c>
      <c r="EOU17" s="109"/>
      <c r="EOV17" s="109"/>
      <c r="EPG17" s="109" t="s">
        <v>1180</v>
      </c>
      <c r="EPH17" s="109"/>
      <c r="EPI17" s="109"/>
      <c r="EPJ17" s="109" t="s">
        <v>1183</v>
      </c>
      <c r="EPK17" s="109"/>
      <c r="EPL17" s="109"/>
      <c r="EPW17" s="109" t="s">
        <v>1180</v>
      </c>
      <c r="EPX17" s="109"/>
      <c r="EPY17" s="109"/>
      <c r="EPZ17" s="109" t="s">
        <v>1183</v>
      </c>
      <c r="EQA17" s="109"/>
      <c r="EQB17" s="109"/>
      <c r="EQM17" s="109" t="s">
        <v>1180</v>
      </c>
      <c r="EQN17" s="109"/>
      <c r="EQO17" s="109"/>
      <c r="EQP17" s="109" t="s">
        <v>1183</v>
      </c>
      <c r="EQQ17" s="109"/>
      <c r="EQR17" s="109"/>
      <c r="ERC17" s="109" t="s">
        <v>1180</v>
      </c>
      <c r="ERD17" s="109"/>
      <c r="ERE17" s="109"/>
      <c r="ERF17" s="109" t="s">
        <v>1183</v>
      </c>
      <c r="ERG17" s="109"/>
      <c r="ERH17" s="109"/>
      <c r="ERS17" s="109" t="s">
        <v>1180</v>
      </c>
      <c r="ERT17" s="109"/>
      <c r="ERU17" s="109"/>
      <c r="ERV17" s="109" t="s">
        <v>1183</v>
      </c>
      <c r="ERW17" s="109"/>
      <c r="ERX17" s="109"/>
      <c r="ESI17" s="109" t="s">
        <v>1180</v>
      </c>
      <c r="ESJ17" s="109"/>
      <c r="ESK17" s="109"/>
      <c r="ESL17" s="109" t="s">
        <v>1183</v>
      </c>
      <c r="ESM17" s="109"/>
      <c r="ESN17" s="109"/>
      <c r="ESY17" s="109" t="s">
        <v>1180</v>
      </c>
      <c r="ESZ17" s="109"/>
      <c r="ETA17" s="109"/>
      <c r="ETB17" s="109" t="s">
        <v>1183</v>
      </c>
      <c r="ETC17" s="109"/>
      <c r="ETD17" s="109"/>
      <c r="ETO17" s="109" t="s">
        <v>1180</v>
      </c>
      <c r="ETP17" s="109"/>
      <c r="ETQ17" s="109"/>
      <c r="ETR17" s="109" t="s">
        <v>1183</v>
      </c>
      <c r="ETS17" s="109"/>
      <c r="ETT17" s="109"/>
      <c r="EUE17" s="109" t="s">
        <v>1180</v>
      </c>
      <c r="EUF17" s="109"/>
      <c r="EUG17" s="109"/>
      <c r="EUH17" s="109" t="s">
        <v>1183</v>
      </c>
      <c r="EUI17" s="109"/>
      <c r="EUJ17" s="109"/>
      <c r="EUU17" s="109" t="s">
        <v>1180</v>
      </c>
      <c r="EUV17" s="109"/>
      <c r="EUW17" s="109"/>
      <c r="EUX17" s="109" t="s">
        <v>1183</v>
      </c>
      <c r="EUY17" s="109"/>
      <c r="EUZ17" s="109"/>
      <c r="EVK17" s="109" t="s">
        <v>1180</v>
      </c>
      <c r="EVL17" s="109"/>
      <c r="EVM17" s="109"/>
      <c r="EVN17" s="109" t="s">
        <v>1183</v>
      </c>
      <c r="EVO17" s="109"/>
      <c r="EVP17" s="109"/>
      <c r="EWA17" s="109" t="s">
        <v>1180</v>
      </c>
      <c r="EWB17" s="109"/>
      <c r="EWC17" s="109"/>
      <c r="EWD17" s="109" t="s">
        <v>1183</v>
      </c>
      <c r="EWE17" s="109"/>
      <c r="EWF17" s="109"/>
      <c r="EWQ17" s="109" t="s">
        <v>1180</v>
      </c>
      <c r="EWR17" s="109"/>
      <c r="EWS17" s="109"/>
      <c r="EWT17" s="109" t="s">
        <v>1183</v>
      </c>
      <c r="EWU17" s="109"/>
      <c r="EWV17" s="109"/>
      <c r="EXG17" s="109" t="s">
        <v>1180</v>
      </c>
      <c r="EXH17" s="109"/>
      <c r="EXI17" s="109"/>
      <c r="EXJ17" s="109" t="s">
        <v>1183</v>
      </c>
      <c r="EXK17" s="109"/>
      <c r="EXL17" s="109"/>
      <c r="EXW17" s="109" t="s">
        <v>1180</v>
      </c>
      <c r="EXX17" s="109"/>
      <c r="EXY17" s="109"/>
      <c r="EXZ17" s="109" t="s">
        <v>1183</v>
      </c>
      <c r="EYA17" s="109"/>
      <c r="EYB17" s="109"/>
      <c r="EYM17" s="109" t="s">
        <v>1180</v>
      </c>
      <c r="EYN17" s="109"/>
      <c r="EYO17" s="109"/>
      <c r="EYP17" s="109" t="s">
        <v>1183</v>
      </c>
      <c r="EYQ17" s="109"/>
      <c r="EYR17" s="109"/>
      <c r="EZC17" s="109" t="s">
        <v>1180</v>
      </c>
      <c r="EZD17" s="109"/>
      <c r="EZE17" s="109"/>
      <c r="EZF17" s="109" t="s">
        <v>1183</v>
      </c>
      <c r="EZG17" s="109"/>
      <c r="EZH17" s="109"/>
      <c r="EZS17" s="109" t="s">
        <v>1180</v>
      </c>
      <c r="EZT17" s="109"/>
      <c r="EZU17" s="109"/>
      <c r="EZV17" s="109" t="s">
        <v>1183</v>
      </c>
      <c r="EZW17" s="109"/>
      <c r="EZX17" s="109"/>
      <c r="FAI17" s="109" t="s">
        <v>1180</v>
      </c>
      <c r="FAJ17" s="109"/>
      <c r="FAK17" s="109"/>
      <c r="FAL17" s="109" t="s">
        <v>1183</v>
      </c>
      <c r="FAM17" s="109"/>
      <c r="FAN17" s="109"/>
      <c r="FAY17" s="109" t="s">
        <v>1180</v>
      </c>
      <c r="FAZ17" s="109"/>
      <c r="FBA17" s="109"/>
      <c r="FBB17" s="109" t="s">
        <v>1183</v>
      </c>
      <c r="FBC17" s="109"/>
      <c r="FBD17" s="109"/>
      <c r="FBO17" s="109" t="s">
        <v>1180</v>
      </c>
      <c r="FBP17" s="109"/>
      <c r="FBQ17" s="109"/>
      <c r="FBR17" s="109" t="s">
        <v>1183</v>
      </c>
      <c r="FBS17" s="109"/>
      <c r="FBT17" s="109"/>
      <c r="FCE17" s="109" t="s">
        <v>1180</v>
      </c>
      <c r="FCF17" s="109"/>
      <c r="FCG17" s="109"/>
      <c r="FCH17" s="109" t="s">
        <v>1183</v>
      </c>
      <c r="FCI17" s="109"/>
      <c r="FCJ17" s="109"/>
      <c r="FCU17" s="109" t="s">
        <v>1180</v>
      </c>
      <c r="FCV17" s="109"/>
      <c r="FCW17" s="109"/>
      <c r="FCX17" s="109" t="s">
        <v>1183</v>
      </c>
      <c r="FCY17" s="109"/>
      <c r="FCZ17" s="109"/>
      <c r="FDK17" s="109" t="s">
        <v>1180</v>
      </c>
      <c r="FDL17" s="109"/>
      <c r="FDM17" s="109"/>
      <c r="FDN17" s="109" t="s">
        <v>1183</v>
      </c>
      <c r="FDO17" s="109"/>
      <c r="FDP17" s="109"/>
      <c r="FEA17" s="109" t="s">
        <v>1180</v>
      </c>
      <c r="FEB17" s="109"/>
      <c r="FEC17" s="109"/>
      <c r="FED17" s="109" t="s">
        <v>1183</v>
      </c>
      <c r="FEE17" s="109"/>
      <c r="FEF17" s="109"/>
      <c r="FEQ17" s="109" t="s">
        <v>1180</v>
      </c>
      <c r="FER17" s="109"/>
      <c r="FES17" s="109"/>
      <c r="FET17" s="109" t="s">
        <v>1183</v>
      </c>
      <c r="FEU17" s="109"/>
      <c r="FEV17" s="109"/>
      <c r="FFG17" s="109" t="s">
        <v>1180</v>
      </c>
      <c r="FFH17" s="109"/>
      <c r="FFI17" s="109"/>
      <c r="FFJ17" s="109" t="s">
        <v>1183</v>
      </c>
      <c r="FFK17" s="109"/>
      <c r="FFL17" s="109"/>
      <c r="FFW17" s="109" t="s">
        <v>1180</v>
      </c>
      <c r="FFX17" s="109"/>
      <c r="FFY17" s="109"/>
      <c r="FFZ17" s="109" t="s">
        <v>1183</v>
      </c>
      <c r="FGA17" s="109"/>
      <c r="FGB17" s="109"/>
      <c r="FGM17" s="109" t="s">
        <v>1180</v>
      </c>
      <c r="FGN17" s="109"/>
      <c r="FGO17" s="109"/>
      <c r="FGP17" s="109" t="s">
        <v>1183</v>
      </c>
      <c r="FGQ17" s="109"/>
      <c r="FGR17" s="109"/>
      <c r="FHC17" s="109" t="s">
        <v>1180</v>
      </c>
      <c r="FHD17" s="109"/>
      <c r="FHE17" s="109"/>
      <c r="FHF17" s="109" t="s">
        <v>1183</v>
      </c>
      <c r="FHG17" s="109"/>
      <c r="FHH17" s="109"/>
      <c r="FHS17" s="109" t="s">
        <v>1180</v>
      </c>
      <c r="FHT17" s="109"/>
      <c r="FHU17" s="109"/>
      <c r="FHV17" s="109" t="s">
        <v>1183</v>
      </c>
      <c r="FHW17" s="109"/>
      <c r="FHX17" s="109"/>
      <c r="FII17" s="109" t="s">
        <v>1180</v>
      </c>
      <c r="FIJ17" s="109"/>
      <c r="FIK17" s="109"/>
      <c r="FIL17" s="109" t="s">
        <v>1183</v>
      </c>
      <c r="FIM17" s="109"/>
      <c r="FIN17" s="109"/>
      <c r="FIY17" s="109" t="s">
        <v>1180</v>
      </c>
      <c r="FIZ17" s="109"/>
      <c r="FJA17" s="109"/>
      <c r="FJB17" s="109" t="s">
        <v>1183</v>
      </c>
      <c r="FJC17" s="109"/>
      <c r="FJD17" s="109"/>
      <c r="FJO17" s="109" t="s">
        <v>1180</v>
      </c>
      <c r="FJP17" s="109"/>
      <c r="FJQ17" s="109"/>
      <c r="FJR17" s="109" t="s">
        <v>1183</v>
      </c>
      <c r="FJS17" s="109"/>
      <c r="FJT17" s="109"/>
      <c r="FKE17" s="109" t="s">
        <v>1180</v>
      </c>
      <c r="FKF17" s="109"/>
      <c r="FKG17" s="109"/>
      <c r="FKH17" s="109" t="s">
        <v>1183</v>
      </c>
      <c r="FKI17" s="109"/>
      <c r="FKJ17" s="109"/>
      <c r="FKU17" s="109" t="s">
        <v>1180</v>
      </c>
      <c r="FKV17" s="109"/>
      <c r="FKW17" s="109"/>
      <c r="FKX17" s="109" t="s">
        <v>1183</v>
      </c>
      <c r="FKY17" s="109"/>
      <c r="FKZ17" s="109"/>
      <c r="FLK17" s="109" t="s">
        <v>1180</v>
      </c>
      <c r="FLL17" s="109"/>
      <c r="FLM17" s="109"/>
      <c r="FLN17" s="109" t="s">
        <v>1183</v>
      </c>
      <c r="FLO17" s="109"/>
      <c r="FLP17" s="109"/>
      <c r="FMA17" s="109" t="s">
        <v>1180</v>
      </c>
      <c r="FMB17" s="109"/>
      <c r="FMC17" s="109"/>
      <c r="FMD17" s="109" t="s">
        <v>1183</v>
      </c>
      <c r="FME17" s="109"/>
      <c r="FMF17" s="109"/>
      <c r="FMQ17" s="109" t="s">
        <v>1180</v>
      </c>
      <c r="FMR17" s="109"/>
      <c r="FMS17" s="109"/>
      <c r="FMT17" s="109" t="s">
        <v>1183</v>
      </c>
      <c r="FMU17" s="109"/>
      <c r="FMV17" s="109"/>
      <c r="FNG17" s="109" t="s">
        <v>1180</v>
      </c>
      <c r="FNH17" s="109"/>
      <c r="FNI17" s="109"/>
      <c r="FNJ17" s="109" t="s">
        <v>1183</v>
      </c>
      <c r="FNK17" s="109"/>
      <c r="FNL17" s="109"/>
      <c r="FNW17" s="109" t="s">
        <v>1180</v>
      </c>
      <c r="FNX17" s="109"/>
      <c r="FNY17" s="109"/>
      <c r="FNZ17" s="109" t="s">
        <v>1183</v>
      </c>
      <c r="FOA17" s="109"/>
      <c r="FOB17" s="109"/>
      <c r="FOM17" s="109" t="s">
        <v>1180</v>
      </c>
      <c r="FON17" s="109"/>
      <c r="FOO17" s="109"/>
      <c r="FOP17" s="109" t="s">
        <v>1183</v>
      </c>
      <c r="FOQ17" s="109"/>
      <c r="FOR17" s="109"/>
      <c r="FPC17" s="109" t="s">
        <v>1180</v>
      </c>
      <c r="FPD17" s="109"/>
      <c r="FPE17" s="109"/>
      <c r="FPF17" s="109" t="s">
        <v>1183</v>
      </c>
      <c r="FPG17" s="109"/>
      <c r="FPH17" s="109"/>
      <c r="FPS17" s="109" t="s">
        <v>1180</v>
      </c>
      <c r="FPT17" s="109"/>
      <c r="FPU17" s="109"/>
      <c r="FPV17" s="109" t="s">
        <v>1183</v>
      </c>
      <c r="FPW17" s="109"/>
      <c r="FPX17" s="109"/>
      <c r="FQI17" s="109" t="s">
        <v>1180</v>
      </c>
      <c r="FQJ17" s="109"/>
      <c r="FQK17" s="109"/>
      <c r="FQL17" s="109" t="s">
        <v>1183</v>
      </c>
      <c r="FQM17" s="109"/>
      <c r="FQN17" s="109"/>
      <c r="FQY17" s="109" t="s">
        <v>1180</v>
      </c>
      <c r="FQZ17" s="109"/>
      <c r="FRA17" s="109"/>
      <c r="FRB17" s="109" t="s">
        <v>1183</v>
      </c>
      <c r="FRC17" s="109"/>
      <c r="FRD17" s="109"/>
      <c r="FRO17" s="109" t="s">
        <v>1180</v>
      </c>
      <c r="FRP17" s="109"/>
      <c r="FRQ17" s="109"/>
      <c r="FRR17" s="109" t="s">
        <v>1183</v>
      </c>
      <c r="FRS17" s="109"/>
      <c r="FRT17" s="109"/>
      <c r="FSE17" s="109" t="s">
        <v>1180</v>
      </c>
      <c r="FSF17" s="109"/>
      <c r="FSG17" s="109"/>
      <c r="FSH17" s="109" t="s">
        <v>1183</v>
      </c>
      <c r="FSI17" s="109"/>
      <c r="FSJ17" s="109"/>
      <c r="FSU17" s="109" t="s">
        <v>1180</v>
      </c>
      <c r="FSV17" s="109"/>
      <c r="FSW17" s="109"/>
      <c r="FSX17" s="109" t="s">
        <v>1183</v>
      </c>
      <c r="FSY17" s="109"/>
      <c r="FSZ17" s="109"/>
      <c r="FTK17" s="109" t="s">
        <v>1180</v>
      </c>
      <c r="FTL17" s="109"/>
      <c r="FTM17" s="109"/>
      <c r="FTN17" s="109" t="s">
        <v>1183</v>
      </c>
      <c r="FTO17" s="109"/>
      <c r="FTP17" s="109"/>
      <c r="FUA17" s="109" t="s">
        <v>1180</v>
      </c>
      <c r="FUB17" s="109"/>
      <c r="FUC17" s="109"/>
      <c r="FUD17" s="109" t="s">
        <v>1183</v>
      </c>
      <c r="FUE17" s="109"/>
      <c r="FUF17" s="109"/>
      <c r="FUQ17" s="109" t="s">
        <v>1180</v>
      </c>
      <c r="FUR17" s="109"/>
      <c r="FUS17" s="109"/>
      <c r="FUT17" s="109" t="s">
        <v>1183</v>
      </c>
      <c r="FUU17" s="109"/>
      <c r="FUV17" s="109"/>
      <c r="FVG17" s="109" t="s">
        <v>1180</v>
      </c>
      <c r="FVH17" s="109"/>
      <c r="FVI17" s="109"/>
      <c r="FVJ17" s="109" t="s">
        <v>1183</v>
      </c>
      <c r="FVK17" s="109"/>
      <c r="FVL17" s="109"/>
      <c r="FVW17" s="109" t="s">
        <v>1180</v>
      </c>
      <c r="FVX17" s="109"/>
      <c r="FVY17" s="109"/>
      <c r="FVZ17" s="109" t="s">
        <v>1183</v>
      </c>
      <c r="FWA17" s="109"/>
      <c r="FWB17" s="109"/>
      <c r="FWM17" s="109" t="s">
        <v>1180</v>
      </c>
      <c r="FWN17" s="109"/>
      <c r="FWO17" s="109"/>
      <c r="FWP17" s="109" t="s">
        <v>1183</v>
      </c>
      <c r="FWQ17" s="109"/>
      <c r="FWR17" s="109"/>
      <c r="FXC17" s="109" t="s">
        <v>1180</v>
      </c>
      <c r="FXD17" s="109"/>
      <c r="FXE17" s="109"/>
      <c r="FXF17" s="109" t="s">
        <v>1183</v>
      </c>
      <c r="FXG17" s="109"/>
      <c r="FXH17" s="109"/>
      <c r="FXS17" s="109" t="s">
        <v>1180</v>
      </c>
      <c r="FXT17" s="109"/>
      <c r="FXU17" s="109"/>
      <c r="FXV17" s="109" t="s">
        <v>1183</v>
      </c>
      <c r="FXW17" s="109"/>
      <c r="FXX17" s="109"/>
      <c r="FYI17" s="109" t="s">
        <v>1180</v>
      </c>
      <c r="FYJ17" s="109"/>
      <c r="FYK17" s="109"/>
      <c r="FYL17" s="109" t="s">
        <v>1183</v>
      </c>
      <c r="FYM17" s="109"/>
      <c r="FYN17" s="109"/>
      <c r="FYY17" s="109" t="s">
        <v>1180</v>
      </c>
      <c r="FYZ17" s="109"/>
      <c r="FZA17" s="109"/>
      <c r="FZB17" s="109" t="s">
        <v>1183</v>
      </c>
      <c r="FZC17" s="109"/>
      <c r="FZD17" s="109"/>
      <c r="FZO17" s="109" t="s">
        <v>1180</v>
      </c>
      <c r="FZP17" s="109"/>
      <c r="FZQ17" s="109"/>
      <c r="FZR17" s="109" t="s">
        <v>1183</v>
      </c>
      <c r="FZS17" s="109"/>
      <c r="FZT17" s="109"/>
      <c r="GAE17" s="109" t="s">
        <v>1180</v>
      </c>
      <c r="GAF17" s="109"/>
      <c r="GAG17" s="109"/>
      <c r="GAH17" s="109" t="s">
        <v>1183</v>
      </c>
      <c r="GAI17" s="109"/>
      <c r="GAJ17" s="109"/>
      <c r="GAU17" s="109" t="s">
        <v>1180</v>
      </c>
      <c r="GAV17" s="109"/>
      <c r="GAW17" s="109"/>
      <c r="GAX17" s="109" t="s">
        <v>1183</v>
      </c>
      <c r="GAY17" s="109"/>
      <c r="GAZ17" s="109"/>
      <c r="GBK17" s="109" t="s">
        <v>1180</v>
      </c>
      <c r="GBL17" s="109"/>
      <c r="GBM17" s="109"/>
      <c r="GBN17" s="109" t="s">
        <v>1183</v>
      </c>
      <c r="GBO17" s="109"/>
      <c r="GBP17" s="109"/>
      <c r="GCA17" s="109" t="s">
        <v>1180</v>
      </c>
      <c r="GCB17" s="109"/>
      <c r="GCC17" s="109"/>
      <c r="GCD17" s="109" t="s">
        <v>1183</v>
      </c>
      <c r="GCE17" s="109"/>
      <c r="GCF17" s="109"/>
      <c r="GCQ17" s="109" t="s">
        <v>1180</v>
      </c>
      <c r="GCR17" s="109"/>
      <c r="GCS17" s="109"/>
      <c r="GCT17" s="109" t="s">
        <v>1183</v>
      </c>
      <c r="GCU17" s="109"/>
      <c r="GCV17" s="109"/>
      <c r="GDG17" s="109" t="s">
        <v>1180</v>
      </c>
      <c r="GDH17" s="109"/>
      <c r="GDI17" s="109"/>
      <c r="GDJ17" s="109" t="s">
        <v>1183</v>
      </c>
      <c r="GDK17" s="109"/>
      <c r="GDL17" s="109"/>
      <c r="GDW17" s="109" t="s">
        <v>1180</v>
      </c>
      <c r="GDX17" s="109"/>
      <c r="GDY17" s="109"/>
      <c r="GDZ17" s="109" t="s">
        <v>1183</v>
      </c>
      <c r="GEA17" s="109"/>
      <c r="GEB17" s="109"/>
      <c r="GEM17" s="109" t="s">
        <v>1180</v>
      </c>
      <c r="GEN17" s="109"/>
      <c r="GEO17" s="109"/>
      <c r="GEP17" s="109" t="s">
        <v>1183</v>
      </c>
      <c r="GEQ17" s="109"/>
      <c r="GER17" s="109"/>
      <c r="GFC17" s="109" t="s">
        <v>1180</v>
      </c>
      <c r="GFD17" s="109"/>
      <c r="GFE17" s="109"/>
      <c r="GFF17" s="109" t="s">
        <v>1183</v>
      </c>
      <c r="GFG17" s="109"/>
      <c r="GFH17" s="109"/>
      <c r="GFS17" s="109" t="s">
        <v>1180</v>
      </c>
      <c r="GFT17" s="109"/>
      <c r="GFU17" s="109"/>
      <c r="GFV17" s="109" t="s">
        <v>1183</v>
      </c>
      <c r="GFW17" s="109"/>
      <c r="GFX17" s="109"/>
      <c r="GGI17" s="109" t="s">
        <v>1180</v>
      </c>
      <c r="GGJ17" s="109"/>
      <c r="GGK17" s="109"/>
      <c r="GGL17" s="109" t="s">
        <v>1183</v>
      </c>
      <c r="GGM17" s="109"/>
      <c r="GGN17" s="109"/>
      <c r="GGY17" s="109" t="s">
        <v>1180</v>
      </c>
      <c r="GGZ17" s="109"/>
      <c r="GHA17" s="109"/>
      <c r="GHB17" s="109" t="s">
        <v>1183</v>
      </c>
      <c r="GHC17" s="109"/>
      <c r="GHD17" s="109"/>
      <c r="GHO17" s="109" t="s">
        <v>1180</v>
      </c>
      <c r="GHP17" s="109"/>
      <c r="GHQ17" s="109"/>
      <c r="GHR17" s="109" t="s">
        <v>1183</v>
      </c>
      <c r="GHS17" s="109"/>
      <c r="GHT17" s="109"/>
      <c r="GIE17" s="109" t="s">
        <v>1180</v>
      </c>
      <c r="GIF17" s="109"/>
      <c r="GIG17" s="109"/>
      <c r="GIH17" s="109" t="s">
        <v>1183</v>
      </c>
      <c r="GII17" s="109"/>
      <c r="GIJ17" s="109"/>
      <c r="GIU17" s="109" t="s">
        <v>1180</v>
      </c>
      <c r="GIV17" s="109"/>
      <c r="GIW17" s="109"/>
      <c r="GIX17" s="109" t="s">
        <v>1183</v>
      </c>
      <c r="GIY17" s="109"/>
      <c r="GIZ17" s="109"/>
      <c r="GJK17" s="109" t="s">
        <v>1180</v>
      </c>
      <c r="GJL17" s="109"/>
      <c r="GJM17" s="109"/>
      <c r="GJN17" s="109" t="s">
        <v>1183</v>
      </c>
      <c r="GJO17" s="109"/>
      <c r="GJP17" s="109"/>
      <c r="GKA17" s="109" t="s">
        <v>1180</v>
      </c>
      <c r="GKB17" s="109"/>
      <c r="GKC17" s="109"/>
      <c r="GKD17" s="109" t="s">
        <v>1183</v>
      </c>
      <c r="GKE17" s="109"/>
      <c r="GKF17" s="109"/>
      <c r="GKQ17" s="109" t="s">
        <v>1180</v>
      </c>
      <c r="GKR17" s="109"/>
      <c r="GKS17" s="109"/>
      <c r="GKT17" s="109" t="s">
        <v>1183</v>
      </c>
      <c r="GKU17" s="109"/>
      <c r="GKV17" s="109"/>
      <c r="GLG17" s="109" t="s">
        <v>1180</v>
      </c>
      <c r="GLH17" s="109"/>
      <c r="GLI17" s="109"/>
      <c r="GLJ17" s="109" t="s">
        <v>1183</v>
      </c>
      <c r="GLK17" s="109"/>
      <c r="GLL17" s="109"/>
      <c r="GLW17" s="109" t="s">
        <v>1180</v>
      </c>
      <c r="GLX17" s="109"/>
      <c r="GLY17" s="109"/>
      <c r="GLZ17" s="109" t="s">
        <v>1183</v>
      </c>
      <c r="GMA17" s="109"/>
      <c r="GMB17" s="109"/>
      <c r="GMM17" s="109" t="s">
        <v>1180</v>
      </c>
      <c r="GMN17" s="109"/>
      <c r="GMO17" s="109"/>
      <c r="GMP17" s="109" t="s">
        <v>1183</v>
      </c>
      <c r="GMQ17" s="109"/>
      <c r="GMR17" s="109"/>
      <c r="GNC17" s="109" t="s">
        <v>1180</v>
      </c>
      <c r="GND17" s="109"/>
      <c r="GNE17" s="109"/>
      <c r="GNF17" s="109" t="s">
        <v>1183</v>
      </c>
      <c r="GNG17" s="109"/>
      <c r="GNH17" s="109"/>
      <c r="GNS17" s="109" t="s">
        <v>1180</v>
      </c>
      <c r="GNT17" s="109"/>
      <c r="GNU17" s="109"/>
      <c r="GNV17" s="109" t="s">
        <v>1183</v>
      </c>
      <c r="GNW17" s="109"/>
      <c r="GNX17" s="109"/>
      <c r="GOI17" s="109" t="s">
        <v>1180</v>
      </c>
      <c r="GOJ17" s="109"/>
      <c r="GOK17" s="109"/>
      <c r="GOL17" s="109" t="s">
        <v>1183</v>
      </c>
      <c r="GOM17" s="109"/>
      <c r="GON17" s="109"/>
      <c r="GOY17" s="109" t="s">
        <v>1180</v>
      </c>
      <c r="GOZ17" s="109"/>
      <c r="GPA17" s="109"/>
      <c r="GPB17" s="109" t="s">
        <v>1183</v>
      </c>
      <c r="GPC17" s="109"/>
      <c r="GPD17" s="109"/>
      <c r="GPO17" s="109" t="s">
        <v>1180</v>
      </c>
      <c r="GPP17" s="109"/>
      <c r="GPQ17" s="109"/>
      <c r="GPR17" s="109" t="s">
        <v>1183</v>
      </c>
      <c r="GPS17" s="109"/>
      <c r="GPT17" s="109"/>
      <c r="GQE17" s="109" t="s">
        <v>1180</v>
      </c>
      <c r="GQF17" s="109"/>
      <c r="GQG17" s="109"/>
      <c r="GQH17" s="109" t="s">
        <v>1183</v>
      </c>
      <c r="GQI17" s="109"/>
      <c r="GQJ17" s="109"/>
      <c r="GQU17" s="109" t="s">
        <v>1180</v>
      </c>
      <c r="GQV17" s="109"/>
      <c r="GQW17" s="109"/>
      <c r="GQX17" s="109" t="s">
        <v>1183</v>
      </c>
      <c r="GQY17" s="109"/>
      <c r="GQZ17" s="109"/>
      <c r="GRK17" s="109" t="s">
        <v>1180</v>
      </c>
      <c r="GRL17" s="109"/>
      <c r="GRM17" s="109"/>
      <c r="GRN17" s="109" t="s">
        <v>1183</v>
      </c>
      <c r="GRO17" s="109"/>
      <c r="GRP17" s="109"/>
      <c r="GSA17" s="109" t="s">
        <v>1180</v>
      </c>
      <c r="GSB17" s="109"/>
      <c r="GSC17" s="109"/>
      <c r="GSD17" s="109" t="s">
        <v>1183</v>
      </c>
      <c r="GSE17" s="109"/>
      <c r="GSF17" s="109"/>
      <c r="GSQ17" s="109" t="s">
        <v>1180</v>
      </c>
      <c r="GSR17" s="109"/>
      <c r="GSS17" s="109"/>
      <c r="GST17" s="109" t="s">
        <v>1183</v>
      </c>
      <c r="GSU17" s="109"/>
      <c r="GSV17" s="109"/>
      <c r="GTG17" s="109" t="s">
        <v>1180</v>
      </c>
      <c r="GTH17" s="109"/>
      <c r="GTI17" s="109"/>
      <c r="GTJ17" s="109" t="s">
        <v>1183</v>
      </c>
      <c r="GTK17" s="109"/>
      <c r="GTL17" s="109"/>
      <c r="GTW17" s="109" t="s">
        <v>1180</v>
      </c>
      <c r="GTX17" s="109"/>
      <c r="GTY17" s="109"/>
      <c r="GTZ17" s="109" t="s">
        <v>1183</v>
      </c>
      <c r="GUA17" s="109"/>
      <c r="GUB17" s="109"/>
      <c r="GUM17" s="109" t="s">
        <v>1180</v>
      </c>
      <c r="GUN17" s="109"/>
      <c r="GUO17" s="109"/>
      <c r="GUP17" s="109" t="s">
        <v>1183</v>
      </c>
      <c r="GUQ17" s="109"/>
      <c r="GUR17" s="109"/>
      <c r="GVC17" s="109" t="s">
        <v>1180</v>
      </c>
      <c r="GVD17" s="109"/>
      <c r="GVE17" s="109"/>
      <c r="GVF17" s="109" t="s">
        <v>1183</v>
      </c>
      <c r="GVG17" s="109"/>
      <c r="GVH17" s="109"/>
      <c r="GVS17" s="109" t="s">
        <v>1180</v>
      </c>
      <c r="GVT17" s="109"/>
      <c r="GVU17" s="109"/>
      <c r="GVV17" s="109" t="s">
        <v>1183</v>
      </c>
      <c r="GVW17" s="109"/>
      <c r="GVX17" s="109"/>
      <c r="GWI17" s="109" t="s">
        <v>1180</v>
      </c>
      <c r="GWJ17" s="109"/>
      <c r="GWK17" s="109"/>
      <c r="GWL17" s="109" t="s">
        <v>1183</v>
      </c>
      <c r="GWM17" s="109"/>
      <c r="GWN17" s="109"/>
      <c r="GWY17" s="109" t="s">
        <v>1180</v>
      </c>
      <c r="GWZ17" s="109"/>
      <c r="GXA17" s="109"/>
      <c r="GXB17" s="109" t="s">
        <v>1183</v>
      </c>
      <c r="GXC17" s="109"/>
      <c r="GXD17" s="109"/>
      <c r="GXO17" s="109" t="s">
        <v>1180</v>
      </c>
      <c r="GXP17" s="109"/>
      <c r="GXQ17" s="109"/>
      <c r="GXR17" s="109" t="s">
        <v>1183</v>
      </c>
      <c r="GXS17" s="109"/>
      <c r="GXT17" s="109"/>
      <c r="GYE17" s="109" t="s">
        <v>1180</v>
      </c>
      <c r="GYF17" s="109"/>
      <c r="GYG17" s="109"/>
      <c r="GYH17" s="109" t="s">
        <v>1183</v>
      </c>
      <c r="GYI17" s="109"/>
      <c r="GYJ17" s="109"/>
      <c r="GYU17" s="109" t="s">
        <v>1180</v>
      </c>
      <c r="GYV17" s="109"/>
      <c r="GYW17" s="109"/>
      <c r="GYX17" s="109" t="s">
        <v>1183</v>
      </c>
      <c r="GYY17" s="109"/>
      <c r="GYZ17" s="109"/>
      <c r="GZK17" s="109" t="s">
        <v>1180</v>
      </c>
      <c r="GZL17" s="109"/>
      <c r="GZM17" s="109"/>
      <c r="GZN17" s="109" t="s">
        <v>1183</v>
      </c>
      <c r="GZO17" s="109"/>
      <c r="GZP17" s="109"/>
      <c r="HAA17" s="109" t="s">
        <v>1180</v>
      </c>
      <c r="HAB17" s="109"/>
      <c r="HAC17" s="109"/>
      <c r="HAD17" s="109" t="s">
        <v>1183</v>
      </c>
      <c r="HAE17" s="109"/>
      <c r="HAF17" s="109"/>
      <c r="HAQ17" s="109" t="s">
        <v>1180</v>
      </c>
      <c r="HAR17" s="109"/>
      <c r="HAS17" s="109"/>
      <c r="HAT17" s="109" t="s">
        <v>1183</v>
      </c>
      <c r="HAU17" s="109"/>
      <c r="HAV17" s="109"/>
      <c r="HBG17" s="109" t="s">
        <v>1180</v>
      </c>
      <c r="HBH17" s="109"/>
      <c r="HBI17" s="109"/>
      <c r="HBJ17" s="109" t="s">
        <v>1183</v>
      </c>
      <c r="HBK17" s="109"/>
      <c r="HBL17" s="109"/>
      <c r="HBW17" s="109" t="s">
        <v>1180</v>
      </c>
      <c r="HBX17" s="109"/>
      <c r="HBY17" s="109"/>
      <c r="HBZ17" s="109" t="s">
        <v>1183</v>
      </c>
      <c r="HCA17" s="109"/>
      <c r="HCB17" s="109"/>
      <c r="HCM17" s="109" t="s">
        <v>1180</v>
      </c>
      <c r="HCN17" s="109"/>
      <c r="HCO17" s="109"/>
      <c r="HCP17" s="109" t="s">
        <v>1183</v>
      </c>
      <c r="HCQ17" s="109"/>
      <c r="HCR17" s="109"/>
      <c r="HDC17" s="109" t="s">
        <v>1180</v>
      </c>
      <c r="HDD17" s="109"/>
      <c r="HDE17" s="109"/>
      <c r="HDF17" s="109" t="s">
        <v>1183</v>
      </c>
      <c r="HDG17" s="109"/>
      <c r="HDH17" s="109"/>
      <c r="HDS17" s="109" t="s">
        <v>1180</v>
      </c>
      <c r="HDT17" s="109"/>
      <c r="HDU17" s="109"/>
      <c r="HDV17" s="109" t="s">
        <v>1183</v>
      </c>
      <c r="HDW17" s="109"/>
      <c r="HDX17" s="109"/>
      <c r="HEI17" s="109" t="s">
        <v>1180</v>
      </c>
      <c r="HEJ17" s="109"/>
      <c r="HEK17" s="109"/>
      <c r="HEL17" s="109" t="s">
        <v>1183</v>
      </c>
      <c r="HEM17" s="109"/>
      <c r="HEN17" s="109"/>
      <c r="HEY17" s="109" t="s">
        <v>1180</v>
      </c>
      <c r="HEZ17" s="109"/>
      <c r="HFA17" s="109"/>
      <c r="HFB17" s="109" t="s">
        <v>1183</v>
      </c>
      <c r="HFC17" s="109"/>
      <c r="HFD17" s="109"/>
      <c r="HFO17" s="109" t="s">
        <v>1180</v>
      </c>
      <c r="HFP17" s="109"/>
      <c r="HFQ17" s="109"/>
      <c r="HFR17" s="109" t="s">
        <v>1183</v>
      </c>
      <c r="HFS17" s="109"/>
      <c r="HFT17" s="109"/>
      <c r="HGE17" s="109" t="s">
        <v>1180</v>
      </c>
      <c r="HGF17" s="109"/>
      <c r="HGG17" s="109"/>
      <c r="HGH17" s="109" t="s">
        <v>1183</v>
      </c>
      <c r="HGI17" s="109"/>
      <c r="HGJ17" s="109"/>
      <c r="HGU17" s="109" t="s">
        <v>1180</v>
      </c>
      <c r="HGV17" s="109"/>
      <c r="HGW17" s="109"/>
      <c r="HGX17" s="109" t="s">
        <v>1183</v>
      </c>
      <c r="HGY17" s="109"/>
      <c r="HGZ17" s="109"/>
      <c r="HHK17" s="109" t="s">
        <v>1180</v>
      </c>
      <c r="HHL17" s="109"/>
      <c r="HHM17" s="109"/>
      <c r="HHN17" s="109" t="s">
        <v>1183</v>
      </c>
      <c r="HHO17" s="109"/>
      <c r="HHP17" s="109"/>
      <c r="HIA17" s="109" t="s">
        <v>1180</v>
      </c>
      <c r="HIB17" s="109"/>
      <c r="HIC17" s="109"/>
      <c r="HID17" s="109" t="s">
        <v>1183</v>
      </c>
      <c r="HIE17" s="109"/>
      <c r="HIF17" s="109"/>
      <c r="HIQ17" s="109" t="s">
        <v>1180</v>
      </c>
      <c r="HIR17" s="109"/>
      <c r="HIS17" s="109"/>
      <c r="HIT17" s="109" t="s">
        <v>1183</v>
      </c>
      <c r="HIU17" s="109"/>
      <c r="HIV17" s="109"/>
      <c r="HJG17" s="109" t="s">
        <v>1180</v>
      </c>
      <c r="HJH17" s="109"/>
      <c r="HJI17" s="109"/>
      <c r="HJJ17" s="109" t="s">
        <v>1183</v>
      </c>
      <c r="HJK17" s="109"/>
      <c r="HJL17" s="109"/>
      <c r="HJW17" s="109" t="s">
        <v>1180</v>
      </c>
      <c r="HJX17" s="109"/>
      <c r="HJY17" s="109"/>
      <c r="HJZ17" s="109" t="s">
        <v>1183</v>
      </c>
      <c r="HKA17" s="109"/>
      <c r="HKB17" s="109"/>
      <c r="HKM17" s="109" t="s">
        <v>1180</v>
      </c>
      <c r="HKN17" s="109"/>
      <c r="HKO17" s="109"/>
      <c r="HKP17" s="109" t="s">
        <v>1183</v>
      </c>
      <c r="HKQ17" s="109"/>
      <c r="HKR17" s="109"/>
      <c r="HLC17" s="109" t="s">
        <v>1180</v>
      </c>
      <c r="HLD17" s="109"/>
      <c r="HLE17" s="109"/>
      <c r="HLF17" s="109" t="s">
        <v>1183</v>
      </c>
      <c r="HLG17" s="109"/>
      <c r="HLH17" s="109"/>
      <c r="HLS17" s="109" t="s">
        <v>1180</v>
      </c>
      <c r="HLT17" s="109"/>
      <c r="HLU17" s="109"/>
      <c r="HLV17" s="109" t="s">
        <v>1183</v>
      </c>
      <c r="HLW17" s="109"/>
      <c r="HLX17" s="109"/>
      <c r="HMI17" s="109" t="s">
        <v>1180</v>
      </c>
      <c r="HMJ17" s="109"/>
      <c r="HMK17" s="109"/>
      <c r="HML17" s="109" t="s">
        <v>1183</v>
      </c>
      <c r="HMM17" s="109"/>
      <c r="HMN17" s="109"/>
      <c r="HMY17" s="109" t="s">
        <v>1180</v>
      </c>
      <c r="HMZ17" s="109"/>
      <c r="HNA17" s="109"/>
      <c r="HNB17" s="109" t="s">
        <v>1183</v>
      </c>
      <c r="HNC17" s="109"/>
      <c r="HND17" s="109"/>
      <c r="HNO17" s="109" t="s">
        <v>1180</v>
      </c>
      <c r="HNP17" s="109"/>
      <c r="HNQ17" s="109"/>
      <c r="HNR17" s="109" t="s">
        <v>1183</v>
      </c>
      <c r="HNS17" s="109"/>
      <c r="HNT17" s="109"/>
      <c r="HOE17" s="109" t="s">
        <v>1180</v>
      </c>
      <c r="HOF17" s="109"/>
      <c r="HOG17" s="109"/>
      <c r="HOH17" s="109" t="s">
        <v>1183</v>
      </c>
      <c r="HOI17" s="109"/>
      <c r="HOJ17" s="109"/>
      <c r="HOU17" s="109" t="s">
        <v>1180</v>
      </c>
      <c r="HOV17" s="109"/>
      <c r="HOW17" s="109"/>
      <c r="HOX17" s="109" t="s">
        <v>1183</v>
      </c>
      <c r="HOY17" s="109"/>
      <c r="HOZ17" s="109"/>
      <c r="HPK17" s="109" t="s">
        <v>1180</v>
      </c>
      <c r="HPL17" s="109"/>
      <c r="HPM17" s="109"/>
      <c r="HPN17" s="109" t="s">
        <v>1183</v>
      </c>
      <c r="HPO17" s="109"/>
      <c r="HPP17" s="109"/>
      <c r="HQA17" s="109" t="s">
        <v>1180</v>
      </c>
      <c r="HQB17" s="109"/>
      <c r="HQC17" s="109"/>
      <c r="HQD17" s="109" t="s">
        <v>1183</v>
      </c>
      <c r="HQE17" s="109"/>
      <c r="HQF17" s="109"/>
      <c r="HQQ17" s="109" t="s">
        <v>1180</v>
      </c>
      <c r="HQR17" s="109"/>
      <c r="HQS17" s="109"/>
      <c r="HQT17" s="109" t="s">
        <v>1183</v>
      </c>
      <c r="HQU17" s="109"/>
      <c r="HQV17" s="109"/>
      <c r="HRG17" s="109" t="s">
        <v>1180</v>
      </c>
      <c r="HRH17" s="109"/>
      <c r="HRI17" s="109"/>
      <c r="HRJ17" s="109" t="s">
        <v>1183</v>
      </c>
      <c r="HRK17" s="109"/>
      <c r="HRL17" s="109"/>
      <c r="HRW17" s="109" t="s">
        <v>1180</v>
      </c>
      <c r="HRX17" s="109"/>
      <c r="HRY17" s="109"/>
      <c r="HRZ17" s="109" t="s">
        <v>1183</v>
      </c>
      <c r="HSA17" s="109"/>
      <c r="HSB17" s="109"/>
      <c r="HSM17" s="109" t="s">
        <v>1180</v>
      </c>
      <c r="HSN17" s="109"/>
      <c r="HSO17" s="109"/>
      <c r="HSP17" s="109" t="s">
        <v>1183</v>
      </c>
      <c r="HSQ17" s="109"/>
      <c r="HSR17" s="109"/>
      <c r="HTC17" s="109" t="s">
        <v>1180</v>
      </c>
      <c r="HTD17" s="109"/>
      <c r="HTE17" s="109"/>
      <c r="HTF17" s="109" t="s">
        <v>1183</v>
      </c>
      <c r="HTG17" s="109"/>
      <c r="HTH17" s="109"/>
      <c r="HTS17" s="109" t="s">
        <v>1180</v>
      </c>
      <c r="HTT17" s="109"/>
      <c r="HTU17" s="109"/>
      <c r="HTV17" s="109" t="s">
        <v>1183</v>
      </c>
      <c r="HTW17" s="109"/>
      <c r="HTX17" s="109"/>
      <c r="HUI17" s="109" t="s">
        <v>1180</v>
      </c>
      <c r="HUJ17" s="109"/>
      <c r="HUK17" s="109"/>
      <c r="HUL17" s="109" t="s">
        <v>1183</v>
      </c>
      <c r="HUM17" s="109"/>
      <c r="HUN17" s="109"/>
      <c r="HUY17" s="109" t="s">
        <v>1180</v>
      </c>
      <c r="HUZ17" s="109"/>
      <c r="HVA17" s="109"/>
      <c r="HVB17" s="109" t="s">
        <v>1183</v>
      </c>
      <c r="HVC17" s="109"/>
      <c r="HVD17" s="109"/>
      <c r="HVO17" s="109" t="s">
        <v>1180</v>
      </c>
      <c r="HVP17" s="109"/>
      <c r="HVQ17" s="109"/>
      <c r="HVR17" s="109" t="s">
        <v>1183</v>
      </c>
      <c r="HVS17" s="109"/>
      <c r="HVT17" s="109"/>
      <c r="HWE17" s="109" t="s">
        <v>1180</v>
      </c>
      <c r="HWF17" s="109"/>
      <c r="HWG17" s="109"/>
      <c r="HWH17" s="109" t="s">
        <v>1183</v>
      </c>
      <c r="HWI17" s="109"/>
      <c r="HWJ17" s="109"/>
      <c r="HWU17" s="109" t="s">
        <v>1180</v>
      </c>
      <c r="HWV17" s="109"/>
      <c r="HWW17" s="109"/>
      <c r="HWX17" s="109" t="s">
        <v>1183</v>
      </c>
      <c r="HWY17" s="109"/>
      <c r="HWZ17" s="109"/>
      <c r="HXK17" s="109" t="s">
        <v>1180</v>
      </c>
      <c r="HXL17" s="109"/>
      <c r="HXM17" s="109"/>
      <c r="HXN17" s="109" t="s">
        <v>1183</v>
      </c>
      <c r="HXO17" s="109"/>
      <c r="HXP17" s="109"/>
      <c r="HYA17" s="109" t="s">
        <v>1180</v>
      </c>
      <c r="HYB17" s="109"/>
      <c r="HYC17" s="109"/>
      <c r="HYD17" s="109" t="s">
        <v>1183</v>
      </c>
      <c r="HYE17" s="109"/>
      <c r="HYF17" s="109"/>
      <c r="HYQ17" s="109" t="s">
        <v>1180</v>
      </c>
      <c r="HYR17" s="109"/>
      <c r="HYS17" s="109"/>
      <c r="HYT17" s="109" t="s">
        <v>1183</v>
      </c>
      <c r="HYU17" s="109"/>
      <c r="HYV17" s="109"/>
      <c r="HZG17" s="109" t="s">
        <v>1180</v>
      </c>
      <c r="HZH17" s="109"/>
      <c r="HZI17" s="109"/>
      <c r="HZJ17" s="109" t="s">
        <v>1183</v>
      </c>
      <c r="HZK17" s="109"/>
      <c r="HZL17" s="109"/>
      <c r="HZW17" s="109" t="s">
        <v>1180</v>
      </c>
      <c r="HZX17" s="109"/>
      <c r="HZY17" s="109"/>
      <c r="HZZ17" s="109" t="s">
        <v>1183</v>
      </c>
      <c r="IAA17" s="109"/>
      <c r="IAB17" s="109"/>
      <c r="IAM17" s="109" t="s">
        <v>1180</v>
      </c>
      <c r="IAN17" s="109"/>
      <c r="IAO17" s="109"/>
      <c r="IAP17" s="109" t="s">
        <v>1183</v>
      </c>
      <c r="IAQ17" s="109"/>
      <c r="IAR17" s="109"/>
      <c r="IBC17" s="109" t="s">
        <v>1180</v>
      </c>
      <c r="IBD17" s="109"/>
      <c r="IBE17" s="109"/>
      <c r="IBF17" s="109" t="s">
        <v>1183</v>
      </c>
      <c r="IBG17" s="109"/>
      <c r="IBH17" s="109"/>
      <c r="IBS17" s="109" t="s">
        <v>1180</v>
      </c>
      <c r="IBT17" s="109"/>
      <c r="IBU17" s="109"/>
      <c r="IBV17" s="109" t="s">
        <v>1183</v>
      </c>
      <c r="IBW17" s="109"/>
      <c r="IBX17" s="109"/>
      <c r="ICI17" s="109" t="s">
        <v>1180</v>
      </c>
      <c r="ICJ17" s="109"/>
      <c r="ICK17" s="109"/>
      <c r="ICL17" s="109" t="s">
        <v>1183</v>
      </c>
      <c r="ICM17" s="109"/>
      <c r="ICN17" s="109"/>
      <c r="ICY17" s="109" t="s">
        <v>1180</v>
      </c>
      <c r="ICZ17" s="109"/>
      <c r="IDA17" s="109"/>
      <c r="IDB17" s="109" t="s">
        <v>1183</v>
      </c>
      <c r="IDC17" s="109"/>
      <c r="IDD17" s="109"/>
      <c r="IDO17" s="109" t="s">
        <v>1180</v>
      </c>
      <c r="IDP17" s="109"/>
      <c r="IDQ17" s="109"/>
      <c r="IDR17" s="109" t="s">
        <v>1183</v>
      </c>
      <c r="IDS17" s="109"/>
      <c r="IDT17" s="109"/>
      <c r="IEE17" s="109" t="s">
        <v>1180</v>
      </c>
      <c r="IEF17" s="109"/>
      <c r="IEG17" s="109"/>
      <c r="IEH17" s="109" t="s">
        <v>1183</v>
      </c>
      <c r="IEI17" s="109"/>
      <c r="IEJ17" s="109"/>
      <c r="IEU17" s="109" t="s">
        <v>1180</v>
      </c>
      <c r="IEV17" s="109"/>
      <c r="IEW17" s="109"/>
      <c r="IEX17" s="109" t="s">
        <v>1183</v>
      </c>
      <c r="IEY17" s="109"/>
      <c r="IEZ17" s="109"/>
      <c r="IFK17" s="109" t="s">
        <v>1180</v>
      </c>
      <c r="IFL17" s="109"/>
      <c r="IFM17" s="109"/>
      <c r="IFN17" s="109" t="s">
        <v>1183</v>
      </c>
      <c r="IFO17" s="109"/>
      <c r="IFP17" s="109"/>
      <c r="IGA17" s="109" t="s">
        <v>1180</v>
      </c>
      <c r="IGB17" s="109"/>
      <c r="IGC17" s="109"/>
      <c r="IGD17" s="109" t="s">
        <v>1183</v>
      </c>
      <c r="IGE17" s="109"/>
      <c r="IGF17" s="109"/>
      <c r="IGQ17" s="109" t="s">
        <v>1180</v>
      </c>
      <c r="IGR17" s="109"/>
      <c r="IGS17" s="109"/>
      <c r="IGT17" s="109" t="s">
        <v>1183</v>
      </c>
      <c r="IGU17" s="109"/>
      <c r="IGV17" s="109"/>
      <c r="IHG17" s="109" t="s">
        <v>1180</v>
      </c>
      <c r="IHH17" s="109"/>
      <c r="IHI17" s="109"/>
      <c r="IHJ17" s="109" t="s">
        <v>1183</v>
      </c>
      <c r="IHK17" s="109"/>
      <c r="IHL17" s="109"/>
      <c r="IHW17" s="109" t="s">
        <v>1180</v>
      </c>
      <c r="IHX17" s="109"/>
      <c r="IHY17" s="109"/>
      <c r="IHZ17" s="109" t="s">
        <v>1183</v>
      </c>
      <c r="IIA17" s="109"/>
      <c r="IIB17" s="109"/>
      <c r="IIM17" s="109" t="s">
        <v>1180</v>
      </c>
      <c r="IIN17" s="109"/>
      <c r="IIO17" s="109"/>
      <c r="IIP17" s="109" t="s">
        <v>1183</v>
      </c>
      <c r="IIQ17" s="109"/>
      <c r="IIR17" s="109"/>
      <c r="IJC17" s="109" t="s">
        <v>1180</v>
      </c>
      <c r="IJD17" s="109"/>
      <c r="IJE17" s="109"/>
      <c r="IJF17" s="109" t="s">
        <v>1183</v>
      </c>
      <c r="IJG17" s="109"/>
      <c r="IJH17" s="109"/>
      <c r="IJS17" s="109" t="s">
        <v>1180</v>
      </c>
      <c r="IJT17" s="109"/>
      <c r="IJU17" s="109"/>
      <c r="IJV17" s="109" t="s">
        <v>1183</v>
      </c>
      <c r="IJW17" s="109"/>
      <c r="IJX17" s="109"/>
      <c r="IKI17" s="109" t="s">
        <v>1180</v>
      </c>
      <c r="IKJ17" s="109"/>
      <c r="IKK17" s="109"/>
      <c r="IKL17" s="109" t="s">
        <v>1183</v>
      </c>
      <c r="IKM17" s="109"/>
      <c r="IKN17" s="109"/>
      <c r="IKY17" s="109" t="s">
        <v>1180</v>
      </c>
      <c r="IKZ17" s="109"/>
      <c r="ILA17" s="109"/>
      <c r="ILB17" s="109" t="s">
        <v>1183</v>
      </c>
      <c r="ILC17" s="109"/>
      <c r="ILD17" s="109"/>
      <c r="ILO17" s="109" t="s">
        <v>1180</v>
      </c>
      <c r="ILP17" s="109"/>
      <c r="ILQ17" s="109"/>
      <c r="ILR17" s="109" t="s">
        <v>1183</v>
      </c>
      <c r="ILS17" s="109"/>
      <c r="ILT17" s="109"/>
      <c r="IME17" s="109" t="s">
        <v>1180</v>
      </c>
      <c r="IMF17" s="109"/>
      <c r="IMG17" s="109"/>
      <c r="IMH17" s="109" t="s">
        <v>1183</v>
      </c>
      <c r="IMI17" s="109"/>
      <c r="IMJ17" s="109"/>
      <c r="IMU17" s="109" t="s">
        <v>1180</v>
      </c>
      <c r="IMV17" s="109"/>
      <c r="IMW17" s="109"/>
      <c r="IMX17" s="109" t="s">
        <v>1183</v>
      </c>
      <c r="IMY17" s="109"/>
      <c r="IMZ17" s="109"/>
      <c r="INK17" s="109" t="s">
        <v>1180</v>
      </c>
      <c r="INL17" s="109"/>
      <c r="INM17" s="109"/>
      <c r="INN17" s="109" t="s">
        <v>1183</v>
      </c>
      <c r="INO17" s="109"/>
      <c r="INP17" s="109"/>
      <c r="IOA17" s="109" t="s">
        <v>1180</v>
      </c>
      <c r="IOB17" s="109"/>
      <c r="IOC17" s="109"/>
      <c r="IOD17" s="109" t="s">
        <v>1183</v>
      </c>
      <c r="IOE17" s="109"/>
      <c r="IOF17" s="109"/>
      <c r="IOQ17" s="109" t="s">
        <v>1180</v>
      </c>
      <c r="IOR17" s="109"/>
      <c r="IOS17" s="109"/>
      <c r="IOT17" s="109" t="s">
        <v>1183</v>
      </c>
      <c r="IOU17" s="109"/>
      <c r="IOV17" s="109"/>
      <c r="IPG17" s="109" t="s">
        <v>1180</v>
      </c>
      <c r="IPH17" s="109"/>
      <c r="IPI17" s="109"/>
      <c r="IPJ17" s="109" t="s">
        <v>1183</v>
      </c>
      <c r="IPK17" s="109"/>
      <c r="IPL17" s="109"/>
      <c r="IPW17" s="109" t="s">
        <v>1180</v>
      </c>
      <c r="IPX17" s="109"/>
      <c r="IPY17" s="109"/>
      <c r="IPZ17" s="109" t="s">
        <v>1183</v>
      </c>
      <c r="IQA17" s="109"/>
      <c r="IQB17" s="109"/>
      <c r="IQM17" s="109" t="s">
        <v>1180</v>
      </c>
      <c r="IQN17" s="109"/>
      <c r="IQO17" s="109"/>
      <c r="IQP17" s="109" t="s">
        <v>1183</v>
      </c>
      <c r="IQQ17" s="109"/>
      <c r="IQR17" s="109"/>
      <c r="IRC17" s="109" t="s">
        <v>1180</v>
      </c>
      <c r="IRD17" s="109"/>
      <c r="IRE17" s="109"/>
      <c r="IRF17" s="109" t="s">
        <v>1183</v>
      </c>
      <c r="IRG17" s="109"/>
      <c r="IRH17" s="109"/>
      <c r="IRS17" s="109" t="s">
        <v>1180</v>
      </c>
      <c r="IRT17" s="109"/>
      <c r="IRU17" s="109"/>
      <c r="IRV17" s="109" t="s">
        <v>1183</v>
      </c>
      <c r="IRW17" s="109"/>
      <c r="IRX17" s="109"/>
      <c r="ISI17" s="109" t="s">
        <v>1180</v>
      </c>
      <c r="ISJ17" s="109"/>
      <c r="ISK17" s="109"/>
      <c r="ISL17" s="109" t="s">
        <v>1183</v>
      </c>
      <c r="ISM17" s="109"/>
      <c r="ISN17" s="109"/>
      <c r="ISY17" s="109" t="s">
        <v>1180</v>
      </c>
      <c r="ISZ17" s="109"/>
      <c r="ITA17" s="109"/>
      <c r="ITB17" s="109" t="s">
        <v>1183</v>
      </c>
      <c r="ITC17" s="109"/>
      <c r="ITD17" s="109"/>
      <c r="ITO17" s="109" t="s">
        <v>1180</v>
      </c>
      <c r="ITP17" s="109"/>
      <c r="ITQ17" s="109"/>
      <c r="ITR17" s="109" t="s">
        <v>1183</v>
      </c>
      <c r="ITS17" s="109"/>
      <c r="ITT17" s="109"/>
      <c r="IUE17" s="109" t="s">
        <v>1180</v>
      </c>
      <c r="IUF17" s="109"/>
      <c r="IUG17" s="109"/>
      <c r="IUH17" s="109" t="s">
        <v>1183</v>
      </c>
      <c r="IUI17" s="109"/>
      <c r="IUJ17" s="109"/>
      <c r="IUU17" s="109" t="s">
        <v>1180</v>
      </c>
      <c r="IUV17" s="109"/>
      <c r="IUW17" s="109"/>
      <c r="IUX17" s="109" t="s">
        <v>1183</v>
      </c>
      <c r="IUY17" s="109"/>
      <c r="IUZ17" s="109"/>
      <c r="IVK17" s="109" t="s">
        <v>1180</v>
      </c>
      <c r="IVL17" s="109"/>
      <c r="IVM17" s="109"/>
      <c r="IVN17" s="109" t="s">
        <v>1183</v>
      </c>
      <c r="IVO17" s="109"/>
      <c r="IVP17" s="109"/>
      <c r="IWA17" s="109" t="s">
        <v>1180</v>
      </c>
      <c r="IWB17" s="109"/>
      <c r="IWC17" s="109"/>
      <c r="IWD17" s="109" t="s">
        <v>1183</v>
      </c>
      <c r="IWE17" s="109"/>
      <c r="IWF17" s="109"/>
      <c r="IWQ17" s="109" t="s">
        <v>1180</v>
      </c>
      <c r="IWR17" s="109"/>
      <c r="IWS17" s="109"/>
      <c r="IWT17" s="109" t="s">
        <v>1183</v>
      </c>
      <c r="IWU17" s="109"/>
      <c r="IWV17" s="109"/>
      <c r="IXG17" s="109" t="s">
        <v>1180</v>
      </c>
      <c r="IXH17" s="109"/>
      <c r="IXI17" s="109"/>
      <c r="IXJ17" s="109" t="s">
        <v>1183</v>
      </c>
      <c r="IXK17" s="109"/>
      <c r="IXL17" s="109"/>
      <c r="IXW17" s="109" t="s">
        <v>1180</v>
      </c>
      <c r="IXX17" s="109"/>
      <c r="IXY17" s="109"/>
      <c r="IXZ17" s="109" t="s">
        <v>1183</v>
      </c>
      <c r="IYA17" s="109"/>
      <c r="IYB17" s="109"/>
      <c r="IYM17" s="109" t="s">
        <v>1180</v>
      </c>
      <c r="IYN17" s="109"/>
      <c r="IYO17" s="109"/>
      <c r="IYP17" s="109" t="s">
        <v>1183</v>
      </c>
      <c r="IYQ17" s="109"/>
      <c r="IYR17" s="109"/>
      <c r="IZC17" s="109" t="s">
        <v>1180</v>
      </c>
      <c r="IZD17" s="109"/>
      <c r="IZE17" s="109"/>
      <c r="IZF17" s="109" t="s">
        <v>1183</v>
      </c>
      <c r="IZG17" s="109"/>
      <c r="IZH17" s="109"/>
      <c r="IZS17" s="109" t="s">
        <v>1180</v>
      </c>
      <c r="IZT17" s="109"/>
      <c r="IZU17" s="109"/>
      <c r="IZV17" s="109" t="s">
        <v>1183</v>
      </c>
      <c r="IZW17" s="109"/>
      <c r="IZX17" s="109"/>
      <c r="JAI17" s="109" t="s">
        <v>1180</v>
      </c>
      <c r="JAJ17" s="109"/>
      <c r="JAK17" s="109"/>
      <c r="JAL17" s="109" t="s">
        <v>1183</v>
      </c>
      <c r="JAM17" s="109"/>
      <c r="JAN17" s="109"/>
      <c r="JAY17" s="109" t="s">
        <v>1180</v>
      </c>
      <c r="JAZ17" s="109"/>
      <c r="JBA17" s="109"/>
      <c r="JBB17" s="109" t="s">
        <v>1183</v>
      </c>
      <c r="JBC17" s="109"/>
      <c r="JBD17" s="109"/>
      <c r="JBO17" s="109" t="s">
        <v>1180</v>
      </c>
      <c r="JBP17" s="109"/>
      <c r="JBQ17" s="109"/>
      <c r="JBR17" s="109" t="s">
        <v>1183</v>
      </c>
      <c r="JBS17" s="109"/>
      <c r="JBT17" s="109"/>
      <c r="JCE17" s="109" t="s">
        <v>1180</v>
      </c>
      <c r="JCF17" s="109"/>
      <c r="JCG17" s="109"/>
      <c r="JCH17" s="109" t="s">
        <v>1183</v>
      </c>
      <c r="JCI17" s="109"/>
      <c r="JCJ17" s="109"/>
      <c r="JCU17" s="109" t="s">
        <v>1180</v>
      </c>
      <c r="JCV17" s="109"/>
      <c r="JCW17" s="109"/>
      <c r="JCX17" s="109" t="s">
        <v>1183</v>
      </c>
      <c r="JCY17" s="109"/>
      <c r="JCZ17" s="109"/>
      <c r="JDK17" s="109" t="s">
        <v>1180</v>
      </c>
      <c r="JDL17" s="109"/>
      <c r="JDM17" s="109"/>
      <c r="JDN17" s="109" t="s">
        <v>1183</v>
      </c>
      <c r="JDO17" s="109"/>
      <c r="JDP17" s="109"/>
      <c r="JEA17" s="109" t="s">
        <v>1180</v>
      </c>
      <c r="JEB17" s="109"/>
      <c r="JEC17" s="109"/>
      <c r="JED17" s="109" t="s">
        <v>1183</v>
      </c>
      <c r="JEE17" s="109"/>
      <c r="JEF17" s="109"/>
      <c r="JEQ17" s="109" t="s">
        <v>1180</v>
      </c>
      <c r="JER17" s="109"/>
      <c r="JES17" s="109"/>
      <c r="JET17" s="109" t="s">
        <v>1183</v>
      </c>
      <c r="JEU17" s="109"/>
      <c r="JEV17" s="109"/>
      <c r="JFG17" s="109" t="s">
        <v>1180</v>
      </c>
      <c r="JFH17" s="109"/>
      <c r="JFI17" s="109"/>
      <c r="JFJ17" s="109" t="s">
        <v>1183</v>
      </c>
      <c r="JFK17" s="109"/>
      <c r="JFL17" s="109"/>
      <c r="JFW17" s="109" t="s">
        <v>1180</v>
      </c>
      <c r="JFX17" s="109"/>
      <c r="JFY17" s="109"/>
      <c r="JFZ17" s="109" t="s">
        <v>1183</v>
      </c>
      <c r="JGA17" s="109"/>
      <c r="JGB17" s="109"/>
      <c r="JGM17" s="109" t="s">
        <v>1180</v>
      </c>
      <c r="JGN17" s="109"/>
      <c r="JGO17" s="109"/>
      <c r="JGP17" s="109" t="s">
        <v>1183</v>
      </c>
      <c r="JGQ17" s="109"/>
      <c r="JGR17" s="109"/>
      <c r="JHC17" s="109" t="s">
        <v>1180</v>
      </c>
      <c r="JHD17" s="109"/>
      <c r="JHE17" s="109"/>
      <c r="JHF17" s="109" t="s">
        <v>1183</v>
      </c>
      <c r="JHG17" s="109"/>
      <c r="JHH17" s="109"/>
      <c r="JHS17" s="109" t="s">
        <v>1180</v>
      </c>
      <c r="JHT17" s="109"/>
      <c r="JHU17" s="109"/>
      <c r="JHV17" s="109" t="s">
        <v>1183</v>
      </c>
      <c r="JHW17" s="109"/>
      <c r="JHX17" s="109"/>
      <c r="JII17" s="109" t="s">
        <v>1180</v>
      </c>
      <c r="JIJ17" s="109"/>
      <c r="JIK17" s="109"/>
      <c r="JIL17" s="109" t="s">
        <v>1183</v>
      </c>
      <c r="JIM17" s="109"/>
      <c r="JIN17" s="109"/>
      <c r="JIY17" s="109" t="s">
        <v>1180</v>
      </c>
      <c r="JIZ17" s="109"/>
      <c r="JJA17" s="109"/>
      <c r="JJB17" s="109" t="s">
        <v>1183</v>
      </c>
      <c r="JJC17" s="109"/>
      <c r="JJD17" s="109"/>
      <c r="JJO17" s="109" t="s">
        <v>1180</v>
      </c>
      <c r="JJP17" s="109"/>
      <c r="JJQ17" s="109"/>
      <c r="JJR17" s="109" t="s">
        <v>1183</v>
      </c>
      <c r="JJS17" s="109"/>
      <c r="JJT17" s="109"/>
      <c r="JKE17" s="109" t="s">
        <v>1180</v>
      </c>
      <c r="JKF17" s="109"/>
      <c r="JKG17" s="109"/>
      <c r="JKH17" s="109" t="s">
        <v>1183</v>
      </c>
      <c r="JKI17" s="109"/>
      <c r="JKJ17" s="109"/>
      <c r="JKU17" s="109" t="s">
        <v>1180</v>
      </c>
      <c r="JKV17" s="109"/>
      <c r="JKW17" s="109"/>
      <c r="JKX17" s="109" t="s">
        <v>1183</v>
      </c>
      <c r="JKY17" s="109"/>
      <c r="JKZ17" s="109"/>
      <c r="JLK17" s="109" t="s">
        <v>1180</v>
      </c>
      <c r="JLL17" s="109"/>
      <c r="JLM17" s="109"/>
      <c r="JLN17" s="109" t="s">
        <v>1183</v>
      </c>
      <c r="JLO17" s="109"/>
      <c r="JLP17" s="109"/>
      <c r="JMA17" s="109" t="s">
        <v>1180</v>
      </c>
      <c r="JMB17" s="109"/>
      <c r="JMC17" s="109"/>
      <c r="JMD17" s="109" t="s">
        <v>1183</v>
      </c>
      <c r="JME17" s="109"/>
      <c r="JMF17" s="109"/>
      <c r="JMQ17" s="109" t="s">
        <v>1180</v>
      </c>
      <c r="JMR17" s="109"/>
      <c r="JMS17" s="109"/>
      <c r="JMT17" s="109" t="s">
        <v>1183</v>
      </c>
      <c r="JMU17" s="109"/>
      <c r="JMV17" s="109"/>
      <c r="JNG17" s="109" t="s">
        <v>1180</v>
      </c>
      <c r="JNH17" s="109"/>
      <c r="JNI17" s="109"/>
      <c r="JNJ17" s="109" t="s">
        <v>1183</v>
      </c>
      <c r="JNK17" s="109"/>
      <c r="JNL17" s="109"/>
      <c r="JNW17" s="109" t="s">
        <v>1180</v>
      </c>
      <c r="JNX17" s="109"/>
      <c r="JNY17" s="109"/>
      <c r="JNZ17" s="109" t="s">
        <v>1183</v>
      </c>
      <c r="JOA17" s="109"/>
      <c r="JOB17" s="109"/>
      <c r="JOM17" s="109" t="s">
        <v>1180</v>
      </c>
      <c r="JON17" s="109"/>
      <c r="JOO17" s="109"/>
      <c r="JOP17" s="109" t="s">
        <v>1183</v>
      </c>
      <c r="JOQ17" s="109"/>
      <c r="JOR17" s="109"/>
      <c r="JPC17" s="109" t="s">
        <v>1180</v>
      </c>
      <c r="JPD17" s="109"/>
      <c r="JPE17" s="109"/>
      <c r="JPF17" s="109" t="s">
        <v>1183</v>
      </c>
      <c r="JPG17" s="109"/>
      <c r="JPH17" s="109"/>
      <c r="JPS17" s="109" t="s">
        <v>1180</v>
      </c>
      <c r="JPT17" s="109"/>
      <c r="JPU17" s="109"/>
      <c r="JPV17" s="109" t="s">
        <v>1183</v>
      </c>
      <c r="JPW17" s="109"/>
      <c r="JPX17" s="109"/>
      <c r="JQI17" s="109" t="s">
        <v>1180</v>
      </c>
      <c r="JQJ17" s="109"/>
      <c r="JQK17" s="109"/>
      <c r="JQL17" s="109" t="s">
        <v>1183</v>
      </c>
      <c r="JQM17" s="109"/>
      <c r="JQN17" s="109"/>
      <c r="JQY17" s="109" t="s">
        <v>1180</v>
      </c>
      <c r="JQZ17" s="109"/>
      <c r="JRA17" s="109"/>
      <c r="JRB17" s="109" t="s">
        <v>1183</v>
      </c>
      <c r="JRC17" s="109"/>
      <c r="JRD17" s="109"/>
      <c r="JRO17" s="109" t="s">
        <v>1180</v>
      </c>
      <c r="JRP17" s="109"/>
      <c r="JRQ17" s="109"/>
      <c r="JRR17" s="109" t="s">
        <v>1183</v>
      </c>
      <c r="JRS17" s="109"/>
      <c r="JRT17" s="109"/>
      <c r="JSE17" s="109" t="s">
        <v>1180</v>
      </c>
      <c r="JSF17" s="109"/>
      <c r="JSG17" s="109"/>
      <c r="JSH17" s="109" t="s">
        <v>1183</v>
      </c>
      <c r="JSI17" s="109"/>
      <c r="JSJ17" s="109"/>
      <c r="JSU17" s="109" t="s">
        <v>1180</v>
      </c>
      <c r="JSV17" s="109"/>
      <c r="JSW17" s="109"/>
      <c r="JSX17" s="109" t="s">
        <v>1183</v>
      </c>
      <c r="JSY17" s="109"/>
      <c r="JSZ17" s="109"/>
      <c r="JTK17" s="109" t="s">
        <v>1180</v>
      </c>
      <c r="JTL17" s="109"/>
      <c r="JTM17" s="109"/>
      <c r="JTN17" s="109" t="s">
        <v>1183</v>
      </c>
      <c r="JTO17" s="109"/>
      <c r="JTP17" s="109"/>
      <c r="JUA17" s="109" t="s">
        <v>1180</v>
      </c>
      <c r="JUB17" s="109"/>
      <c r="JUC17" s="109"/>
      <c r="JUD17" s="109" t="s">
        <v>1183</v>
      </c>
      <c r="JUE17" s="109"/>
      <c r="JUF17" s="109"/>
      <c r="JUQ17" s="109" t="s">
        <v>1180</v>
      </c>
      <c r="JUR17" s="109"/>
      <c r="JUS17" s="109"/>
      <c r="JUT17" s="109" t="s">
        <v>1183</v>
      </c>
      <c r="JUU17" s="109"/>
      <c r="JUV17" s="109"/>
      <c r="JVG17" s="109" t="s">
        <v>1180</v>
      </c>
      <c r="JVH17" s="109"/>
      <c r="JVI17" s="109"/>
      <c r="JVJ17" s="109" t="s">
        <v>1183</v>
      </c>
      <c r="JVK17" s="109"/>
      <c r="JVL17" s="109"/>
      <c r="JVW17" s="109" t="s">
        <v>1180</v>
      </c>
      <c r="JVX17" s="109"/>
      <c r="JVY17" s="109"/>
      <c r="JVZ17" s="109" t="s">
        <v>1183</v>
      </c>
      <c r="JWA17" s="109"/>
      <c r="JWB17" s="109"/>
      <c r="JWM17" s="109" t="s">
        <v>1180</v>
      </c>
      <c r="JWN17" s="109"/>
      <c r="JWO17" s="109"/>
      <c r="JWP17" s="109" t="s">
        <v>1183</v>
      </c>
      <c r="JWQ17" s="109"/>
      <c r="JWR17" s="109"/>
      <c r="JXC17" s="109" t="s">
        <v>1180</v>
      </c>
      <c r="JXD17" s="109"/>
      <c r="JXE17" s="109"/>
      <c r="JXF17" s="109" t="s">
        <v>1183</v>
      </c>
      <c r="JXG17" s="109"/>
      <c r="JXH17" s="109"/>
      <c r="JXS17" s="109" t="s">
        <v>1180</v>
      </c>
      <c r="JXT17" s="109"/>
      <c r="JXU17" s="109"/>
      <c r="JXV17" s="109" t="s">
        <v>1183</v>
      </c>
      <c r="JXW17" s="109"/>
      <c r="JXX17" s="109"/>
      <c r="JYI17" s="109" t="s">
        <v>1180</v>
      </c>
      <c r="JYJ17" s="109"/>
      <c r="JYK17" s="109"/>
      <c r="JYL17" s="109" t="s">
        <v>1183</v>
      </c>
      <c r="JYM17" s="109"/>
      <c r="JYN17" s="109"/>
      <c r="JYY17" s="109" t="s">
        <v>1180</v>
      </c>
      <c r="JYZ17" s="109"/>
      <c r="JZA17" s="109"/>
      <c r="JZB17" s="109" t="s">
        <v>1183</v>
      </c>
      <c r="JZC17" s="109"/>
      <c r="JZD17" s="109"/>
      <c r="JZO17" s="109" t="s">
        <v>1180</v>
      </c>
      <c r="JZP17" s="109"/>
      <c r="JZQ17" s="109"/>
      <c r="JZR17" s="109" t="s">
        <v>1183</v>
      </c>
      <c r="JZS17" s="109"/>
      <c r="JZT17" s="109"/>
      <c r="KAE17" s="109" t="s">
        <v>1180</v>
      </c>
      <c r="KAF17" s="109"/>
      <c r="KAG17" s="109"/>
      <c r="KAH17" s="109" t="s">
        <v>1183</v>
      </c>
      <c r="KAI17" s="109"/>
      <c r="KAJ17" s="109"/>
      <c r="KAU17" s="109" t="s">
        <v>1180</v>
      </c>
      <c r="KAV17" s="109"/>
      <c r="KAW17" s="109"/>
      <c r="KAX17" s="109" t="s">
        <v>1183</v>
      </c>
      <c r="KAY17" s="109"/>
      <c r="KAZ17" s="109"/>
      <c r="KBK17" s="109" t="s">
        <v>1180</v>
      </c>
      <c r="KBL17" s="109"/>
      <c r="KBM17" s="109"/>
      <c r="KBN17" s="109" t="s">
        <v>1183</v>
      </c>
      <c r="KBO17" s="109"/>
      <c r="KBP17" s="109"/>
      <c r="KCA17" s="109" t="s">
        <v>1180</v>
      </c>
      <c r="KCB17" s="109"/>
      <c r="KCC17" s="109"/>
      <c r="KCD17" s="109" t="s">
        <v>1183</v>
      </c>
      <c r="KCE17" s="109"/>
      <c r="KCF17" s="109"/>
      <c r="KCQ17" s="109" t="s">
        <v>1180</v>
      </c>
      <c r="KCR17" s="109"/>
      <c r="KCS17" s="109"/>
      <c r="KCT17" s="109" t="s">
        <v>1183</v>
      </c>
      <c r="KCU17" s="109"/>
      <c r="KCV17" s="109"/>
      <c r="KDG17" s="109" t="s">
        <v>1180</v>
      </c>
      <c r="KDH17" s="109"/>
      <c r="KDI17" s="109"/>
      <c r="KDJ17" s="109" t="s">
        <v>1183</v>
      </c>
      <c r="KDK17" s="109"/>
      <c r="KDL17" s="109"/>
      <c r="KDW17" s="109" t="s">
        <v>1180</v>
      </c>
      <c r="KDX17" s="109"/>
      <c r="KDY17" s="109"/>
      <c r="KDZ17" s="109" t="s">
        <v>1183</v>
      </c>
      <c r="KEA17" s="109"/>
      <c r="KEB17" s="109"/>
      <c r="KEM17" s="109" t="s">
        <v>1180</v>
      </c>
      <c r="KEN17" s="109"/>
      <c r="KEO17" s="109"/>
      <c r="KEP17" s="109" t="s">
        <v>1183</v>
      </c>
      <c r="KEQ17" s="109"/>
      <c r="KER17" s="109"/>
      <c r="KFC17" s="109" t="s">
        <v>1180</v>
      </c>
      <c r="KFD17" s="109"/>
      <c r="KFE17" s="109"/>
      <c r="KFF17" s="109" t="s">
        <v>1183</v>
      </c>
      <c r="KFG17" s="109"/>
      <c r="KFH17" s="109"/>
      <c r="KFS17" s="109" t="s">
        <v>1180</v>
      </c>
      <c r="KFT17" s="109"/>
      <c r="KFU17" s="109"/>
      <c r="KFV17" s="109" t="s">
        <v>1183</v>
      </c>
      <c r="KFW17" s="109"/>
      <c r="KFX17" s="109"/>
      <c r="KGI17" s="109" t="s">
        <v>1180</v>
      </c>
      <c r="KGJ17" s="109"/>
      <c r="KGK17" s="109"/>
      <c r="KGL17" s="109" t="s">
        <v>1183</v>
      </c>
      <c r="KGM17" s="109"/>
      <c r="KGN17" s="109"/>
      <c r="KGY17" s="109" t="s">
        <v>1180</v>
      </c>
      <c r="KGZ17" s="109"/>
      <c r="KHA17" s="109"/>
      <c r="KHB17" s="109" t="s">
        <v>1183</v>
      </c>
      <c r="KHC17" s="109"/>
      <c r="KHD17" s="109"/>
      <c r="KHO17" s="109" t="s">
        <v>1180</v>
      </c>
      <c r="KHP17" s="109"/>
      <c r="KHQ17" s="109"/>
      <c r="KHR17" s="109" t="s">
        <v>1183</v>
      </c>
      <c r="KHS17" s="109"/>
      <c r="KHT17" s="109"/>
      <c r="KIE17" s="109" t="s">
        <v>1180</v>
      </c>
      <c r="KIF17" s="109"/>
      <c r="KIG17" s="109"/>
      <c r="KIH17" s="109" t="s">
        <v>1183</v>
      </c>
      <c r="KII17" s="109"/>
      <c r="KIJ17" s="109"/>
      <c r="KIU17" s="109" t="s">
        <v>1180</v>
      </c>
      <c r="KIV17" s="109"/>
      <c r="KIW17" s="109"/>
      <c r="KIX17" s="109" t="s">
        <v>1183</v>
      </c>
      <c r="KIY17" s="109"/>
      <c r="KIZ17" s="109"/>
      <c r="KJK17" s="109" t="s">
        <v>1180</v>
      </c>
      <c r="KJL17" s="109"/>
      <c r="KJM17" s="109"/>
      <c r="KJN17" s="109" t="s">
        <v>1183</v>
      </c>
      <c r="KJO17" s="109"/>
      <c r="KJP17" s="109"/>
      <c r="KKA17" s="109" t="s">
        <v>1180</v>
      </c>
      <c r="KKB17" s="109"/>
      <c r="KKC17" s="109"/>
      <c r="KKD17" s="109" t="s">
        <v>1183</v>
      </c>
      <c r="KKE17" s="109"/>
      <c r="KKF17" s="109"/>
      <c r="KKQ17" s="109" t="s">
        <v>1180</v>
      </c>
      <c r="KKR17" s="109"/>
      <c r="KKS17" s="109"/>
      <c r="KKT17" s="109" t="s">
        <v>1183</v>
      </c>
      <c r="KKU17" s="109"/>
      <c r="KKV17" s="109"/>
      <c r="KLG17" s="109" t="s">
        <v>1180</v>
      </c>
      <c r="KLH17" s="109"/>
      <c r="KLI17" s="109"/>
      <c r="KLJ17" s="109" t="s">
        <v>1183</v>
      </c>
      <c r="KLK17" s="109"/>
      <c r="KLL17" s="109"/>
      <c r="KLW17" s="109" t="s">
        <v>1180</v>
      </c>
      <c r="KLX17" s="109"/>
      <c r="KLY17" s="109"/>
      <c r="KLZ17" s="109" t="s">
        <v>1183</v>
      </c>
      <c r="KMA17" s="109"/>
      <c r="KMB17" s="109"/>
      <c r="KMM17" s="109" t="s">
        <v>1180</v>
      </c>
      <c r="KMN17" s="109"/>
      <c r="KMO17" s="109"/>
      <c r="KMP17" s="109" t="s">
        <v>1183</v>
      </c>
      <c r="KMQ17" s="109"/>
      <c r="KMR17" s="109"/>
      <c r="KNC17" s="109" t="s">
        <v>1180</v>
      </c>
      <c r="KND17" s="109"/>
      <c r="KNE17" s="109"/>
      <c r="KNF17" s="109" t="s">
        <v>1183</v>
      </c>
      <c r="KNG17" s="109"/>
      <c r="KNH17" s="109"/>
      <c r="KNS17" s="109" t="s">
        <v>1180</v>
      </c>
      <c r="KNT17" s="109"/>
      <c r="KNU17" s="109"/>
      <c r="KNV17" s="109" t="s">
        <v>1183</v>
      </c>
      <c r="KNW17" s="109"/>
      <c r="KNX17" s="109"/>
      <c r="KOI17" s="109" t="s">
        <v>1180</v>
      </c>
      <c r="KOJ17" s="109"/>
      <c r="KOK17" s="109"/>
      <c r="KOL17" s="109" t="s">
        <v>1183</v>
      </c>
      <c r="KOM17" s="109"/>
      <c r="KON17" s="109"/>
      <c r="KOY17" s="109" t="s">
        <v>1180</v>
      </c>
      <c r="KOZ17" s="109"/>
      <c r="KPA17" s="109"/>
      <c r="KPB17" s="109" t="s">
        <v>1183</v>
      </c>
      <c r="KPC17" s="109"/>
      <c r="KPD17" s="109"/>
      <c r="KPO17" s="109" t="s">
        <v>1180</v>
      </c>
      <c r="KPP17" s="109"/>
      <c r="KPQ17" s="109"/>
      <c r="KPR17" s="109" t="s">
        <v>1183</v>
      </c>
      <c r="KPS17" s="109"/>
      <c r="KPT17" s="109"/>
      <c r="KQE17" s="109" t="s">
        <v>1180</v>
      </c>
      <c r="KQF17" s="109"/>
      <c r="KQG17" s="109"/>
      <c r="KQH17" s="109" t="s">
        <v>1183</v>
      </c>
      <c r="KQI17" s="109"/>
      <c r="KQJ17" s="109"/>
      <c r="KQU17" s="109" t="s">
        <v>1180</v>
      </c>
      <c r="KQV17" s="109"/>
      <c r="KQW17" s="109"/>
      <c r="KQX17" s="109" t="s">
        <v>1183</v>
      </c>
      <c r="KQY17" s="109"/>
      <c r="KQZ17" s="109"/>
      <c r="KRK17" s="109" t="s">
        <v>1180</v>
      </c>
      <c r="KRL17" s="109"/>
      <c r="KRM17" s="109"/>
      <c r="KRN17" s="109" t="s">
        <v>1183</v>
      </c>
      <c r="KRO17" s="109"/>
      <c r="KRP17" s="109"/>
      <c r="KSA17" s="109" t="s">
        <v>1180</v>
      </c>
      <c r="KSB17" s="109"/>
      <c r="KSC17" s="109"/>
      <c r="KSD17" s="109" t="s">
        <v>1183</v>
      </c>
      <c r="KSE17" s="109"/>
      <c r="KSF17" s="109"/>
      <c r="KSQ17" s="109" t="s">
        <v>1180</v>
      </c>
      <c r="KSR17" s="109"/>
      <c r="KSS17" s="109"/>
      <c r="KST17" s="109" t="s">
        <v>1183</v>
      </c>
      <c r="KSU17" s="109"/>
      <c r="KSV17" s="109"/>
      <c r="KTG17" s="109" t="s">
        <v>1180</v>
      </c>
      <c r="KTH17" s="109"/>
      <c r="KTI17" s="109"/>
      <c r="KTJ17" s="109" t="s">
        <v>1183</v>
      </c>
      <c r="KTK17" s="109"/>
      <c r="KTL17" s="109"/>
      <c r="KTW17" s="109" t="s">
        <v>1180</v>
      </c>
      <c r="KTX17" s="109"/>
      <c r="KTY17" s="109"/>
      <c r="KTZ17" s="109" t="s">
        <v>1183</v>
      </c>
      <c r="KUA17" s="109"/>
      <c r="KUB17" s="109"/>
      <c r="KUM17" s="109" t="s">
        <v>1180</v>
      </c>
      <c r="KUN17" s="109"/>
      <c r="KUO17" s="109"/>
      <c r="KUP17" s="109" t="s">
        <v>1183</v>
      </c>
      <c r="KUQ17" s="109"/>
      <c r="KUR17" s="109"/>
      <c r="KVC17" s="109" t="s">
        <v>1180</v>
      </c>
      <c r="KVD17" s="109"/>
      <c r="KVE17" s="109"/>
      <c r="KVF17" s="109" t="s">
        <v>1183</v>
      </c>
      <c r="KVG17" s="109"/>
      <c r="KVH17" s="109"/>
      <c r="KVS17" s="109" t="s">
        <v>1180</v>
      </c>
      <c r="KVT17" s="109"/>
      <c r="KVU17" s="109"/>
      <c r="KVV17" s="109" t="s">
        <v>1183</v>
      </c>
      <c r="KVW17" s="109"/>
      <c r="KVX17" s="109"/>
      <c r="KWI17" s="109" t="s">
        <v>1180</v>
      </c>
      <c r="KWJ17" s="109"/>
      <c r="KWK17" s="109"/>
      <c r="KWL17" s="109" t="s">
        <v>1183</v>
      </c>
      <c r="KWM17" s="109"/>
      <c r="KWN17" s="109"/>
      <c r="KWY17" s="109" t="s">
        <v>1180</v>
      </c>
      <c r="KWZ17" s="109"/>
      <c r="KXA17" s="109"/>
      <c r="KXB17" s="109" t="s">
        <v>1183</v>
      </c>
      <c r="KXC17" s="109"/>
      <c r="KXD17" s="109"/>
      <c r="KXO17" s="109" t="s">
        <v>1180</v>
      </c>
      <c r="KXP17" s="109"/>
      <c r="KXQ17" s="109"/>
      <c r="KXR17" s="109" t="s">
        <v>1183</v>
      </c>
      <c r="KXS17" s="109"/>
      <c r="KXT17" s="109"/>
      <c r="KYE17" s="109" t="s">
        <v>1180</v>
      </c>
      <c r="KYF17" s="109"/>
      <c r="KYG17" s="109"/>
      <c r="KYH17" s="109" t="s">
        <v>1183</v>
      </c>
      <c r="KYI17" s="109"/>
      <c r="KYJ17" s="109"/>
      <c r="KYU17" s="109" t="s">
        <v>1180</v>
      </c>
      <c r="KYV17" s="109"/>
      <c r="KYW17" s="109"/>
      <c r="KYX17" s="109" t="s">
        <v>1183</v>
      </c>
      <c r="KYY17" s="109"/>
      <c r="KYZ17" s="109"/>
      <c r="KZK17" s="109" t="s">
        <v>1180</v>
      </c>
      <c r="KZL17" s="109"/>
      <c r="KZM17" s="109"/>
      <c r="KZN17" s="109" t="s">
        <v>1183</v>
      </c>
      <c r="KZO17" s="109"/>
      <c r="KZP17" s="109"/>
      <c r="LAA17" s="109" t="s">
        <v>1180</v>
      </c>
      <c r="LAB17" s="109"/>
      <c r="LAC17" s="109"/>
      <c r="LAD17" s="109" t="s">
        <v>1183</v>
      </c>
      <c r="LAE17" s="109"/>
      <c r="LAF17" s="109"/>
      <c r="LAQ17" s="109" t="s">
        <v>1180</v>
      </c>
      <c r="LAR17" s="109"/>
      <c r="LAS17" s="109"/>
      <c r="LAT17" s="109" t="s">
        <v>1183</v>
      </c>
      <c r="LAU17" s="109"/>
      <c r="LAV17" s="109"/>
      <c r="LBG17" s="109" t="s">
        <v>1180</v>
      </c>
      <c r="LBH17" s="109"/>
      <c r="LBI17" s="109"/>
      <c r="LBJ17" s="109" t="s">
        <v>1183</v>
      </c>
      <c r="LBK17" s="109"/>
      <c r="LBL17" s="109"/>
      <c r="LBW17" s="109" t="s">
        <v>1180</v>
      </c>
      <c r="LBX17" s="109"/>
      <c r="LBY17" s="109"/>
      <c r="LBZ17" s="109" t="s">
        <v>1183</v>
      </c>
      <c r="LCA17" s="109"/>
      <c r="LCB17" s="109"/>
      <c r="LCM17" s="109" t="s">
        <v>1180</v>
      </c>
      <c r="LCN17" s="109"/>
      <c r="LCO17" s="109"/>
      <c r="LCP17" s="109" t="s">
        <v>1183</v>
      </c>
      <c r="LCQ17" s="109"/>
      <c r="LCR17" s="109"/>
      <c r="LDC17" s="109" t="s">
        <v>1180</v>
      </c>
      <c r="LDD17" s="109"/>
      <c r="LDE17" s="109"/>
      <c r="LDF17" s="109" t="s">
        <v>1183</v>
      </c>
      <c r="LDG17" s="109"/>
      <c r="LDH17" s="109"/>
      <c r="LDS17" s="109" t="s">
        <v>1180</v>
      </c>
      <c r="LDT17" s="109"/>
      <c r="LDU17" s="109"/>
      <c r="LDV17" s="109" t="s">
        <v>1183</v>
      </c>
      <c r="LDW17" s="109"/>
      <c r="LDX17" s="109"/>
      <c r="LEI17" s="109" t="s">
        <v>1180</v>
      </c>
      <c r="LEJ17" s="109"/>
      <c r="LEK17" s="109"/>
      <c r="LEL17" s="109" t="s">
        <v>1183</v>
      </c>
      <c r="LEM17" s="109"/>
      <c r="LEN17" s="109"/>
      <c r="LEY17" s="109" t="s">
        <v>1180</v>
      </c>
      <c r="LEZ17" s="109"/>
      <c r="LFA17" s="109"/>
      <c r="LFB17" s="109" t="s">
        <v>1183</v>
      </c>
      <c r="LFC17" s="109"/>
      <c r="LFD17" s="109"/>
      <c r="LFO17" s="109" t="s">
        <v>1180</v>
      </c>
      <c r="LFP17" s="109"/>
      <c r="LFQ17" s="109"/>
      <c r="LFR17" s="109" t="s">
        <v>1183</v>
      </c>
      <c r="LFS17" s="109"/>
      <c r="LFT17" s="109"/>
      <c r="LGE17" s="109" t="s">
        <v>1180</v>
      </c>
      <c r="LGF17" s="109"/>
      <c r="LGG17" s="109"/>
      <c r="LGH17" s="109" t="s">
        <v>1183</v>
      </c>
      <c r="LGI17" s="109"/>
      <c r="LGJ17" s="109"/>
      <c r="LGU17" s="109" t="s">
        <v>1180</v>
      </c>
      <c r="LGV17" s="109"/>
      <c r="LGW17" s="109"/>
      <c r="LGX17" s="109" t="s">
        <v>1183</v>
      </c>
      <c r="LGY17" s="109"/>
      <c r="LGZ17" s="109"/>
      <c r="LHK17" s="109" t="s">
        <v>1180</v>
      </c>
      <c r="LHL17" s="109"/>
      <c r="LHM17" s="109"/>
      <c r="LHN17" s="109" t="s">
        <v>1183</v>
      </c>
      <c r="LHO17" s="109"/>
      <c r="LHP17" s="109"/>
      <c r="LIA17" s="109" t="s">
        <v>1180</v>
      </c>
      <c r="LIB17" s="109"/>
      <c r="LIC17" s="109"/>
      <c r="LID17" s="109" t="s">
        <v>1183</v>
      </c>
      <c r="LIE17" s="109"/>
      <c r="LIF17" s="109"/>
      <c r="LIQ17" s="109" t="s">
        <v>1180</v>
      </c>
      <c r="LIR17" s="109"/>
      <c r="LIS17" s="109"/>
      <c r="LIT17" s="109" t="s">
        <v>1183</v>
      </c>
      <c r="LIU17" s="109"/>
      <c r="LIV17" s="109"/>
      <c r="LJG17" s="109" t="s">
        <v>1180</v>
      </c>
      <c r="LJH17" s="109"/>
      <c r="LJI17" s="109"/>
      <c r="LJJ17" s="109" t="s">
        <v>1183</v>
      </c>
      <c r="LJK17" s="109"/>
      <c r="LJL17" s="109"/>
      <c r="LJW17" s="109" t="s">
        <v>1180</v>
      </c>
      <c r="LJX17" s="109"/>
      <c r="LJY17" s="109"/>
      <c r="LJZ17" s="109" t="s">
        <v>1183</v>
      </c>
      <c r="LKA17" s="109"/>
      <c r="LKB17" s="109"/>
      <c r="LKM17" s="109" t="s">
        <v>1180</v>
      </c>
      <c r="LKN17" s="109"/>
      <c r="LKO17" s="109"/>
      <c r="LKP17" s="109" t="s">
        <v>1183</v>
      </c>
      <c r="LKQ17" s="109"/>
      <c r="LKR17" s="109"/>
      <c r="LLC17" s="109" t="s">
        <v>1180</v>
      </c>
      <c r="LLD17" s="109"/>
      <c r="LLE17" s="109"/>
      <c r="LLF17" s="109" t="s">
        <v>1183</v>
      </c>
      <c r="LLG17" s="109"/>
      <c r="LLH17" s="109"/>
      <c r="LLS17" s="109" t="s">
        <v>1180</v>
      </c>
      <c r="LLT17" s="109"/>
      <c r="LLU17" s="109"/>
      <c r="LLV17" s="109" t="s">
        <v>1183</v>
      </c>
      <c r="LLW17" s="109"/>
      <c r="LLX17" s="109"/>
      <c r="LMI17" s="109" t="s">
        <v>1180</v>
      </c>
      <c r="LMJ17" s="109"/>
      <c r="LMK17" s="109"/>
      <c r="LML17" s="109" t="s">
        <v>1183</v>
      </c>
      <c r="LMM17" s="109"/>
      <c r="LMN17" s="109"/>
      <c r="LMY17" s="109" t="s">
        <v>1180</v>
      </c>
      <c r="LMZ17" s="109"/>
      <c r="LNA17" s="109"/>
      <c r="LNB17" s="109" t="s">
        <v>1183</v>
      </c>
      <c r="LNC17" s="109"/>
      <c r="LND17" s="109"/>
      <c r="LNO17" s="109" t="s">
        <v>1180</v>
      </c>
      <c r="LNP17" s="109"/>
      <c r="LNQ17" s="109"/>
      <c r="LNR17" s="109" t="s">
        <v>1183</v>
      </c>
      <c r="LNS17" s="109"/>
      <c r="LNT17" s="109"/>
      <c r="LOE17" s="109" t="s">
        <v>1180</v>
      </c>
      <c r="LOF17" s="109"/>
      <c r="LOG17" s="109"/>
      <c r="LOH17" s="109" t="s">
        <v>1183</v>
      </c>
      <c r="LOI17" s="109"/>
      <c r="LOJ17" s="109"/>
      <c r="LOU17" s="109" t="s">
        <v>1180</v>
      </c>
      <c r="LOV17" s="109"/>
      <c r="LOW17" s="109"/>
      <c r="LOX17" s="109" t="s">
        <v>1183</v>
      </c>
      <c r="LOY17" s="109"/>
      <c r="LOZ17" s="109"/>
      <c r="LPK17" s="109" t="s">
        <v>1180</v>
      </c>
      <c r="LPL17" s="109"/>
      <c r="LPM17" s="109"/>
      <c r="LPN17" s="109" t="s">
        <v>1183</v>
      </c>
      <c r="LPO17" s="109"/>
      <c r="LPP17" s="109"/>
      <c r="LQA17" s="109" t="s">
        <v>1180</v>
      </c>
      <c r="LQB17" s="109"/>
      <c r="LQC17" s="109"/>
      <c r="LQD17" s="109" t="s">
        <v>1183</v>
      </c>
      <c r="LQE17" s="109"/>
      <c r="LQF17" s="109"/>
      <c r="LQQ17" s="109" t="s">
        <v>1180</v>
      </c>
      <c r="LQR17" s="109"/>
      <c r="LQS17" s="109"/>
      <c r="LQT17" s="109" t="s">
        <v>1183</v>
      </c>
      <c r="LQU17" s="109"/>
      <c r="LQV17" s="109"/>
      <c r="LRG17" s="109" t="s">
        <v>1180</v>
      </c>
      <c r="LRH17" s="109"/>
      <c r="LRI17" s="109"/>
      <c r="LRJ17" s="109" t="s">
        <v>1183</v>
      </c>
      <c r="LRK17" s="109"/>
      <c r="LRL17" s="109"/>
      <c r="LRW17" s="109" t="s">
        <v>1180</v>
      </c>
      <c r="LRX17" s="109"/>
      <c r="LRY17" s="109"/>
      <c r="LRZ17" s="109" t="s">
        <v>1183</v>
      </c>
      <c r="LSA17" s="109"/>
      <c r="LSB17" s="109"/>
      <c r="LSM17" s="109" t="s">
        <v>1180</v>
      </c>
      <c r="LSN17" s="109"/>
      <c r="LSO17" s="109"/>
      <c r="LSP17" s="109" t="s">
        <v>1183</v>
      </c>
      <c r="LSQ17" s="109"/>
      <c r="LSR17" s="109"/>
      <c r="LTC17" s="109" t="s">
        <v>1180</v>
      </c>
      <c r="LTD17" s="109"/>
      <c r="LTE17" s="109"/>
      <c r="LTF17" s="109" t="s">
        <v>1183</v>
      </c>
      <c r="LTG17" s="109"/>
      <c r="LTH17" s="109"/>
      <c r="LTS17" s="109" t="s">
        <v>1180</v>
      </c>
      <c r="LTT17" s="109"/>
      <c r="LTU17" s="109"/>
      <c r="LTV17" s="109" t="s">
        <v>1183</v>
      </c>
      <c r="LTW17" s="109"/>
      <c r="LTX17" s="109"/>
      <c r="LUI17" s="109" t="s">
        <v>1180</v>
      </c>
      <c r="LUJ17" s="109"/>
      <c r="LUK17" s="109"/>
      <c r="LUL17" s="109" t="s">
        <v>1183</v>
      </c>
      <c r="LUM17" s="109"/>
      <c r="LUN17" s="109"/>
      <c r="LUY17" s="109" t="s">
        <v>1180</v>
      </c>
      <c r="LUZ17" s="109"/>
      <c r="LVA17" s="109"/>
      <c r="LVB17" s="109" t="s">
        <v>1183</v>
      </c>
      <c r="LVC17" s="109"/>
      <c r="LVD17" s="109"/>
      <c r="LVO17" s="109" t="s">
        <v>1180</v>
      </c>
      <c r="LVP17" s="109"/>
      <c r="LVQ17" s="109"/>
      <c r="LVR17" s="109" t="s">
        <v>1183</v>
      </c>
      <c r="LVS17" s="109"/>
      <c r="LVT17" s="109"/>
      <c r="LWE17" s="109" t="s">
        <v>1180</v>
      </c>
      <c r="LWF17" s="109"/>
      <c r="LWG17" s="109"/>
      <c r="LWH17" s="109" t="s">
        <v>1183</v>
      </c>
      <c r="LWI17" s="109"/>
      <c r="LWJ17" s="109"/>
      <c r="LWU17" s="109" t="s">
        <v>1180</v>
      </c>
      <c r="LWV17" s="109"/>
      <c r="LWW17" s="109"/>
      <c r="LWX17" s="109" t="s">
        <v>1183</v>
      </c>
      <c r="LWY17" s="109"/>
      <c r="LWZ17" s="109"/>
      <c r="LXK17" s="109" t="s">
        <v>1180</v>
      </c>
      <c r="LXL17" s="109"/>
      <c r="LXM17" s="109"/>
      <c r="LXN17" s="109" t="s">
        <v>1183</v>
      </c>
      <c r="LXO17" s="109"/>
      <c r="LXP17" s="109"/>
      <c r="LYA17" s="109" t="s">
        <v>1180</v>
      </c>
      <c r="LYB17" s="109"/>
      <c r="LYC17" s="109"/>
      <c r="LYD17" s="109" t="s">
        <v>1183</v>
      </c>
      <c r="LYE17" s="109"/>
      <c r="LYF17" s="109"/>
      <c r="LYQ17" s="109" t="s">
        <v>1180</v>
      </c>
      <c r="LYR17" s="109"/>
      <c r="LYS17" s="109"/>
      <c r="LYT17" s="109" t="s">
        <v>1183</v>
      </c>
      <c r="LYU17" s="109"/>
      <c r="LYV17" s="109"/>
      <c r="LZG17" s="109" t="s">
        <v>1180</v>
      </c>
      <c r="LZH17" s="109"/>
      <c r="LZI17" s="109"/>
      <c r="LZJ17" s="109" t="s">
        <v>1183</v>
      </c>
      <c r="LZK17" s="109"/>
      <c r="LZL17" s="109"/>
      <c r="LZW17" s="109" t="s">
        <v>1180</v>
      </c>
      <c r="LZX17" s="109"/>
      <c r="LZY17" s="109"/>
      <c r="LZZ17" s="109" t="s">
        <v>1183</v>
      </c>
      <c r="MAA17" s="109"/>
      <c r="MAB17" s="109"/>
      <c r="MAM17" s="109" t="s">
        <v>1180</v>
      </c>
      <c r="MAN17" s="109"/>
      <c r="MAO17" s="109"/>
      <c r="MAP17" s="109" t="s">
        <v>1183</v>
      </c>
      <c r="MAQ17" s="109"/>
      <c r="MAR17" s="109"/>
      <c r="MBC17" s="109" t="s">
        <v>1180</v>
      </c>
      <c r="MBD17" s="109"/>
      <c r="MBE17" s="109"/>
      <c r="MBF17" s="109" t="s">
        <v>1183</v>
      </c>
      <c r="MBG17" s="109"/>
      <c r="MBH17" s="109"/>
      <c r="MBS17" s="109" t="s">
        <v>1180</v>
      </c>
      <c r="MBT17" s="109"/>
      <c r="MBU17" s="109"/>
      <c r="MBV17" s="109" t="s">
        <v>1183</v>
      </c>
      <c r="MBW17" s="109"/>
      <c r="MBX17" s="109"/>
      <c r="MCI17" s="109" t="s">
        <v>1180</v>
      </c>
      <c r="MCJ17" s="109"/>
      <c r="MCK17" s="109"/>
      <c r="MCL17" s="109" t="s">
        <v>1183</v>
      </c>
      <c r="MCM17" s="109"/>
      <c r="MCN17" s="109"/>
      <c r="MCY17" s="109" t="s">
        <v>1180</v>
      </c>
      <c r="MCZ17" s="109"/>
      <c r="MDA17" s="109"/>
      <c r="MDB17" s="109" t="s">
        <v>1183</v>
      </c>
      <c r="MDC17" s="109"/>
      <c r="MDD17" s="109"/>
      <c r="MDO17" s="109" t="s">
        <v>1180</v>
      </c>
      <c r="MDP17" s="109"/>
      <c r="MDQ17" s="109"/>
      <c r="MDR17" s="109" t="s">
        <v>1183</v>
      </c>
      <c r="MDS17" s="109"/>
      <c r="MDT17" s="109"/>
      <c r="MEE17" s="109" t="s">
        <v>1180</v>
      </c>
      <c r="MEF17" s="109"/>
      <c r="MEG17" s="109"/>
      <c r="MEH17" s="109" t="s">
        <v>1183</v>
      </c>
      <c r="MEI17" s="109"/>
      <c r="MEJ17" s="109"/>
      <c r="MEU17" s="109" t="s">
        <v>1180</v>
      </c>
      <c r="MEV17" s="109"/>
      <c r="MEW17" s="109"/>
      <c r="MEX17" s="109" t="s">
        <v>1183</v>
      </c>
      <c r="MEY17" s="109"/>
      <c r="MEZ17" s="109"/>
      <c r="MFK17" s="109" t="s">
        <v>1180</v>
      </c>
      <c r="MFL17" s="109"/>
      <c r="MFM17" s="109"/>
      <c r="MFN17" s="109" t="s">
        <v>1183</v>
      </c>
      <c r="MFO17" s="109"/>
      <c r="MFP17" s="109"/>
      <c r="MGA17" s="109" t="s">
        <v>1180</v>
      </c>
      <c r="MGB17" s="109"/>
      <c r="MGC17" s="109"/>
      <c r="MGD17" s="109" t="s">
        <v>1183</v>
      </c>
      <c r="MGE17" s="109"/>
      <c r="MGF17" s="109"/>
      <c r="MGQ17" s="109" t="s">
        <v>1180</v>
      </c>
      <c r="MGR17" s="109"/>
      <c r="MGS17" s="109"/>
      <c r="MGT17" s="109" t="s">
        <v>1183</v>
      </c>
      <c r="MGU17" s="109"/>
      <c r="MGV17" s="109"/>
      <c r="MHG17" s="109" t="s">
        <v>1180</v>
      </c>
      <c r="MHH17" s="109"/>
      <c r="MHI17" s="109"/>
      <c r="MHJ17" s="109" t="s">
        <v>1183</v>
      </c>
      <c r="MHK17" s="109"/>
      <c r="MHL17" s="109"/>
      <c r="MHW17" s="109" t="s">
        <v>1180</v>
      </c>
      <c r="MHX17" s="109"/>
      <c r="MHY17" s="109"/>
      <c r="MHZ17" s="109" t="s">
        <v>1183</v>
      </c>
      <c r="MIA17" s="109"/>
      <c r="MIB17" s="109"/>
      <c r="MIM17" s="109" t="s">
        <v>1180</v>
      </c>
      <c r="MIN17" s="109"/>
      <c r="MIO17" s="109"/>
      <c r="MIP17" s="109" t="s">
        <v>1183</v>
      </c>
      <c r="MIQ17" s="109"/>
      <c r="MIR17" s="109"/>
      <c r="MJC17" s="109" t="s">
        <v>1180</v>
      </c>
      <c r="MJD17" s="109"/>
      <c r="MJE17" s="109"/>
      <c r="MJF17" s="109" t="s">
        <v>1183</v>
      </c>
      <c r="MJG17" s="109"/>
      <c r="MJH17" s="109"/>
      <c r="MJS17" s="109" t="s">
        <v>1180</v>
      </c>
      <c r="MJT17" s="109"/>
      <c r="MJU17" s="109"/>
      <c r="MJV17" s="109" t="s">
        <v>1183</v>
      </c>
      <c r="MJW17" s="109"/>
      <c r="MJX17" s="109"/>
      <c r="MKI17" s="109" t="s">
        <v>1180</v>
      </c>
      <c r="MKJ17" s="109"/>
      <c r="MKK17" s="109"/>
      <c r="MKL17" s="109" t="s">
        <v>1183</v>
      </c>
      <c r="MKM17" s="109"/>
      <c r="MKN17" s="109"/>
      <c r="MKY17" s="109" t="s">
        <v>1180</v>
      </c>
      <c r="MKZ17" s="109"/>
      <c r="MLA17" s="109"/>
      <c r="MLB17" s="109" t="s">
        <v>1183</v>
      </c>
      <c r="MLC17" s="109"/>
      <c r="MLD17" s="109"/>
      <c r="MLO17" s="109" t="s">
        <v>1180</v>
      </c>
      <c r="MLP17" s="109"/>
      <c r="MLQ17" s="109"/>
      <c r="MLR17" s="109" t="s">
        <v>1183</v>
      </c>
      <c r="MLS17" s="109"/>
      <c r="MLT17" s="109"/>
      <c r="MME17" s="109" t="s">
        <v>1180</v>
      </c>
      <c r="MMF17" s="109"/>
      <c r="MMG17" s="109"/>
      <c r="MMH17" s="109" t="s">
        <v>1183</v>
      </c>
      <c r="MMI17" s="109"/>
      <c r="MMJ17" s="109"/>
      <c r="MMU17" s="109" t="s">
        <v>1180</v>
      </c>
      <c r="MMV17" s="109"/>
      <c r="MMW17" s="109"/>
      <c r="MMX17" s="109" t="s">
        <v>1183</v>
      </c>
      <c r="MMY17" s="109"/>
      <c r="MMZ17" s="109"/>
      <c r="MNK17" s="109" t="s">
        <v>1180</v>
      </c>
      <c r="MNL17" s="109"/>
      <c r="MNM17" s="109"/>
      <c r="MNN17" s="109" t="s">
        <v>1183</v>
      </c>
      <c r="MNO17" s="109"/>
      <c r="MNP17" s="109"/>
      <c r="MOA17" s="109" t="s">
        <v>1180</v>
      </c>
      <c r="MOB17" s="109"/>
      <c r="MOC17" s="109"/>
      <c r="MOD17" s="109" t="s">
        <v>1183</v>
      </c>
      <c r="MOE17" s="109"/>
      <c r="MOF17" s="109"/>
      <c r="MOQ17" s="109" t="s">
        <v>1180</v>
      </c>
      <c r="MOR17" s="109"/>
      <c r="MOS17" s="109"/>
      <c r="MOT17" s="109" t="s">
        <v>1183</v>
      </c>
      <c r="MOU17" s="109"/>
      <c r="MOV17" s="109"/>
      <c r="MPG17" s="109" t="s">
        <v>1180</v>
      </c>
      <c r="MPH17" s="109"/>
      <c r="MPI17" s="109"/>
      <c r="MPJ17" s="109" t="s">
        <v>1183</v>
      </c>
      <c r="MPK17" s="109"/>
      <c r="MPL17" s="109"/>
      <c r="MPW17" s="109" t="s">
        <v>1180</v>
      </c>
      <c r="MPX17" s="109"/>
      <c r="MPY17" s="109"/>
      <c r="MPZ17" s="109" t="s">
        <v>1183</v>
      </c>
      <c r="MQA17" s="109"/>
      <c r="MQB17" s="109"/>
      <c r="MQM17" s="109" t="s">
        <v>1180</v>
      </c>
      <c r="MQN17" s="109"/>
      <c r="MQO17" s="109"/>
      <c r="MQP17" s="109" t="s">
        <v>1183</v>
      </c>
      <c r="MQQ17" s="109"/>
      <c r="MQR17" s="109"/>
      <c r="MRC17" s="109" t="s">
        <v>1180</v>
      </c>
      <c r="MRD17" s="109"/>
      <c r="MRE17" s="109"/>
      <c r="MRF17" s="109" t="s">
        <v>1183</v>
      </c>
      <c r="MRG17" s="109"/>
      <c r="MRH17" s="109"/>
      <c r="MRS17" s="109" t="s">
        <v>1180</v>
      </c>
      <c r="MRT17" s="109"/>
      <c r="MRU17" s="109"/>
      <c r="MRV17" s="109" t="s">
        <v>1183</v>
      </c>
      <c r="MRW17" s="109"/>
      <c r="MRX17" s="109"/>
      <c r="MSI17" s="109" t="s">
        <v>1180</v>
      </c>
      <c r="MSJ17" s="109"/>
      <c r="MSK17" s="109"/>
      <c r="MSL17" s="109" t="s">
        <v>1183</v>
      </c>
      <c r="MSM17" s="109"/>
      <c r="MSN17" s="109"/>
      <c r="MSY17" s="109" t="s">
        <v>1180</v>
      </c>
      <c r="MSZ17" s="109"/>
      <c r="MTA17" s="109"/>
      <c r="MTB17" s="109" t="s">
        <v>1183</v>
      </c>
      <c r="MTC17" s="109"/>
      <c r="MTD17" s="109"/>
      <c r="MTO17" s="109" t="s">
        <v>1180</v>
      </c>
      <c r="MTP17" s="109"/>
      <c r="MTQ17" s="109"/>
      <c r="MTR17" s="109" t="s">
        <v>1183</v>
      </c>
      <c r="MTS17" s="109"/>
      <c r="MTT17" s="109"/>
      <c r="MUE17" s="109" t="s">
        <v>1180</v>
      </c>
      <c r="MUF17" s="109"/>
      <c r="MUG17" s="109"/>
      <c r="MUH17" s="109" t="s">
        <v>1183</v>
      </c>
      <c r="MUI17" s="109"/>
      <c r="MUJ17" s="109"/>
      <c r="MUU17" s="109" t="s">
        <v>1180</v>
      </c>
      <c r="MUV17" s="109"/>
      <c r="MUW17" s="109"/>
      <c r="MUX17" s="109" t="s">
        <v>1183</v>
      </c>
      <c r="MUY17" s="109"/>
      <c r="MUZ17" s="109"/>
      <c r="MVK17" s="109" t="s">
        <v>1180</v>
      </c>
      <c r="MVL17" s="109"/>
      <c r="MVM17" s="109"/>
      <c r="MVN17" s="109" t="s">
        <v>1183</v>
      </c>
      <c r="MVO17" s="109"/>
      <c r="MVP17" s="109"/>
      <c r="MWA17" s="109" t="s">
        <v>1180</v>
      </c>
      <c r="MWB17" s="109"/>
      <c r="MWC17" s="109"/>
      <c r="MWD17" s="109" t="s">
        <v>1183</v>
      </c>
      <c r="MWE17" s="109"/>
      <c r="MWF17" s="109"/>
      <c r="MWQ17" s="109" t="s">
        <v>1180</v>
      </c>
      <c r="MWR17" s="109"/>
      <c r="MWS17" s="109"/>
      <c r="MWT17" s="109" t="s">
        <v>1183</v>
      </c>
      <c r="MWU17" s="109"/>
      <c r="MWV17" s="109"/>
      <c r="MXG17" s="109" t="s">
        <v>1180</v>
      </c>
      <c r="MXH17" s="109"/>
      <c r="MXI17" s="109"/>
      <c r="MXJ17" s="109" t="s">
        <v>1183</v>
      </c>
      <c r="MXK17" s="109"/>
      <c r="MXL17" s="109"/>
      <c r="MXW17" s="109" t="s">
        <v>1180</v>
      </c>
      <c r="MXX17" s="109"/>
      <c r="MXY17" s="109"/>
      <c r="MXZ17" s="109" t="s">
        <v>1183</v>
      </c>
      <c r="MYA17" s="109"/>
      <c r="MYB17" s="109"/>
      <c r="MYM17" s="109" t="s">
        <v>1180</v>
      </c>
      <c r="MYN17" s="109"/>
      <c r="MYO17" s="109"/>
      <c r="MYP17" s="109" t="s">
        <v>1183</v>
      </c>
      <c r="MYQ17" s="109"/>
      <c r="MYR17" s="109"/>
      <c r="MZC17" s="109" t="s">
        <v>1180</v>
      </c>
      <c r="MZD17" s="109"/>
      <c r="MZE17" s="109"/>
      <c r="MZF17" s="109" t="s">
        <v>1183</v>
      </c>
      <c r="MZG17" s="109"/>
      <c r="MZH17" s="109"/>
      <c r="MZS17" s="109" t="s">
        <v>1180</v>
      </c>
      <c r="MZT17" s="109"/>
      <c r="MZU17" s="109"/>
      <c r="MZV17" s="109" t="s">
        <v>1183</v>
      </c>
      <c r="MZW17" s="109"/>
      <c r="MZX17" s="109"/>
      <c r="NAI17" s="109" t="s">
        <v>1180</v>
      </c>
      <c r="NAJ17" s="109"/>
      <c r="NAK17" s="109"/>
      <c r="NAL17" s="109" t="s">
        <v>1183</v>
      </c>
      <c r="NAM17" s="109"/>
      <c r="NAN17" s="109"/>
      <c r="NAY17" s="109" t="s">
        <v>1180</v>
      </c>
      <c r="NAZ17" s="109"/>
      <c r="NBA17" s="109"/>
      <c r="NBB17" s="109" t="s">
        <v>1183</v>
      </c>
      <c r="NBC17" s="109"/>
      <c r="NBD17" s="109"/>
      <c r="NBO17" s="109" t="s">
        <v>1180</v>
      </c>
      <c r="NBP17" s="109"/>
      <c r="NBQ17" s="109"/>
      <c r="NBR17" s="109" t="s">
        <v>1183</v>
      </c>
      <c r="NBS17" s="109"/>
      <c r="NBT17" s="109"/>
      <c r="NCE17" s="109" t="s">
        <v>1180</v>
      </c>
      <c r="NCF17" s="109"/>
      <c r="NCG17" s="109"/>
      <c r="NCH17" s="109" t="s">
        <v>1183</v>
      </c>
      <c r="NCI17" s="109"/>
      <c r="NCJ17" s="109"/>
      <c r="NCU17" s="109" t="s">
        <v>1180</v>
      </c>
      <c r="NCV17" s="109"/>
      <c r="NCW17" s="109"/>
      <c r="NCX17" s="109" t="s">
        <v>1183</v>
      </c>
      <c r="NCY17" s="109"/>
      <c r="NCZ17" s="109"/>
      <c r="NDK17" s="109" t="s">
        <v>1180</v>
      </c>
      <c r="NDL17" s="109"/>
      <c r="NDM17" s="109"/>
      <c r="NDN17" s="109" t="s">
        <v>1183</v>
      </c>
      <c r="NDO17" s="109"/>
      <c r="NDP17" s="109"/>
      <c r="NEA17" s="109" t="s">
        <v>1180</v>
      </c>
      <c r="NEB17" s="109"/>
      <c r="NEC17" s="109"/>
      <c r="NED17" s="109" t="s">
        <v>1183</v>
      </c>
      <c r="NEE17" s="109"/>
      <c r="NEF17" s="109"/>
      <c r="NEQ17" s="109" t="s">
        <v>1180</v>
      </c>
      <c r="NER17" s="109"/>
      <c r="NES17" s="109"/>
      <c r="NET17" s="109" t="s">
        <v>1183</v>
      </c>
      <c r="NEU17" s="109"/>
      <c r="NEV17" s="109"/>
      <c r="NFG17" s="109" t="s">
        <v>1180</v>
      </c>
      <c r="NFH17" s="109"/>
      <c r="NFI17" s="109"/>
      <c r="NFJ17" s="109" t="s">
        <v>1183</v>
      </c>
      <c r="NFK17" s="109"/>
      <c r="NFL17" s="109"/>
      <c r="NFW17" s="109" t="s">
        <v>1180</v>
      </c>
      <c r="NFX17" s="109"/>
      <c r="NFY17" s="109"/>
      <c r="NFZ17" s="109" t="s">
        <v>1183</v>
      </c>
      <c r="NGA17" s="109"/>
      <c r="NGB17" s="109"/>
      <c r="NGM17" s="109" t="s">
        <v>1180</v>
      </c>
      <c r="NGN17" s="109"/>
      <c r="NGO17" s="109"/>
      <c r="NGP17" s="109" t="s">
        <v>1183</v>
      </c>
      <c r="NGQ17" s="109"/>
      <c r="NGR17" s="109"/>
      <c r="NHC17" s="109" t="s">
        <v>1180</v>
      </c>
      <c r="NHD17" s="109"/>
      <c r="NHE17" s="109"/>
      <c r="NHF17" s="109" t="s">
        <v>1183</v>
      </c>
      <c r="NHG17" s="109"/>
      <c r="NHH17" s="109"/>
      <c r="NHS17" s="109" t="s">
        <v>1180</v>
      </c>
      <c r="NHT17" s="109"/>
      <c r="NHU17" s="109"/>
      <c r="NHV17" s="109" t="s">
        <v>1183</v>
      </c>
      <c r="NHW17" s="109"/>
      <c r="NHX17" s="109"/>
      <c r="NII17" s="109" t="s">
        <v>1180</v>
      </c>
      <c r="NIJ17" s="109"/>
      <c r="NIK17" s="109"/>
      <c r="NIL17" s="109" t="s">
        <v>1183</v>
      </c>
      <c r="NIM17" s="109"/>
      <c r="NIN17" s="109"/>
      <c r="NIY17" s="109" t="s">
        <v>1180</v>
      </c>
      <c r="NIZ17" s="109"/>
      <c r="NJA17" s="109"/>
      <c r="NJB17" s="109" t="s">
        <v>1183</v>
      </c>
      <c r="NJC17" s="109"/>
      <c r="NJD17" s="109"/>
      <c r="NJO17" s="109" t="s">
        <v>1180</v>
      </c>
      <c r="NJP17" s="109"/>
      <c r="NJQ17" s="109"/>
      <c r="NJR17" s="109" t="s">
        <v>1183</v>
      </c>
      <c r="NJS17" s="109"/>
      <c r="NJT17" s="109"/>
      <c r="NKE17" s="109" t="s">
        <v>1180</v>
      </c>
      <c r="NKF17" s="109"/>
      <c r="NKG17" s="109"/>
      <c r="NKH17" s="109" t="s">
        <v>1183</v>
      </c>
      <c r="NKI17" s="109"/>
      <c r="NKJ17" s="109"/>
      <c r="NKU17" s="109" t="s">
        <v>1180</v>
      </c>
      <c r="NKV17" s="109"/>
      <c r="NKW17" s="109"/>
      <c r="NKX17" s="109" t="s">
        <v>1183</v>
      </c>
      <c r="NKY17" s="109"/>
      <c r="NKZ17" s="109"/>
      <c r="NLK17" s="109" t="s">
        <v>1180</v>
      </c>
      <c r="NLL17" s="109"/>
      <c r="NLM17" s="109"/>
      <c r="NLN17" s="109" t="s">
        <v>1183</v>
      </c>
      <c r="NLO17" s="109"/>
      <c r="NLP17" s="109"/>
      <c r="NMA17" s="109" t="s">
        <v>1180</v>
      </c>
      <c r="NMB17" s="109"/>
      <c r="NMC17" s="109"/>
      <c r="NMD17" s="109" t="s">
        <v>1183</v>
      </c>
      <c r="NME17" s="109"/>
      <c r="NMF17" s="109"/>
      <c r="NMQ17" s="109" t="s">
        <v>1180</v>
      </c>
      <c r="NMR17" s="109"/>
      <c r="NMS17" s="109"/>
      <c r="NMT17" s="109" t="s">
        <v>1183</v>
      </c>
      <c r="NMU17" s="109"/>
      <c r="NMV17" s="109"/>
      <c r="NNG17" s="109" t="s">
        <v>1180</v>
      </c>
      <c r="NNH17" s="109"/>
      <c r="NNI17" s="109"/>
      <c r="NNJ17" s="109" t="s">
        <v>1183</v>
      </c>
      <c r="NNK17" s="109"/>
      <c r="NNL17" s="109"/>
      <c r="NNW17" s="109" t="s">
        <v>1180</v>
      </c>
      <c r="NNX17" s="109"/>
      <c r="NNY17" s="109"/>
      <c r="NNZ17" s="109" t="s">
        <v>1183</v>
      </c>
      <c r="NOA17" s="109"/>
      <c r="NOB17" s="109"/>
      <c r="NOM17" s="109" t="s">
        <v>1180</v>
      </c>
      <c r="NON17" s="109"/>
      <c r="NOO17" s="109"/>
      <c r="NOP17" s="109" t="s">
        <v>1183</v>
      </c>
      <c r="NOQ17" s="109"/>
      <c r="NOR17" s="109"/>
      <c r="NPC17" s="109" t="s">
        <v>1180</v>
      </c>
      <c r="NPD17" s="109"/>
      <c r="NPE17" s="109"/>
      <c r="NPF17" s="109" t="s">
        <v>1183</v>
      </c>
      <c r="NPG17" s="109"/>
      <c r="NPH17" s="109"/>
      <c r="NPS17" s="109" t="s">
        <v>1180</v>
      </c>
      <c r="NPT17" s="109"/>
      <c r="NPU17" s="109"/>
      <c r="NPV17" s="109" t="s">
        <v>1183</v>
      </c>
      <c r="NPW17" s="109"/>
      <c r="NPX17" s="109"/>
      <c r="NQI17" s="109" t="s">
        <v>1180</v>
      </c>
      <c r="NQJ17" s="109"/>
      <c r="NQK17" s="109"/>
      <c r="NQL17" s="109" t="s">
        <v>1183</v>
      </c>
      <c r="NQM17" s="109"/>
      <c r="NQN17" s="109"/>
      <c r="NQY17" s="109" t="s">
        <v>1180</v>
      </c>
      <c r="NQZ17" s="109"/>
      <c r="NRA17" s="109"/>
      <c r="NRB17" s="109" t="s">
        <v>1183</v>
      </c>
      <c r="NRC17" s="109"/>
      <c r="NRD17" s="109"/>
      <c r="NRO17" s="109" t="s">
        <v>1180</v>
      </c>
      <c r="NRP17" s="109"/>
      <c r="NRQ17" s="109"/>
      <c r="NRR17" s="109" t="s">
        <v>1183</v>
      </c>
      <c r="NRS17" s="109"/>
      <c r="NRT17" s="109"/>
      <c r="NSE17" s="109" t="s">
        <v>1180</v>
      </c>
      <c r="NSF17" s="109"/>
      <c r="NSG17" s="109"/>
      <c r="NSH17" s="109" t="s">
        <v>1183</v>
      </c>
      <c r="NSI17" s="109"/>
      <c r="NSJ17" s="109"/>
      <c r="NSU17" s="109" t="s">
        <v>1180</v>
      </c>
      <c r="NSV17" s="109"/>
      <c r="NSW17" s="109"/>
      <c r="NSX17" s="109" t="s">
        <v>1183</v>
      </c>
      <c r="NSY17" s="109"/>
      <c r="NSZ17" s="109"/>
      <c r="NTK17" s="109" t="s">
        <v>1180</v>
      </c>
      <c r="NTL17" s="109"/>
      <c r="NTM17" s="109"/>
      <c r="NTN17" s="109" t="s">
        <v>1183</v>
      </c>
      <c r="NTO17" s="109"/>
      <c r="NTP17" s="109"/>
      <c r="NUA17" s="109" t="s">
        <v>1180</v>
      </c>
      <c r="NUB17" s="109"/>
      <c r="NUC17" s="109"/>
      <c r="NUD17" s="109" t="s">
        <v>1183</v>
      </c>
      <c r="NUE17" s="109"/>
      <c r="NUF17" s="109"/>
      <c r="NUQ17" s="109" t="s">
        <v>1180</v>
      </c>
      <c r="NUR17" s="109"/>
      <c r="NUS17" s="109"/>
      <c r="NUT17" s="109" t="s">
        <v>1183</v>
      </c>
      <c r="NUU17" s="109"/>
      <c r="NUV17" s="109"/>
      <c r="NVG17" s="109" t="s">
        <v>1180</v>
      </c>
      <c r="NVH17" s="109"/>
      <c r="NVI17" s="109"/>
      <c r="NVJ17" s="109" t="s">
        <v>1183</v>
      </c>
      <c r="NVK17" s="109"/>
      <c r="NVL17" s="109"/>
      <c r="NVW17" s="109" t="s">
        <v>1180</v>
      </c>
      <c r="NVX17" s="109"/>
      <c r="NVY17" s="109"/>
      <c r="NVZ17" s="109" t="s">
        <v>1183</v>
      </c>
      <c r="NWA17" s="109"/>
      <c r="NWB17" s="109"/>
      <c r="NWM17" s="109" t="s">
        <v>1180</v>
      </c>
      <c r="NWN17" s="109"/>
      <c r="NWO17" s="109"/>
      <c r="NWP17" s="109" t="s">
        <v>1183</v>
      </c>
      <c r="NWQ17" s="109"/>
      <c r="NWR17" s="109"/>
      <c r="NXC17" s="109" t="s">
        <v>1180</v>
      </c>
      <c r="NXD17" s="109"/>
      <c r="NXE17" s="109"/>
      <c r="NXF17" s="109" t="s">
        <v>1183</v>
      </c>
      <c r="NXG17" s="109"/>
      <c r="NXH17" s="109"/>
      <c r="NXS17" s="109" t="s">
        <v>1180</v>
      </c>
      <c r="NXT17" s="109"/>
      <c r="NXU17" s="109"/>
      <c r="NXV17" s="109" t="s">
        <v>1183</v>
      </c>
      <c r="NXW17" s="109"/>
      <c r="NXX17" s="109"/>
      <c r="NYI17" s="109" t="s">
        <v>1180</v>
      </c>
      <c r="NYJ17" s="109"/>
      <c r="NYK17" s="109"/>
      <c r="NYL17" s="109" t="s">
        <v>1183</v>
      </c>
      <c r="NYM17" s="109"/>
      <c r="NYN17" s="109"/>
      <c r="NYY17" s="109" t="s">
        <v>1180</v>
      </c>
      <c r="NYZ17" s="109"/>
      <c r="NZA17" s="109"/>
      <c r="NZB17" s="109" t="s">
        <v>1183</v>
      </c>
      <c r="NZC17" s="109"/>
      <c r="NZD17" s="109"/>
      <c r="NZO17" s="109" t="s">
        <v>1180</v>
      </c>
      <c r="NZP17" s="109"/>
      <c r="NZQ17" s="109"/>
      <c r="NZR17" s="109" t="s">
        <v>1183</v>
      </c>
      <c r="NZS17" s="109"/>
      <c r="NZT17" s="109"/>
      <c r="OAE17" s="109" t="s">
        <v>1180</v>
      </c>
      <c r="OAF17" s="109"/>
      <c r="OAG17" s="109"/>
      <c r="OAH17" s="109" t="s">
        <v>1183</v>
      </c>
      <c r="OAI17" s="109"/>
      <c r="OAJ17" s="109"/>
      <c r="OAU17" s="109" t="s">
        <v>1180</v>
      </c>
      <c r="OAV17" s="109"/>
      <c r="OAW17" s="109"/>
      <c r="OAX17" s="109" t="s">
        <v>1183</v>
      </c>
      <c r="OAY17" s="109"/>
      <c r="OAZ17" s="109"/>
      <c r="OBK17" s="109" t="s">
        <v>1180</v>
      </c>
      <c r="OBL17" s="109"/>
      <c r="OBM17" s="109"/>
      <c r="OBN17" s="109" t="s">
        <v>1183</v>
      </c>
      <c r="OBO17" s="109"/>
      <c r="OBP17" s="109"/>
      <c r="OCA17" s="109" t="s">
        <v>1180</v>
      </c>
      <c r="OCB17" s="109"/>
      <c r="OCC17" s="109"/>
      <c r="OCD17" s="109" t="s">
        <v>1183</v>
      </c>
      <c r="OCE17" s="109"/>
      <c r="OCF17" s="109"/>
      <c r="OCQ17" s="109" t="s">
        <v>1180</v>
      </c>
      <c r="OCR17" s="109"/>
      <c r="OCS17" s="109"/>
      <c r="OCT17" s="109" t="s">
        <v>1183</v>
      </c>
      <c r="OCU17" s="109"/>
      <c r="OCV17" s="109"/>
      <c r="ODG17" s="109" t="s">
        <v>1180</v>
      </c>
      <c r="ODH17" s="109"/>
      <c r="ODI17" s="109"/>
      <c r="ODJ17" s="109" t="s">
        <v>1183</v>
      </c>
      <c r="ODK17" s="109"/>
      <c r="ODL17" s="109"/>
      <c r="ODW17" s="109" t="s">
        <v>1180</v>
      </c>
      <c r="ODX17" s="109"/>
      <c r="ODY17" s="109"/>
      <c r="ODZ17" s="109" t="s">
        <v>1183</v>
      </c>
      <c r="OEA17" s="109"/>
      <c r="OEB17" s="109"/>
      <c r="OEM17" s="109" t="s">
        <v>1180</v>
      </c>
      <c r="OEN17" s="109"/>
      <c r="OEO17" s="109"/>
      <c r="OEP17" s="109" t="s">
        <v>1183</v>
      </c>
      <c r="OEQ17" s="109"/>
      <c r="OER17" s="109"/>
      <c r="OFC17" s="109" t="s">
        <v>1180</v>
      </c>
      <c r="OFD17" s="109"/>
      <c r="OFE17" s="109"/>
      <c r="OFF17" s="109" t="s">
        <v>1183</v>
      </c>
      <c r="OFG17" s="109"/>
      <c r="OFH17" s="109"/>
      <c r="OFS17" s="109" t="s">
        <v>1180</v>
      </c>
      <c r="OFT17" s="109"/>
      <c r="OFU17" s="109"/>
      <c r="OFV17" s="109" t="s">
        <v>1183</v>
      </c>
      <c r="OFW17" s="109"/>
      <c r="OFX17" s="109"/>
      <c r="OGI17" s="109" t="s">
        <v>1180</v>
      </c>
      <c r="OGJ17" s="109"/>
      <c r="OGK17" s="109"/>
      <c r="OGL17" s="109" t="s">
        <v>1183</v>
      </c>
      <c r="OGM17" s="109"/>
      <c r="OGN17" s="109"/>
      <c r="OGY17" s="109" t="s">
        <v>1180</v>
      </c>
      <c r="OGZ17" s="109"/>
      <c r="OHA17" s="109"/>
      <c r="OHB17" s="109" t="s">
        <v>1183</v>
      </c>
      <c r="OHC17" s="109"/>
      <c r="OHD17" s="109"/>
      <c r="OHO17" s="109" t="s">
        <v>1180</v>
      </c>
      <c r="OHP17" s="109"/>
      <c r="OHQ17" s="109"/>
      <c r="OHR17" s="109" t="s">
        <v>1183</v>
      </c>
      <c r="OHS17" s="109"/>
      <c r="OHT17" s="109"/>
      <c r="OIE17" s="109" t="s">
        <v>1180</v>
      </c>
      <c r="OIF17" s="109"/>
      <c r="OIG17" s="109"/>
      <c r="OIH17" s="109" t="s">
        <v>1183</v>
      </c>
      <c r="OII17" s="109"/>
      <c r="OIJ17" s="109"/>
      <c r="OIU17" s="109" t="s">
        <v>1180</v>
      </c>
      <c r="OIV17" s="109"/>
      <c r="OIW17" s="109"/>
      <c r="OIX17" s="109" t="s">
        <v>1183</v>
      </c>
      <c r="OIY17" s="109"/>
      <c r="OIZ17" s="109"/>
      <c r="OJK17" s="109" t="s">
        <v>1180</v>
      </c>
      <c r="OJL17" s="109"/>
      <c r="OJM17" s="109"/>
      <c r="OJN17" s="109" t="s">
        <v>1183</v>
      </c>
      <c r="OJO17" s="109"/>
      <c r="OJP17" s="109"/>
      <c r="OKA17" s="109" t="s">
        <v>1180</v>
      </c>
      <c r="OKB17" s="109"/>
      <c r="OKC17" s="109"/>
      <c r="OKD17" s="109" t="s">
        <v>1183</v>
      </c>
      <c r="OKE17" s="109"/>
      <c r="OKF17" s="109"/>
      <c r="OKQ17" s="109" t="s">
        <v>1180</v>
      </c>
      <c r="OKR17" s="109"/>
      <c r="OKS17" s="109"/>
      <c r="OKT17" s="109" t="s">
        <v>1183</v>
      </c>
      <c r="OKU17" s="109"/>
      <c r="OKV17" s="109"/>
      <c r="OLG17" s="109" t="s">
        <v>1180</v>
      </c>
      <c r="OLH17" s="109"/>
      <c r="OLI17" s="109"/>
      <c r="OLJ17" s="109" t="s">
        <v>1183</v>
      </c>
      <c r="OLK17" s="109"/>
      <c r="OLL17" s="109"/>
      <c r="OLW17" s="109" t="s">
        <v>1180</v>
      </c>
      <c r="OLX17" s="109"/>
      <c r="OLY17" s="109"/>
      <c r="OLZ17" s="109" t="s">
        <v>1183</v>
      </c>
      <c r="OMA17" s="109"/>
      <c r="OMB17" s="109"/>
      <c r="OMM17" s="109" t="s">
        <v>1180</v>
      </c>
      <c r="OMN17" s="109"/>
      <c r="OMO17" s="109"/>
      <c r="OMP17" s="109" t="s">
        <v>1183</v>
      </c>
      <c r="OMQ17" s="109"/>
      <c r="OMR17" s="109"/>
      <c r="ONC17" s="109" t="s">
        <v>1180</v>
      </c>
      <c r="OND17" s="109"/>
      <c r="ONE17" s="109"/>
      <c r="ONF17" s="109" t="s">
        <v>1183</v>
      </c>
      <c r="ONG17" s="109"/>
      <c r="ONH17" s="109"/>
      <c r="ONS17" s="109" t="s">
        <v>1180</v>
      </c>
      <c r="ONT17" s="109"/>
      <c r="ONU17" s="109"/>
      <c r="ONV17" s="109" t="s">
        <v>1183</v>
      </c>
      <c r="ONW17" s="109"/>
      <c r="ONX17" s="109"/>
      <c r="OOI17" s="109" t="s">
        <v>1180</v>
      </c>
      <c r="OOJ17" s="109"/>
      <c r="OOK17" s="109"/>
      <c r="OOL17" s="109" t="s">
        <v>1183</v>
      </c>
      <c r="OOM17" s="109"/>
      <c r="OON17" s="109"/>
      <c r="OOY17" s="109" t="s">
        <v>1180</v>
      </c>
      <c r="OOZ17" s="109"/>
      <c r="OPA17" s="109"/>
      <c r="OPB17" s="109" t="s">
        <v>1183</v>
      </c>
      <c r="OPC17" s="109"/>
      <c r="OPD17" s="109"/>
      <c r="OPO17" s="109" t="s">
        <v>1180</v>
      </c>
      <c r="OPP17" s="109"/>
      <c r="OPQ17" s="109"/>
      <c r="OPR17" s="109" t="s">
        <v>1183</v>
      </c>
      <c r="OPS17" s="109"/>
      <c r="OPT17" s="109"/>
      <c r="OQE17" s="109" t="s">
        <v>1180</v>
      </c>
      <c r="OQF17" s="109"/>
      <c r="OQG17" s="109"/>
      <c r="OQH17" s="109" t="s">
        <v>1183</v>
      </c>
      <c r="OQI17" s="109"/>
      <c r="OQJ17" s="109"/>
      <c r="OQU17" s="109" t="s">
        <v>1180</v>
      </c>
      <c r="OQV17" s="109"/>
      <c r="OQW17" s="109"/>
      <c r="OQX17" s="109" t="s">
        <v>1183</v>
      </c>
      <c r="OQY17" s="109"/>
      <c r="OQZ17" s="109"/>
      <c r="ORK17" s="109" t="s">
        <v>1180</v>
      </c>
      <c r="ORL17" s="109"/>
      <c r="ORM17" s="109"/>
      <c r="ORN17" s="109" t="s">
        <v>1183</v>
      </c>
      <c r="ORO17" s="109"/>
      <c r="ORP17" s="109"/>
      <c r="OSA17" s="109" t="s">
        <v>1180</v>
      </c>
      <c r="OSB17" s="109"/>
      <c r="OSC17" s="109"/>
      <c r="OSD17" s="109" t="s">
        <v>1183</v>
      </c>
      <c r="OSE17" s="109"/>
      <c r="OSF17" s="109"/>
      <c r="OSQ17" s="109" t="s">
        <v>1180</v>
      </c>
      <c r="OSR17" s="109"/>
      <c r="OSS17" s="109"/>
      <c r="OST17" s="109" t="s">
        <v>1183</v>
      </c>
      <c r="OSU17" s="109"/>
      <c r="OSV17" s="109"/>
      <c r="OTG17" s="109" t="s">
        <v>1180</v>
      </c>
      <c r="OTH17" s="109"/>
      <c r="OTI17" s="109"/>
      <c r="OTJ17" s="109" t="s">
        <v>1183</v>
      </c>
      <c r="OTK17" s="109"/>
      <c r="OTL17" s="109"/>
      <c r="OTW17" s="109" t="s">
        <v>1180</v>
      </c>
      <c r="OTX17" s="109"/>
      <c r="OTY17" s="109"/>
      <c r="OTZ17" s="109" t="s">
        <v>1183</v>
      </c>
      <c r="OUA17" s="109"/>
      <c r="OUB17" s="109"/>
      <c r="OUM17" s="109" t="s">
        <v>1180</v>
      </c>
      <c r="OUN17" s="109"/>
      <c r="OUO17" s="109"/>
      <c r="OUP17" s="109" t="s">
        <v>1183</v>
      </c>
      <c r="OUQ17" s="109"/>
      <c r="OUR17" s="109"/>
      <c r="OVC17" s="109" t="s">
        <v>1180</v>
      </c>
      <c r="OVD17" s="109"/>
      <c r="OVE17" s="109"/>
      <c r="OVF17" s="109" t="s">
        <v>1183</v>
      </c>
      <c r="OVG17" s="109"/>
      <c r="OVH17" s="109"/>
      <c r="OVS17" s="109" t="s">
        <v>1180</v>
      </c>
      <c r="OVT17" s="109"/>
      <c r="OVU17" s="109"/>
      <c r="OVV17" s="109" t="s">
        <v>1183</v>
      </c>
      <c r="OVW17" s="109"/>
      <c r="OVX17" s="109"/>
      <c r="OWI17" s="109" t="s">
        <v>1180</v>
      </c>
      <c r="OWJ17" s="109"/>
      <c r="OWK17" s="109"/>
      <c r="OWL17" s="109" t="s">
        <v>1183</v>
      </c>
      <c r="OWM17" s="109"/>
      <c r="OWN17" s="109"/>
      <c r="OWY17" s="109" t="s">
        <v>1180</v>
      </c>
      <c r="OWZ17" s="109"/>
      <c r="OXA17" s="109"/>
      <c r="OXB17" s="109" t="s">
        <v>1183</v>
      </c>
      <c r="OXC17" s="109"/>
      <c r="OXD17" s="109"/>
      <c r="OXO17" s="109" t="s">
        <v>1180</v>
      </c>
      <c r="OXP17" s="109"/>
      <c r="OXQ17" s="109"/>
      <c r="OXR17" s="109" t="s">
        <v>1183</v>
      </c>
      <c r="OXS17" s="109"/>
      <c r="OXT17" s="109"/>
      <c r="OYE17" s="109" t="s">
        <v>1180</v>
      </c>
      <c r="OYF17" s="109"/>
      <c r="OYG17" s="109"/>
      <c r="OYH17" s="109" t="s">
        <v>1183</v>
      </c>
      <c r="OYI17" s="109"/>
      <c r="OYJ17" s="109"/>
      <c r="OYU17" s="109" t="s">
        <v>1180</v>
      </c>
      <c r="OYV17" s="109"/>
      <c r="OYW17" s="109"/>
      <c r="OYX17" s="109" t="s">
        <v>1183</v>
      </c>
      <c r="OYY17" s="109"/>
      <c r="OYZ17" s="109"/>
      <c r="OZK17" s="109" t="s">
        <v>1180</v>
      </c>
      <c r="OZL17" s="109"/>
      <c r="OZM17" s="109"/>
      <c r="OZN17" s="109" t="s">
        <v>1183</v>
      </c>
      <c r="OZO17" s="109"/>
      <c r="OZP17" s="109"/>
      <c r="PAA17" s="109" t="s">
        <v>1180</v>
      </c>
      <c r="PAB17" s="109"/>
      <c r="PAC17" s="109"/>
      <c r="PAD17" s="109" t="s">
        <v>1183</v>
      </c>
      <c r="PAE17" s="109"/>
      <c r="PAF17" s="109"/>
      <c r="PAQ17" s="109" t="s">
        <v>1180</v>
      </c>
      <c r="PAR17" s="109"/>
      <c r="PAS17" s="109"/>
      <c r="PAT17" s="109" t="s">
        <v>1183</v>
      </c>
      <c r="PAU17" s="109"/>
      <c r="PAV17" s="109"/>
      <c r="PBG17" s="109" t="s">
        <v>1180</v>
      </c>
      <c r="PBH17" s="109"/>
      <c r="PBI17" s="109"/>
      <c r="PBJ17" s="109" t="s">
        <v>1183</v>
      </c>
      <c r="PBK17" s="109"/>
      <c r="PBL17" s="109"/>
      <c r="PBW17" s="109" t="s">
        <v>1180</v>
      </c>
      <c r="PBX17" s="109"/>
      <c r="PBY17" s="109"/>
      <c r="PBZ17" s="109" t="s">
        <v>1183</v>
      </c>
      <c r="PCA17" s="109"/>
      <c r="PCB17" s="109"/>
      <c r="PCM17" s="109" t="s">
        <v>1180</v>
      </c>
      <c r="PCN17" s="109"/>
      <c r="PCO17" s="109"/>
      <c r="PCP17" s="109" t="s">
        <v>1183</v>
      </c>
      <c r="PCQ17" s="109"/>
      <c r="PCR17" s="109"/>
      <c r="PDC17" s="109" t="s">
        <v>1180</v>
      </c>
      <c r="PDD17" s="109"/>
      <c r="PDE17" s="109"/>
      <c r="PDF17" s="109" t="s">
        <v>1183</v>
      </c>
      <c r="PDG17" s="109"/>
      <c r="PDH17" s="109"/>
      <c r="PDS17" s="109" t="s">
        <v>1180</v>
      </c>
      <c r="PDT17" s="109"/>
      <c r="PDU17" s="109"/>
      <c r="PDV17" s="109" t="s">
        <v>1183</v>
      </c>
      <c r="PDW17" s="109"/>
      <c r="PDX17" s="109"/>
      <c r="PEI17" s="109" t="s">
        <v>1180</v>
      </c>
      <c r="PEJ17" s="109"/>
      <c r="PEK17" s="109"/>
      <c r="PEL17" s="109" t="s">
        <v>1183</v>
      </c>
      <c r="PEM17" s="109"/>
      <c r="PEN17" s="109"/>
      <c r="PEY17" s="109" t="s">
        <v>1180</v>
      </c>
      <c r="PEZ17" s="109"/>
      <c r="PFA17" s="109"/>
      <c r="PFB17" s="109" t="s">
        <v>1183</v>
      </c>
      <c r="PFC17" s="109"/>
      <c r="PFD17" s="109"/>
      <c r="PFO17" s="109" t="s">
        <v>1180</v>
      </c>
      <c r="PFP17" s="109"/>
      <c r="PFQ17" s="109"/>
      <c r="PFR17" s="109" t="s">
        <v>1183</v>
      </c>
      <c r="PFS17" s="109"/>
      <c r="PFT17" s="109"/>
      <c r="PGE17" s="109" t="s">
        <v>1180</v>
      </c>
      <c r="PGF17" s="109"/>
      <c r="PGG17" s="109"/>
      <c r="PGH17" s="109" t="s">
        <v>1183</v>
      </c>
      <c r="PGI17" s="109"/>
      <c r="PGJ17" s="109"/>
      <c r="PGU17" s="109" t="s">
        <v>1180</v>
      </c>
      <c r="PGV17" s="109"/>
      <c r="PGW17" s="109"/>
      <c r="PGX17" s="109" t="s">
        <v>1183</v>
      </c>
      <c r="PGY17" s="109"/>
      <c r="PGZ17" s="109"/>
      <c r="PHK17" s="109" t="s">
        <v>1180</v>
      </c>
      <c r="PHL17" s="109"/>
      <c r="PHM17" s="109"/>
      <c r="PHN17" s="109" t="s">
        <v>1183</v>
      </c>
      <c r="PHO17" s="109"/>
      <c r="PHP17" s="109"/>
      <c r="PIA17" s="109" t="s">
        <v>1180</v>
      </c>
      <c r="PIB17" s="109"/>
      <c r="PIC17" s="109"/>
      <c r="PID17" s="109" t="s">
        <v>1183</v>
      </c>
      <c r="PIE17" s="109"/>
      <c r="PIF17" s="109"/>
      <c r="PIQ17" s="109" t="s">
        <v>1180</v>
      </c>
      <c r="PIR17" s="109"/>
      <c r="PIS17" s="109"/>
      <c r="PIT17" s="109" t="s">
        <v>1183</v>
      </c>
      <c r="PIU17" s="109"/>
      <c r="PIV17" s="109"/>
      <c r="PJG17" s="109" t="s">
        <v>1180</v>
      </c>
      <c r="PJH17" s="109"/>
      <c r="PJI17" s="109"/>
      <c r="PJJ17" s="109" t="s">
        <v>1183</v>
      </c>
      <c r="PJK17" s="109"/>
      <c r="PJL17" s="109"/>
      <c r="PJW17" s="109" t="s">
        <v>1180</v>
      </c>
      <c r="PJX17" s="109"/>
      <c r="PJY17" s="109"/>
      <c r="PJZ17" s="109" t="s">
        <v>1183</v>
      </c>
      <c r="PKA17" s="109"/>
      <c r="PKB17" s="109"/>
      <c r="PKM17" s="109" t="s">
        <v>1180</v>
      </c>
      <c r="PKN17" s="109"/>
      <c r="PKO17" s="109"/>
      <c r="PKP17" s="109" t="s">
        <v>1183</v>
      </c>
      <c r="PKQ17" s="109"/>
      <c r="PKR17" s="109"/>
      <c r="PLC17" s="109" t="s">
        <v>1180</v>
      </c>
      <c r="PLD17" s="109"/>
      <c r="PLE17" s="109"/>
      <c r="PLF17" s="109" t="s">
        <v>1183</v>
      </c>
      <c r="PLG17" s="109"/>
      <c r="PLH17" s="109"/>
      <c r="PLS17" s="109" t="s">
        <v>1180</v>
      </c>
      <c r="PLT17" s="109"/>
      <c r="PLU17" s="109"/>
      <c r="PLV17" s="109" t="s">
        <v>1183</v>
      </c>
      <c r="PLW17" s="109"/>
      <c r="PLX17" s="109"/>
      <c r="PMI17" s="109" t="s">
        <v>1180</v>
      </c>
      <c r="PMJ17" s="109"/>
      <c r="PMK17" s="109"/>
      <c r="PML17" s="109" t="s">
        <v>1183</v>
      </c>
      <c r="PMM17" s="109"/>
      <c r="PMN17" s="109"/>
      <c r="PMY17" s="109" t="s">
        <v>1180</v>
      </c>
      <c r="PMZ17" s="109"/>
      <c r="PNA17" s="109"/>
      <c r="PNB17" s="109" t="s">
        <v>1183</v>
      </c>
      <c r="PNC17" s="109"/>
      <c r="PND17" s="109"/>
      <c r="PNO17" s="109" t="s">
        <v>1180</v>
      </c>
      <c r="PNP17" s="109"/>
      <c r="PNQ17" s="109"/>
      <c r="PNR17" s="109" t="s">
        <v>1183</v>
      </c>
      <c r="PNS17" s="109"/>
      <c r="PNT17" s="109"/>
      <c r="POE17" s="109" t="s">
        <v>1180</v>
      </c>
      <c r="POF17" s="109"/>
      <c r="POG17" s="109"/>
      <c r="POH17" s="109" t="s">
        <v>1183</v>
      </c>
      <c r="POI17" s="109"/>
      <c r="POJ17" s="109"/>
      <c r="POU17" s="109" t="s">
        <v>1180</v>
      </c>
      <c r="POV17" s="109"/>
      <c r="POW17" s="109"/>
      <c r="POX17" s="109" t="s">
        <v>1183</v>
      </c>
      <c r="POY17" s="109"/>
      <c r="POZ17" s="109"/>
      <c r="PPK17" s="109" t="s">
        <v>1180</v>
      </c>
      <c r="PPL17" s="109"/>
      <c r="PPM17" s="109"/>
      <c r="PPN17" s="109" t="s">
        <v>1183</v>
      </c>
      <c r="PPO17" s="109"/>
      <c r="PPP17" s="109"/>
      <c r="PQA17" s="109" t="s">
        <v>1180</v>
      </c>
      <c r="PQB17" s="109"/>
      <c r="PQC17" s="109"/>
      <c r="PQD17" s="109" t="s">
        <v>1183</v>
      </c>
      <c r="PQE17" s="109"/>
      <c r="PQF17" s="109"/>
      <c r="PQQ17" s="109" t="s">
        <v>1180</v>
      </c>
      <c r="PQR17" s="109"/>
      <c r="PQS17" s="109"/>
      <c r="PQT17" s="109" t="s">
        <v>1183</v>
      </c>
      <c r="PQU17" s="109"/>
      <c r="PQV17" s="109"/>
      <c r="PRG17" s="109" t="s">
        <v>1180</v>
      </c>
      <c r="PRH17" s="109"/>
      <c r="PRI17" s="109"/>
      <c r="PRJ17" s="109" t="s">
        <v>1183</v>
      </c>
      <c r="PRK17" s="109"/>
      <c r="PRL17" s="109"/>
      <c r="PRW17" s="109" t="s">
        <v>1180</v>
      </c>
      <c r="PRX17" s="109"/>
      <c r="PRY17" s="109"/>
      <c r="PRZ17" s="109" t="s">
        <v>1183</v>
      </c>
      <c r="PSA17" s="109"/>
      <c r="PSB17" s="109"/>
      <c r="PSM17" s="109" t="s">
        <v>1180</v>
      </c>
      <c r="PSN17" s="109"/>
      <c r="PSO17" s="109"/>
      <c r="PSP17" s="109" t="s">
        <v>1183</v>
      </c>
      <c r="PSQ17" s="109"/>
      <c r="PSR17" s="109"/>
      <c r="PTC17" s="109" t="s">
        <v>1180</v>
      </c>
      <c r="PTD17" s="109"/>
      <c r="PTE17" s="109"/>
      <c r="PTF17" s="109" t="s">
        <v>1183</v>
      </c>
      <c r="PTG17" s="109"/>
      <c r="PTH17" s="109"/>
      <c r="PTS17" s="109" t="s">
        <v>1180</v>
      </c>
      <c r="PTT17" s="109"/>
      <c r="PTU17" s="109"/>
      <c r="PTV17" s="109" t="s">
        <v>1183</v>
      </c>
      <c r="PTW17" s="109"/>
      <c r="PTX17" s="109"/>
      <c r="PUI17" s="109" t="s">
        <v>1180</v>
      </c>
      <c r="PUJ17" s="109"/>
      <c r="PUK17" s="109"/>
      <c r="PUL17" s="109" t="s">
        <v>1183</v>
      </c>
      <c r="PUM17" s="109"/>
      <c r="PUN17" s="109"/>
      <c r="PUY17" s="109" t="s">
        <v>1180</v>
      </c>
      <c r="PUZ17" s="109"/>
      <c r="PVA17" s="109"/>
      <c r="PVB17" s="109" t="s">
        <v>1183</v>
      </c>
      <c r="PVC17" s="109"/>
      <c r="PVD17" s="109"/>
      <c r="PVO17" s="109" t="s">
        <v>1180</v>
      </c>
      <c r="PVP17" s="109"/>
      <c r="PVQ17" s="109"/>
      <c r="PVR17" s="109" t="s">
        <v>1183</v>
      </c>
      <c r="PVS17" s="109"/>
      <c r="PVT17" s="109"/>
      <c r="PWE17" s="109" t="s">
        <v>1180</v>
      </c>
      <c r="PWF17" s="109"/>
      <c r="PWG17" s="109"/>
      <c r="PWH17" s="109" t="s">
        <v>1183</v>
      </c>
      <c r="PWI17" s="109"/>
      <c r="PWJ17" s="109"/>
      <c r="PWU17" s="109" t="s">
        <v>1180</v>
      </c>
      <c r="PWV17" s="109"/>
      <c r="PWW17" s="109"/>
      <c r="PWX17" s="109" t="s">
        <v>1183</v>
      </c>
      <c r="PWY17" s="109"/>
      <c r="PWZ17" s="109"/>
      <c r="PXK17" s="109" t="s">
        <v>1180</v>
      </c>
      <c r="PXL17" s="109"/>
      <c r="PXM17" s="109"/>
      <c r="PXN17" s="109" t="s">
        <v>1183</v>
      </c>
      <c r="PXO17" s="109"/>
      <c r="PXP17" s="109"/>
      <c r="PYA17" s="109" t="s">
        <v>1180</v>
      </c>
      <c r="PYB17" s="109"/>
      <c r="PYC17" s="109"/>
      <c r="PYD17" s="109" t="s">
        <v>1183</v>
      </c>
      <c r="PYE17" s="109"/>
      <c r="PYF17" s="109"/>
      <c r="PYQ17" s="109" t="s">
        <v>1180</v>
      </c>
      <c r="PYR17" s="109"/>
      <c r="PYS17" s="109"/>
      <c r="PYT17" s="109" t="s">
        <v>1183</v>
      </c>
      <c r="PYU17" s="109"/>
      <c r="PYV17" s="109"/>
      <c r="PZG17" s="109" t="s">
        <v>1180</v>
      </c>
      <c r="PZH17" s="109"/>
      <c r="PZI17" s="109"/>
      <c r="PZJ17" s="109" t="s">
        <v>1183</v>
      </c>
      <c r="PZK17" s="109"/>
      <c r="PZL17" s="109"/>
      <c r="PZW17" s="109" t="s">
        <v>1180</v>
      </c>
      <c r="PZX17" s="109"/>
      <c r="PZY17" s="109"/>
      <c r="PZZ17" s="109" t="s">
        <v>1183</v>
      </c>
      <c r="QAA17" s="109"/>
      <c r="QAB17" s="109"/>
      <c r="QAM17" s="109" t="s">
        <v>1180</v>
      </c>
      <c r="QAN17" s="109"/>
      <c r="QAO17" s="109"/>
      <c r="QAP17" s="109" t="s">
        <v>1183</v>
      </c>
      <c r="QAQ17" s="109"/>
      <c r="QAR17" s="109"/>
      <c r="QBC17" s="109" t="s">
        <v>1180</v>
      </c>
      <c r="QBD17" s="109"/>
      <c r="QBE17" s="109"/>
      <c r="QBF17" s="109" t="s">
        <v>1183</v>
      </c>
      <c r="QBG17" s="109"/>
      <c r="QBH17" s="109"/>
      <c r="QBS17" s="109" t="s">
        <v>1180</v>
      </c>
      <c r="QBT17" s="109"/>
      <c r="QBU17" s="109"/>
      <c r="QBV17" s="109" t="s">
        <v>1183</v>
      </c>
      <c r="QBW17" s="109"/>
      <c r="QBX17" s="109"/>
      <c r="QCI17" s="109" t="s">
        <v>1180</v>
      </c>
      <c r="QCJ17" s="109"/>
      <c r="QCK17" s="109"/>
      <c r="QCL17" s="109" t="s">
        <v>1183</v>
      </c>
      <c r="QCM17" s="109"/>
      <c r="QCN17" s="109"/>
      <c r="QCY17" s="109" t="s">
        <v>1180</v>
      </c>
      <c r="QCZ17" s="109"/>
      <c r="QDA17" s="109"/>
      <c r="QDB17" s="109" t="s">
        <v>1183</v>
      </c>
      <c r="QDC17" s="109"/>
      <c r="QDD17" s="109"/>
      <c r="QDO17" s="109" t="s">
        <v>1180</v>
      </c>
      <c r="QDP17" s="109"/>
      <c r="QDQ17" s="109"/>
      <c r="QDR17" s="109" t="s">
        <v>1183</v>
      </c>
      <c r="QDS17" s="109"/>
      <c r="QDT17" s="109"/>
      <c r="QEE17" s="109" t="s">
        <v>1180</v>
      </c>
      <c r="QEF17" s="109"/>
      <c r="QEG17" s="109"/>
      <c r="QEH17" s="109" t="s">
        <v>1183</v>
      </c>
      <c r="QEI17" s="109"/>
      <c r="QEJ17" s="109"/>
      <c r="QEU17" s="109" t="s">
        <v>1180</v>
      </c>
      <c r="QEV17" s="109"/>
      <c r="QEW17" s="109"/>
      <c r="QEX17" s="109" t="s">
        <v>1183</v>
      </c>
      <c r="QEY17" s="109"/>
      <c r="QEZ17" s="109"/>
      <c r="QFK17" s="109" t="s">
        <v>1180</v>
      </c>
      <c r="QFL17" s="109"/>
      <c r="QFM17" s="109"/>
      <c r="QFN17" s="109" t="s">
        <v>1183</v>
      </c>
      <c r="QFO17" s="109"/>
      <c r="QFP17" s="109"/>
      <c r="QGA17" s="109" t="s">
        <v>1180</v>
      </c>
      <c r="QGB17" s="109"/>
      <c r="QGC17" s="109"/>
      <c r="QGD17" s="109" t="s">
        <v>1183</v>
      </c>
      <c r="QGE17" s="109"/>
      <c r="QGF17" s="109"/>
      <c r="QGQ17" s="109" t="s">
        <v>1180</v>
      </c>
      <c r="QGR17" s="109"/>
      <c r="QGS17" s="109"/>
      <c r="QGT17" s="109" t="s">
        <v>1183</v>
      </c>
      <c r="QGU17" s="109"/>
      <c r="QGV17" s="109"/>
      <c r="QHG17" s="109" t="s">
        <v>1180</v>
      </c>
      <c r="QHH17" s="109"/>
      <c r="QHI17" s="109"/>
      <c r="QHJ17" s="109" t="s">
        <v>1183</v>
      </c>
      <c r="QHK17" s="109"/>
      <c r="QHL17" s="109"/>
      <c r="QHW17" s="109" t="s">
        <v>1180</v>
      </c>
      <c r="QHX17" s="109"/>
      <c r="QHY17" s="109"/>
      <c r="QHZ17" s="109" t="s">
        <v>1183</v>
      </c>
      <c r="QIA17" s="109"/>
      <c r="QIB17" s="109"/>
      <c r="QIM17" s="109" t="s">
        <v>1180</v>
      </c>
      <c r="QIN17" s="109"/>
      <c r="QIO17" s="109"/>
      <c r="QIP17" s="109" t="s">
        <v>1183</v>
      </c>
      <c r="QIQ17" s="109"/>
      <c r="QIR17" s="109"/>
      <c r="QJC17" s="109" t="s">
        <v>1180</v>
      </c>
      <c r="QJD17" s="109"/>
      <c r="QJE17" s="109"/>
      <c r="QJF17" s="109" t="s">
        <v>1183</v>
      </c>
      <c r="QJG17" s="109"/>
      <c r="QJH17" s="109"/>
      <c r="QJS17" s="109" t="s">
        <v>1180</v>
      </c>
      <c r="QJT17" s="109"/>
      <c r="QJU17" s="109"/>
      <c r="QJV17" s="109" t="s">
        <v>1183</v>
      </c>
      <c r="QJW17" s="109"/>
      <c r="QJX17" s="109"/>
      <c r="QKI17" s="109" t="s">
        <v>1180</v>
      </c>
      <c r="QKJ17" s="109"/>
      <c r="QKK17" s="109"/>
      <c r="QKL17" s="109" t="s">
        <v>1183</v>
      </c>
      <c r="QKM17" s="109"/>
      <c r="QKN17" s="109"/>
      <c r="QKY17" s="109" t="s">
        <v>1180</v>
      </c>
      <c r="QKZ17" s="109"/>
      <c r="QLA17" s="109"/>
      <c r="QLB17" s="109" t="s">
        <v>1183</v>
      </c>
      <c r="QLC17" s="109"/>
      <c r="QLD17" s="109"/>
      <c r="QLO17" s="109" t="s">
        <v>1180</v>
      </c>
      <c r="QLP17" s="109"/>
      <c r="QLQ17" s="109"/>
      <c r="QLR17" s="109" t="s">
        <v>1183</v>
      </c>
      <c r="QLS17" s="109"/>
      <c r="QLT17" s="109"/>
      <c r="QME17" s="109" t="s">
        <v>1180</v>
      </c>
      <c r="QMF17" s="109"/>
      <c r="QMG17" s="109"/>
      <c r="QMH17" s="109" t="s">
        <v>1183</v>
      </c>
      <c r="QMI17" s="109"/>
      <c r="QMJ17" s="109"/>
      <c r="QMU17" s="109" t="s">
        <v>1180</v>
      </c>
      <c r="QMV17" s="109"/>
      <c r="QMW17" s="109"/>
      <c r="QMX17" s="109" t="s">
        <v>1183</v>
      </c>
      <c r="QMY17" s="109"/>
      <c r="QMZ17" s="109"/>
      <c r="QNK17" s="109" t="s">
        <v>1180</v>
      </c>
      <c r="QNL17" s="109"/>
      <c r="QNM17" s="109"/>
      <c r="QNN17" s="109" t="s">
        <v>1183</v>
      </c>
      <c r="QNO17" s="109"/>
      <c r="QNP17" s="109"/>
      <c r="QOA17" s="109" t="s">
        <v>1180</v>
      </c>
      <c r="QOB17" s="109"/>
      <c r="QOC17" s="109"/>
      <c r="QOD17" s="109" t="s">
        <v>1183</v>
      </c>
      <c r="QOE17" s="109"/>
      <c r="QOF17" s="109"/>
      <c r="QOQ17" s="109" t="s">
        <v>1180</v>
      </c>
      <c r="QOR17" s="109"/>
      <c r="QOS17" s="109"/>
      <c r="QOT17" s="109" t="s">
        <v>1183</v>
      </c>
      <c r="QOU17" s="109"/>
      <c r="QOV17" s="109"/>
      <c r="QPG17" s="109" t="s">
        <v>1180</v>
      </c>
      <c r="QPH17" s="109"/>
      <c r="QPI17" s="109"/>
      <c r="QPJ17" s="109" t="s">
        <v>1183</v>
      </c>
      <c r="QPK17" s="109"/>
      <c r="QPL17" s="109"/>
      <c r="QPW17" s="109" t="s">
        <v>1180</v>
      </c>
      <c r="QPX17" s="109"/>
      <c r="QPY17" s="109"/>
      <c r="QPZ17" s="109" t="s">
        <v>1183</v>
      </c>
      <c r="QQA17" s="109"/>
      <c r="QQB17" s="109"/>
      <c r="QQM17" s="109" t="s">
        <v>1180</v>
      </c>
      <c r="QQN17" s="109"/>
      <c r="QQO17" s="109"/>
      <c r="QQP17" s="109" t="s">
        <v>1183</v>
      </c>
      <c r="QQQ17" s="109"/>
      <c r="QQR17" s="109"/>
      <c r="QRC17" s="109" t="s">
        <v>1180</v>
      </c>
      <c r="QRD17" s="109"/>
      <c r="QRE17" s="109"/>
      <c r="QRF17" s="109" t="s">
        <v>1183</v>
      </c>
      <c r="QRG17" s="109"/>
      <c r="QRH17" s="109"/>
      <c r="QRS17" s="109" t="s">
        <v>1180</v>
      </c>
      <c r="QRT17" s="109"/>
      <c r="QRU17" s="109"/>
      <c r="QRV17" s="109" t="s">
        <v>1183</v>
      </c>
      <c r="QRW17" s="109"/>
      <c r="QRX17" s="109"/>
      <c r="QSI17" s="109" t="s">
        <v>1180</v>
      </c>
      <c r="QSJ17" s="109"/>
      <c r="QSK17" s="109"/>
      <c r="QSL17" s="109" t="s">
        <v>1183</v>
      </c>
      <c r="QSM17" s="109"/>
      <c r="QSN17" s="109"/>
      <c r="QSY17" s="109" t="s">
        <v>1180</v>
      </c>
      <c r="QSZ17" s="109"/>
      <c r="QTA17" s="109"/>
      <c r="QTB17" s="109" t="s">
        <v>1183</v>
      </c>
      <c r="QTC17" s="109"/>
      <c r="QTD17" s="109"/>
      <c r="QTO17" s="109" t="s">
        <v>1180</v>
      </c>
      <c r="QTP17" s="109"/>
      <c r="QTQ17" s="109"/>
      <c r="QTR17" s="109" t="s">
        <v>1183</v>
      </c>
      <c r="QTS17" s="109"/>
      <c r="QTT17" s="109"/>
      <c r="QUE17" s="109" t="s">
        <v>1180</v>
      </c>
      <c r="QUF17" s="109"/>
      <c r="QUG17" s="109"/>
      <c r="QUH17" s="109" t="s">
        <v>1183</v>
      </c>
      <c r="QUI17" s="109"/>
      <c r="QUJ17" s="109"/>
      <c r="QUU17" s="109" t="s">
        <v>1180</v>
      </c>
      <c r="QUV17" s="109"/>
      <c r="QUW17" s="109"/>
      <c r="QUX17" s="109" t="s">
        <v>1183</v>
      </c>
      <c r="QUY17" s="109"/>
      <c r="QUZ17" s="109"/>
      <c r="QVK17" s="109" t="s">
        <v>1180</v>
      </c>
      <c r="QVL17" s="109"/>
      <c r="QVM17" s="109"/>
      <c r="QVN17" s="109" t="s">
        <v>1183</v>
      </c>
      <c r="QVO17" s="109"/>
      <c r="QVP17" s="109"/>
      <c r="QWA17" s="109" t="s">
        <v>1180</v>
      </c>
      <c r="QWB17" s="109"/>
      <c r="QWC17" s="109"/>
      <c r="QWD17" s="109" t="s">
        <v>1183</v>
      </c>
      <c r="QWE17" s="109"/>
      <c r="QWF17" s="109"/>
      <c r="QWQ17" s="109" t="s">
        <v>1180</v>
      </c>
      <c r="QWR17" s="109"/>
      <c r="QWS17" s="109"/>
      <c r="QWT17" s="109" t="s">
        <v>1183</v>
      </c>
      <c r="QWU17" s="109"/>
      <c r="QWV17" s="109"/>
      <c r="QXG17" s="109" t="s">
        <v>1180</v>
      </c>
      <c r="QXH17" s="109"/>
      <c r="QXI17" s="109"/>
      <c r="QXJ17" s="109" t="s">
        <v>1183</v>
      </c>
      <c r="QXK17" s="109"/>
      <c r="QXL17" s="109"/>
      <c r="QXW17" s="109" t="s">
        <v>1180</v>
      </c>
      <c r="QXX17" s="109"/>
      <c r="QXY17" s="109"/>
      <c r="QXZ17" s="109" t="s">
        <v>1183</v>
      </c>
      <c r="QYA17" s="109"/>
      <c r="QYB17" s="109"/>
      <c r="QYM17" s="109" t="s">
        <v>1180</v>
      </c>
      <c r="QYN17" s="109"/>
      <c r="QYO17" s="109"/>
      <c r="QYP17" s="109" t="s">
        <v>1183</v>
      </c>
      <c r="QYQ17" s="109"/>
      <c r="QYR17" s="109"/>
      <c r="QZC17" s="109" t="s">
        <v>1180</v>
      </c>
      <c r="QZD17" s="109"/>
      <c r="QZE17" s="109"/>
      <c r="QZF17" s="109" t="s">
        <v>1183</v>
      </c>
      <c r="QZG17" s="109"/>
      <c r="QZH17" s="109"/>
      <c r="QZS17" s="109" t="s">
        <v>1180</v>
      </c>
      <c r="QZT17" s="109"/>
      <c r="QZU17" s="109"/>
      <c r="QZV17" s="109" t="s">
        <v>1183</v>
      </c>
      <c r="QZW17" s="109"/>
      <c r="QZX17" s="109"/>
      <c r="RAI17" s="109" t="s">
        <v>1180</v>
      </c>
      <c r="RAJ17" s="109"/>
      <c r="RAK17" s="109"/>
      <c r="RAL17" s="109" t="s">
        <v>1183</v>
      </c>
      <c r="RAM17" s="109"/>
      <c r="RAN17" s="109"/>
      <c r="RAY17" s="109" t="s">
        <v>1180</v>
      </c>
      <c r="RAZ17" s="109"/>
      <c r="RBA17" s="109"/>
      <c r="RBB17" s="109" t="s">
        <v>1183</v>
      </c>
      <c r="RBC17" s="109"/>
      <c r="RBD17" s="109"/>
      <c r="RBO17" s="109" t="s">
        <v>1180</v>
      </c>
      <c r="RBP17" s="109"/>
      <c r="RBQ17" s="109"/>
      <c r="RBR17" s="109" t="s">
        <v>1183</v>
      </c>
      <c r="RBS17" s="109"/>
      <c r="RBT17" s="109"/>
      <c r="RCE17" s="109" t="s">
        <v>1180</v>
      </c>
      <c r="RCF17" s="109"/>
      <c r="RCG17" s="109"/>
      <c r="RCH17" s="109" t="s">
        <v>1183</v>
      </c>
      <c r="RCI17" s="109"/>
      <c r="RCJ17" s="109"/>
      <c r="RCU17" s="109" t="s">
        <v>1180</v>
      </c>
      <c r="RCV17" s="109"/>
      <c r="RCW17" s="109"/>
      <c r="RCX17" s="109" t="s">
        <v>1183</v>
      </c>
      <c r="RCY17" s="109"/>
      <c r="RCZ17" s="109"/>
      <c r="RDK17" s="109" t="s">
        <v>1180</v>
      </c>
      <c r="RDL17" s="109"/>
      <c r="RDM17" s="109"/>
      <c r="RDN17" s="109" t="s">
        <v>1183</v>
      </c>
      <c r="RDO17" s="109"/>
      <c r="RDP17" s="109"/>
      <c r="REA17" s="109" t="s">
        <v>1180</v>
      </c>
      <c r="REB17" s="109"/>
      <c r="REC17" s="109"/>
      <c r="RED17" s="109" t="s">
        <v>1183</v>
      </c>
      <c r="REE17" s="109"/>
      <c r="REF17" s="109"/>
      <c r="REQ17" s="109" t="s">
        <v>1180</v>
      </c>
      <c r="RER17" s="109"/>
      <c r="RES17" s="109"/>
      <c r="RET17" s="109" t="s">
        <v>1183</v>
      </c>
      <c r="REU17" s="109"/>
      <c r="REV17" s="109"/>
      <c r="RFG17" s="109" t="s">
        <v>1180</v>
      </c>
      <c r="RFH17" s="109"/>
      <c r="RFI17" s="109"/>
      <c r="RFJ17" s="109" t="s">
        <v>1183</v>
      </c>
      <c r="RFK17" s="109"/>
      <c r="RFL17" s="109"/>
      <c r="RFW17" s="109" t="s">
        <v>1180</v>
      </c>
      <c r="RFX17" s="109"/>
      <c r="RFY17" s="109"/>
      <c r="RFZ17" s="109" t="s">
        <v>1183</v>
      </c>
      <c r="RGA17" s="109"/>
      <c r="RGB17" s="109"/>
      <c r="RGM17" s="109" t="s">
        <v>1180</v>
      </c>
      <c r="RGN17" s="109"/>
      <c r="RGO17" s="109"/>
      <c r="RGP17" s="109" t="s">
        <v>1183</v>
      </c>
      <c r="RGQ17" s="109"/>
      <c r="RGR17" s="109"/>
      <c r="RHC17" s="109" t="s">
        <v>1180</v>
      </c>
      <c r="RHD17" s="109"/>
      <c r="RHE17" s="109"/>
      <c r="RHF17" s="109" t="s">
        <v>1183</v>
      </c>
      <c r="RHG17" s="109"/>
      <c r="RHH17" s="109"/>
      <c r="RHS17" s="109" t="s">
        <v>1180</v>
      </c>
      <c r="RHT17" s="109"/>
      <c r="RHU17" s="109"/>
      <c r="RHV17" s="109" t="s">
        <v>1183</v>
      </c>
      <c r="RHW17" s="109"/>
      <c r="RHX17" s="109"/>
      <c r="RII17" s="109" t="s">
        <v>1180</v>
      </c>
      <c r="RIJ17" s="109"/>
      <c r="RIK17" s="109"/>
      <c r="RIL17" s="109" t="s">
        <v>1183</v>
      </c>
      <c r="RIM17" s="109"/>
      <c r="RIN17" s="109"/>
      <c r="RIY17" s="109" t="s">
        <v>1180</v>
      </c>
      <c r="RIZ17" s="109"/>
      <c r="RJA17" s="109"/>
      <c r="RJB17" s="109" t="s">
        <v>1183</v>
      </c>
      <c r="RJC17" s="109"/>
      <c r="RJD17" s="109"/>
      <c r="RJO17" s="109" t="s">
        <v>1180</v>
      </c>
      <c r="RJP17" s="109"/>
      <c r="RJQ17" s="109"/>
      <c r="RJR17" s="109" t="s">
        <v>1183</v>
      </c>
      <c r="RJS17" s="109"/>
      <c r="RJT17" s="109"/>
      <c r="RKE17" s="109" t="s">
        <v>1180</v>
      </c>
      <c r="RKF17" s="109"/>
      <c r="RKG17" s="109"/>
      <c r="RKH17" s="109" t="s">
        <v>1183</v>
      </c>
      <c r="RKI17" s="109"/>
      <c r="RKJ17" s="109"/>
      <c r="RKU17" s="109" t="s">
        <v>1180</v>
      </c>
      <c r="RKV17" s="109"/>
      <c r="RKW17" s="109"/>
      <c r="RKX17" s="109" t="s">
        <v>1183</v>
      </c>
      <c r="RKY17" s="109"/>
      <c r="RKZ17" s="109"/>
      <c r="RLK17" s="109" t="s">
        <v>1180</v>
      </c>
      <c r="RLL17" s="109"/>
      <c r="RLM17" s="109"/>
      <c r="RLN17" s="109" t="s">
        <v>1183</v>
      </c>
      <c r="RLO17" s="109"/>
      <c r="RLP17" s="109"/>
      <c r="RMA17" s="109" t="s">
        <v>1180</v>
      </c>
      <c r="RMB17" s="109"/>
      <c r="RMC17" s="109"/>
      <c r="RMD17" s="109" t="s">
        <v>1183</v>
      </c>
      <c r="RME17" s="109"/>
      <c r="RMF17" s="109"/>
      <c r="RMQ17" s="109" t="s">
        <v>1180</v>
      </c>
      <c r="RMR17" s="109"/>
      <c r="RMS17" s="109"/>
      <c r="RMT17" s="109" t="s">
        <v>1183</v>
      </c>
      <c r="RMU17" s="109"/>
      <c r="RMV17" s="109"/>
      <c r="RNG17" s="109" t="s">
        <v>1180</v>
      </c>
      <c r="RNH17" s="109"/>
      <c r="RNI17" s="109"/>
      <c r="RNJ17" s="109" t="s">
        <v>1183</v>
      </c>
      <c r="RNK17" s="109"/>
      <c r="RNL17" s="109"/>
      <c r="RNW17" s="109" t="s">
        <v>1180</v>
      </c>
      <c r="RNX17" s="109"/>
      <c r="RNY17" s="109"/>
      <c r="RNZ17" s="109" t="s">
        <v>1183</v>
      </c>
      <c r="ROA17" s="109"/>
      <c r="ROB17" s="109"/>
      <c r="ROM17" s="109" t="s">
        <v>1180</v>
      </c>
      <c r="RON17" s="109"/>
      <c r="ROO17" s="109"/>
      <c r="ROP17" s="109" t="s">
        <v>1183</v>
      </c>
      <c r="ROQ17" s="109"/>
      <c r="ROR17" s="109"/>
      <c r="RPC17" s="109" t="s">
        <v>1180</v>
      </c>
      <c r="RPD17" s="109"/>
      <c r="RPE17" s="109"/>
      <c r="RPF17" s="109" t="s">
        <v>1183</v>
      </c>
      <c r="RPG17" s="109"/>
      <c r="RPH17" s="109"/>
      <c r="RPS17" s="109" t="s">
        <v>1180</v>
      </c>
      <c r="RPT17" s="109"/>
      <c r="RPU17" s="109"/>
      <c r="RPV17" s="109" t="s">
        <v>1183</v>
      </c>
      <c r="RPW17" s="109"/>
      <c r="RPX17" s="109"/>
      <c r="RQI17" s="109" t="s">
        <v>1180</v>
      </c>
      <c r="RQJ17" s="109"/>
      <c r="RQK17" s="109"/>
      <c r="RQL17" s="109" t="s">
        <v>1183</v>
      </c>
      <c r="RQM17" s="109"/>
      <c r="RQN17" s="109"/>
      <c r="RQY17" s="109" t="s">
        <v>1180</v>
      </c>
      <c r="RQZ17" s="109"/>
      <c r="RRA17" s="109"/>
      <c r="RRB17" s="109" t="s">
        <v>1183</v>
      </c>
      <c r="RRC17" s="109"/>
      <c r="RRD17" s="109"/>
      <c r="RRO17" s="109" t="s">
        <v>1180</v>
      </c>
      <c r="RRP17" s="109"/>
      <c r="RRQ17" s="109"/>
      <c r="RRR17" s="109" t="s">
        <v>1183</v>
      </c>
      <c r="RRS17" s="109"/>
      <c r="RRT17" s="109"/>
      <c r="RSE17" s="109" t="s">
        <v>1180</v>
      </c>
      <c r="RSF17" s="109"/>
      <c r="RSG17" s="109"/>
      <c r="RSH17" s="109" t="s">
        <v>1183</v>
      </c>
      <c r="RSI17" s="109"/>
      <c r="RSJ17" s="109"/>
      <c r="RSU17" s="109" t="s">
        <v>1180</v>
      </c>
      <c r="RSV17" s="109"/>
      <c r="RSW17" s="109"/>
      <c r="RSX17" s="109" t="s">
        <v>1183</v>
      </c>
      <c r="RSY17" s="109"/>
      <c r="RSZ17" s="109"/>
      <c r="RTK17" s="109" t="s">
        <v>1180</v>
      </c>
      <c r="RTL17" s="109"/>
      <c r="RTM17" s="109"/>
      <c r="RTN17" s="109" t="s">
        <v>1183</v>
      </c>
      <c r="RTO17" s="109"/>
      <c r="RTP17" s="109"/>
      <c r="RUA17" s="109" t="s">
        <v>1180</v>
      </c>
      <c r="RUB17" s="109"/>
      <c r="RUC17" s="109"/>
      <c r="RUD17" s="109" t="s">
        <v>1183</v>
      </c>
      <c r="RUE17" s="109"/>
      <c r="RUF17" s="109"/>
      <c r="RUQ17" s="109" t="s">
        <v>1180</v>
      </c>
      <c r="RUR17" s="109"/>
      <c r="RUS17" s="109"/>
      <c r="RUT17" s="109" t="s">
        <v>1183</v>
      </c>
      <c r="RUU17" s="109"/>
      <c r="RUV17" s="109"/>
      <c r="RVG17" s="109" t="s">
        <v>1180</v>
      </c>
      <c r="RVH17" s="109"/>
      <c r="RVI17" s="109"/>
      <c r="RVJ17" s="109" t="s">
        <v>1183</v>
      </c>
      <c r="RVK17" s="109"/>
      <c r="RVL17" s="109"/>
      <c r="RVW17" s="109" t="s">
        <v>1180</v>
      </c>
      <c r="RVX17" s="109"/>
      <c r="RVY17" s="109"/>
      <c r="RVZ17" s="109" t="s">
        <v>1183</v>
      </c>
      <c r="RWA17" s="109"/>
      <c r="RWB17" s="109"/>
      <c r="RWM17" s="109" t="s">
        <v>1180</v>
      </c>
      <c r="RWN17" s="109"/>
      <c r="RWO17" s="109"/>
      <c r="RWP17" s="109" t="s">
        <v>1183</v>
      </c>
      <c r="RWQ17" s="109"/>
      <c r="RWR17" s="109"/>
      <c r="RXC17" s="109" t="s">
        <v>1180</v>
      </c>
      <c r="RXD17" s="109"/>
      <c r="RXE17" s="109"/>
      <c r="RXF17" s="109" t="s">
        <v>1183</v>
      </c>
      <c r="RXG17" s="109"/>
      <c r="RXH17" s="109"/>
      <c r="RXS17" s="109" t="s">
        <v>1180</v>
      </c>
      <c r="RXT17" s="109"/>
      <c r="RXU17" s="109"/>
      <c r="RXV17" s="109" t="s">
        <v>1183</v>
      </c>
      <c r="RXW17" s="109"/>
      <c r="RXX17" s="109"/>
      <c r="RYI17" s="109" t="s">
        <v>1180</v>
      </c>
      <c r="RYJ17" s="109"/>
      <c r="RYK17" s="109"/>
      <c r="RYL17" s="109" t="s">
        <v>1183</v>
      </c>
      <c r="RYM17" s="109"/>
      <c r="RYN17" s="109"/>
      <c r="RYY17" s="109" t="s">
        <v>1180</v>
      </c>
      <c r="RYZ17" s="109"/>
      <c r="RZA17" s="109"/>
      <c r="RZB17" s="109" t="s">
        <v>1183</v>
      </c>
      <c r="RZC17" s="109"/>
      <c r="RZD17" s="109"/>
      <c r="RZO17" s="109" t="s">
        <v>1180</v>
      </c>
      <c r="RZP17" s="109"/>
      <c r="RZQ17" s="109"/>
      <c r="RZR17" s="109" t="s">
        <v>1183</v>
      </c>
      <c r="RZS17" s="109"/>
      <c r="RZT17" s="109"/>
      <c r="SAE17" s="109" t="s">
        <v>1180</v>
      </c>
      <c r="SAF17" s="109"/>
      <c r="SAG17" s="109"/>
      <c r="SAH17" s="109" t="s">
        <v>1183</v>
      </c>
      <c r="SAI17" s="109"/>
      <c r="SAJ17" s="109"/>
      <c r="SAU17" s="109" t="s">
        <v>1180</v>
      </c>
      <c r="SAV17" s="109"/>
      <c r="SAW17" s="109"/>
      <c r="SAX17" s="109" t="s">
        <v>1183</v>
      </c>
      <c r="SAY17" s="109"/>
      <c r="SAZ17" s="109"/>
      <c r="SBK17" s="109" t="s">
        <v>1180</v>
      </c>
      <c r="SBL17" s="109"/>
      <c r="SBM17" s="109"/>
      <c r="SBN17" s="109" t="s">
        <v>1183</v>
      </c>
      <c r="SBO17" s="109"/>
      <c r="SBP17" s="109"/>
      <c r="SCA17" s="109" t="s">
        <v>1180</v>
      </c>
      <c r="SCB17" s="109"/>
      <c r="SCC17" s="109"/>
      <c r="SCD17" s="109" t="s">
        <v>1183</v>
      </c>
      <c r="SCE17" s="109"/>
      <c r="SCF17" s="109"/>
      <c r="SCQ17" s="109" t="s">
        <v>1180</v>
      </c>
      <c r="SCR17" s="109"/>
      <c r="SCS17" s="109"/>
      <c r="SCT17" s="109" t="s">
        <v>1183</v>
      </c>
      <c r="SCU17" s="109"/>
      <c r="SCV17" s="109"/>
      <c r="SDG17" s="109" t="s">
        <v>1180</v>
      </c>
      <c r="SDH17" s="109"/>
      <c r="SDI17" s="109"/>
      <c r="SDJ17" s="109" t="s">
        <v>1183</v>
      </c>
      <c r="SDK17" s="109"/>
      <c r="SDL17" s="109"/>
      <c r="SDW17" s="109" t="s">
        <v>1180</v>
      </c>
      <c r="SDX17" s="109"/>
      <c r="SDY17" s="109"/>
      <c r="SDZ17" s="109" t="s">
        <v>1183</v>
      </c>
      <c r="SEA17" s="109"/>
      <c r="SEB17" s="109"/>
      <c r="SEM17" s="109" t="s">
        <v>1180</v>
      </c>
      <c r="SEN17" s="109"/>
      <c r="SEO17" s="109"/>
      <c r="SEP17" s="109" t="s">
        <v>1183</v>
      </c>
      <c r="SEQ17" s="109"/>
      <c r="SER17" s="109"/>
      <c r="SFC17" s="109" t="s">
        <v>1180</v>
      </c>
      <c r="SFD17" s="109"/>
      <c r="SFE17" s="109"/>
      <c r="SFF17" s="109" t="s">
        <v>1183</v>
      </c>
      <c r="SFG17" s="109"/>
      <c r="SFH17" s="109"/>
      <c r="SFS17" s="109" t="s">
        <v>1180</v>
      </c>
      <c r="SFT17" s="109"/>
      <c r="SFU17" s="109"/>
      <c r="SFV17" s="109" t="s">
        <v>1183</v>
      </c>
      <c r="SFW17" s="109"/>
      <c r="SFX17" s="109"/>
      <c r="SGI17" s="109" t="s">
        <v>1180</v>
      </c>
      <c r="SGJ17" s="109"/>
      <c r="SGK17" s="109"/>
      <c r="SGL17" s="109" t="s">
        <v>1183</v>
      </c>
      <c r="SGM17" s="109"/>
      <c r="SGN17" s="109"/>
      <c r="SGY17" s="109" t="s">
        <v>1180</v>
      </c>
      <c r="SGZ17" s="109"/>
      <c r="SHA17" s="109"/>
      <c r="SHB17" s="109" t="s">
        <v>1183</v>
      </c>
      <c r="SHC17" s="109"/>
      <c r="SHD17" s="109"/>
      <c r="SHO17" s="109" t="s">
        <v>1180</v>
      </c>
      <c r="SHP17" s="109"/>
      <c r="SHQ17" s="109"/>
      <c r="SHR17" s="109" t="s">
        <v>1183</v>
      </c>
      <c r="SHS17" s="109"/>
      <c r="SHT17" s="109"/>
      <c r="SIE17" s="109" t="s">
        <v>1180</v>
      </c>
      <c r="SIF17" s="109"/>
      <c r="SIG17" s="109"/>
      <c r="SIH17" s="109" t="s">
        <v>1183</v>
      </c>
      <c r="SII17" s="109"/>
      <c r="SIJ17" s="109"/>
      <c r="SIU17" s="109" t="s">
        <v>1180</v>
      </c>
      <c r="SIV17" s="109"/>
      <c r="SIW17" s="109"/>
      <c r="SIX17" s="109" t="s">
        <v>1183</v>
      </c>
      <c r="SIY17" s="109"/>
      <c r="SIZ17" s="109"/>
      <c r="SJK17" s="109" t="s">
        <v>1180</v>
      </c>
      <c r="SJL17" s="109"/>
      <c r="SJM17" s="109"/>
      <c r="SJN17" s="109" t="s">
        <v>1183</v>
      </c>
      <c r="SJO17" s="109"/>
      <c r="SJP17" s="109"/>
      <c r="SKA17" s="109" t="s">
        <v>1180</v>
      </c>
      <c r="SKB17" s="109"/>
      <c r="SKC17" s="109"/>
      <c r="SKD17" s="109" t="s">
        <v>1183</v>
      </c>
      <c r="SKE17" s="109"/>
      <c r="SKF17" s="109"/>
      <c r="SKQ17" s="109" t="s">
        <v>1180</v>
      </c>
      <c r="SKR17" s="109"/>
      <c r="SKS17" s="109"/>
      <c r="SKT17" s="109" t="s">
        <v>1183</v>
      </c>
      <c r="SKU17" s="109"/>
      <c r="SKV17" s="109"/>
      <c r="SLG17" s="109" t="s">
        <v>1180</v>
      </c>
      <c r="SLH17" s="109"/>
      <c r="SLI17" s="109"/>
      <c r="SLJ17" s="109" t="s">
        <v>1183</v>
      </c>
      <c r="SLK17" s="109"/>
      <c r="SLL17" s="109"/>
      <c r="SLW17" s="109" t="s">
        <v>1180</v>
      </c>
      <c r="SLX17" s="109"/>
      <c r="SLY17" s="109"/>
      <c r="SLZ17" s="109" t="s">
        <v>1183</v>
      </c>
      <c r="SMA17" s="109"/>
      <c r="SMB17" s="109"/>
      <c r="SMM17" s="109" t="s">
        <v>1180</v>
      </c>
      <c r="SMN17" s="109"/>
      <c r="SMO17" s="109"/>
      <c r="SMP17" s="109" t="s">
        <v>1183</v>
      </c>
      <c r="SMQ17" s="109"/>
      <c r="SMR17" s="109"/>
      <c r="SNC17" s="109" t="s">
        <v>1180</v>
      </c>
      <c r="SND17" s="109"/>
      <c r="SNE17" s="109"/>
      <c r="SNF17" s="109" t="s">
        <v>1183</v>
      </c>
      <c r="SNG17" s="109"/>
      <c r="SNH17" s="109"/>
      <c r="SNS17" s="109" t="s">
        <v>1180</v>
      </c>
      <c r="SNT17" s="109"/>
      <c r="SNU17" s="109"/>
      <c r="SNV17" s="109" t="s">
        <v>1183</v>
      </c>
      <c r="SNW17" s="109"/>
      <c r="SNX17" s="109"/>
      <c r="SOI17" s="109" t="s">
        <v>1180</v>
      </c>
      <c r="SOJ17" s="109"/>
      <c r="SOK17" s="109"/>
      <c r="SOL17" s="109" t="s">
        <v>1183</v>
      </c>
      <c r="SOM17" s="109"/>
      <c r="SON17" s="109"/>
      <c r="SOY17" s="109" t="s">
        <v>1180</v>
      </c>
      <c r="SOZ17" s="109"/>
      <c r="SPA17" s="109"/>
      <c r="SPB17" s="109" t="s">
        <v>1183</v>
      </c>
      <c r="SPC17" s="109"/>
      <c r="SPD17" s="109"/>
      <c r="SPO17" s="109" t="s">
        <v>1180</v>
      </c>
      <c r="SPP17" s="109"/>
      <c r="SPQ17" s="109"/>
      <c r="SPR17" s="109" t="s">
        <v>1183</v>
      </c>
      <c r="SPS17" s="109"/>
      <c r="SPT17" s="109"/>
      <c r="SQE17" s="109" t="s">
        <v>1180</v>
      </c>
      <c r="SQF17" s="109"/>
      <c r="SQG17" s="109"/>
      <c r="SQH17" s="109" t="s">
        <v>1183</v>
      </c>
      <c r="SQI17" s="109"/>
      <c r="SQJ17" s="109"/>
      <c r="SQU17" s="109" t="s">
        <v>1180</v>
      </c>
      <c r="SQV17" s="109"/>
      <c r="SQW17" s="109"/>
      <c r="SQX17" s="109" t="s">
        <v>1183</v>
      </c>
      <c r="SQY17" s="109"/>
      <c r="SQZ17" s="109"/>
      <c r="SRK17" s="109" t="s">
        <v>1180</v>
      </c>
      <c r="SRL17" s="109"/>
      <c r="SRM17" s="109"/>
      <c r="SRN17" s="109" t="s">
        <v>1183</v>
      </c>
      <c r="SRO17" s="109"/>
      <c r="SRP17" s="109"/>
      <c r="SSA17" s="109" t="s">
        <v>1180</v>
      </c>
      <c r="SSB17" s="109"/>
      <c r="SSC17" s="109"/>
      <c r="SSD17" s="109" t="s">
        <v>1183</v>
      </c>
      <c r="SSE17" s="109"/>
      <c r="SSF17" s="109"/>
      <c r="SSQ17" s="109" t="s">
        <v>1180</v>
      </c>
      <c r="SSR17" s="109"/>
      <c r="SSS17" s="109"/>
      <c r="SST17" s="109" t="s">
        <v>1183</v>
      </c>
      <c r="SSU17" s="109"/>
      <c r="SSV17" s="109"/>
      <c r="STG17" s="109" t="s">
        <v>1180</v>
      </c>
      <c r="STH17" s="109"/>
      <c r="STI17" s="109"/>
      <c r="STJ17" s="109" t="s">
        <v>1183</v>
      </c>
      <c r="STK17" s="109"/>
      <c r="STL17" s="109"/>
      <c r="STW17" s="109" t="s">
        <v>1180</v>
      </c>
      <c r="STX17" s="109"/>
      <c r="STY17" s="109"/>
      <c r="STZ17" s="109" t="s">
        <v>1183</v>
      </c>
      <c r="SUA17" s="109"/>
      <c r="SUB17" s="109"/>
      <c r="SUM17" s="109" t="s">
        <v>1180</v>
      </c>
      <c r="SUN17" s="109"/>
      <c r="SUO17" s="109"/>
      <c r="SUP17" s="109" t="s">
        <v>1183</v>
      </c>
      <c r="SUQ17" s="109"/>
      <c r="SUR17" s="109"/>
      <c r="SVC17" s="109" t="s">
        <v>1180</v>
      </c>
      <c r="SVD17" s="109"/>
      <c r="SVE17" s="109"/>
      <c r="SVF17" s="109" t="s">
        <v>1183</v>
      </c>
      <c r="SVG17" s="109"/>
      <c r="SVH17" s="109"/>
      <c r="SVS17" s="109" t="s">
        <v>1180</v>
      </c>
      <c r="SVT17" s="109"/>
      <c r="SVU17" s="109"/>
      <c r="SVV17" s="109" t="s">
        <v>1183</v>
      </c>
      <c r="SVW17" s="109"/>
      <c r="SVX17" s="109"/>
      <c r="SWI17" s="109" t="s">
        <v>1180</v>
      </c>
      <c r="SWJ17" s="109"/>
      <c r="SWK17" s="109"/>
      <c r="SWL17" s="109" t="s">
        <v>1183</v>
      </c>
      <c r="SWM17" s="109"/>
      <c r="SWN17" s="109"/>
      <c r="SWY17" s="109" t="s">
        <v>1180</v>
      </c>
      <c r="SWZ17" s="109"/>
      <c r="SXA17" s="109"/>
      <c r="SXB17" s="109" t="s">
        <v>1183</v>
      </c>
      <c r="SXC17" s="109"/>
      <c r="SXD17" s="109"/>
      <c r="SXO17" s="109" t="s">
        <v>1180</v>
      </c>
      <c r="SXP17" s="109"/>
      <c r="SXQ17" s="109"/>
      <c r="SXR17" s="109" t="s">
        <v>1183</v>
      </c>
      <c r="SXS17" s="109"/>
      <c r="SXT17" s="109"/>
      <c r="SYE17" s="109" t="s">
        <v>1180</v>
      </c>
      <c r="SYF17" s="109"/>
      <c r="SYG17" s="109"/>
      <c r="SYH17" s="109" t="s">
        <v>1183</v>
      </c>
      <c r="SYI17" s="109"/>
      <c r="SYJ17" s="109"/>
      <c r="SYU17" s="109" t="s">
        <v>1180</v>
      </c>
      <c r="SYV17" s="109"/>
      <c r="SYW17" s="109"/>
      <c r="SYX17" s="109" t="s">
        <v>1183</v>
      </c>
      <c r="SYY17" s="109"/>
      <c r="SYZ17" s="109"/>
      <c r="SZK17" s="109" t="s">
        <v>1180</v>
      </c>
      <c r="SZL17" s="109"/>
      <c r="SZM17" s="109"/>
      <c r="SZN17" s="109" t="s">
        <v>1183</v>
      </c>
      <c r="SZO17" s="109"/>
      <c r="SZP17" s="109"/>
      <c r="TAA17" s="109" t="s">
        <v>1180</v>
      </c>
      <c r="TAB17" s="109"/>
      <c r="TAC17" s="109"/>
      <c r="TAD17" s="109" t="s">
        <v>1183</v>
      </c>
      <c r="TAE17" s="109"/>
      <c r="TAF17" s="109"/>
      <c r="TAQ17" s="109" t="s">
        <v>1180</v>
      </c>
      <c r="TAR17" s="109"/>
      <c r="TAS17" s="109"/>
      <c r="TAT17" s="109" t="s">
        <v>1183</v>
      </c>
      <c r="TAU17" s="109"/>
      <c r="TAV17" s="109"/>
      <c r="TBG17" s="109" t="s">
        <v>1180</v>
      </c>
      <c r="TBH17" s="109"/>
      <c r="TBI17" s="109"/>
      <c r="TBJ17" s="109" t="s">
        <v>1183</v>
      </c>
      <c r="TBK17" s="109"/>
      <c r="TBL17" s="109"/>
      <c r="TBW17" s="109" t="s">
        <v>1180</v>
      </c>
      <c r="TBX17" s="109"/>
      <c r="TBY17" s="109"/>
      <c r="TBZ17" s="109" t="s">
        <v>1183</v>
      </c>
      <c r="TCA17" s="109"/>
      <c r="TCB17" s="109"/>
      <c r="TCM17" s="109" t="s">
        <v>1180</v>
      </c>
      <c r="TCN17" s="109"/>
      <c r="TCO17" s="109"/>
      <c r="TCP17" s="109" t="s">
        <v>1183</v>
      </c>
      <c r="TCQ17" s="109"/>
      <c r="TCR17" s="109"/>
      <c r="TDC17" s="109" t="s">
        <v>1180</v>
      </c>
      <c r="TDD17" s="109"/>
      <c r="TDE17" s="109"/>
      <c r="TDF17" s="109" t="s">
        <v>1183</v>
      </c>
      <c r="TDG17" s="109"/>
      <c r="TDH17" s="109"/>
      <c r="TDS17" s="109" t="s">
        <v>1180</v>
      </c>
      <c r="TDT17" s="109"/>
      <c r="TDU17" s="109"/>
      <c r="TDV17" s="109" t="s">
        <v>1183</v>
      </c>
      <c r="TDW17" s="109"/>
      <c r="TDX17" s="109"/>
      <c r="TEI17" s="109" t="s">
        <v>1180</v>
      </c>
      <c r="TEJ17" s="109"/>
      <c r="TEK17" s="109"/>
      <c r="TEL17" s="109" t="s">
        <v>1183</v>
      </c>
      <c r="TEM17" s="109"/>
      <c r="TEN17" s="109"/>
      <c r="TEY17" s="109" t="s">
        <v>1180</v>
      </c>
      <c r="TEZ17" s="109"/>
      <c r="TFA17" s="109"/>
      <c r="TFB17" s="109" t="s">
        <v>1183</v>
      </c>
      <c r="TFC17" s="109"/>
      <c r="TFD17" s="109"/>
      <c r="TFO17" s="109" t="s">
        <v>1180</v>
      </c>
      <c r="TFP17" s="109"/>
      <c r="TFQ17" s="109"/>
      <c r="TFR17" s="109" t="s">
        <v>1183</v>
      </c>
      <c r="TFS17" s="109"/>
      <c r="TFT17" s="109"/>
      <c r="TGE17" s="109" t="s">
        <v>1180</v>
      </c>
      <c r="TGF17" s="109"/>
      <c r="TGG17" s="109"/>
      <c r="TGH17" s="109" t="s">
        <v>1183</v>
      </c>
      <c r="TGI17" s="109"/>
      <c r="TGJ17" s="109"/>
      <c r="TGU17" s="109" t="s">
        <v>1180</v>
      </c>
      <c r="TGV17" s="109"/>
      <c r="TGW17" s="109"/>
      <c r="TGX17" s="109" t="s">
        <v>1183</v>
      </c>
      <c r="TGY17" s="109"/>
      <c r="TGZ17" s="109"/>
      <c r="THK17" s="109" t="s">
        <v>1180</v>
      </c>
      <c r="THL17" s="109"/>
      <c r="THM17" s="109"/>
      <c r="THN17" s="109" t="s">
        <v>1183</v>
      </c>
      <c r="THO17" s="109"/>
      <c r="THP17" s="109"/>
      <c r="TIA17" s="109" t="s">
        <v>1180</v>
      </c>
      <c r="TIB17" s="109"/>
      <c r="TIC17" s="109"/>
      <c r="TID17" s="109" t="s">
        <v>1183</v>
      </c>
      <c r="TIE17" s="109"/>
      <c r="TIF17" s="109"/>
      <c r="TIQ17" s="109" t="s">
        <v>1180</v>
      </c>
      <c r="TIR17" s="109"/>
      <c r="TIS17" s="109"/>
      <c r="TIT17" s="109" t="s">
        <v>1183</v>
      </c>
      <c r="TIU17" s="109"/>
      <c r="TIV17" s="109"/>
      <c r="TJG17" s="109" t="s">
        <v>1180</v>
      </c>
      <c r="TJH17" s="109"/>
      <c r="TJI17" s="109"/>
      <c r="TJJ17" s="109" t="s">
        <v>1183</v>
      </c>
      <c r="TJK17" s="109"/>
      <c r="TJL17" s="109"/>
      <c r="TJW17" s="109" t="s">
        <v>1180</v>
      </c>
      <c r="TJX17" s="109"/>
      <c r="TJY17" s="109"/>
      <c r="TJZ17" s="109" t="s">
        <v>1183</v>
      </c>
      <c r="TKA17" s="109"/>
      <c r="TKB17" s="109"/>
      <c r="TKM17" s="109" t="s">
        <v>1180</v>
      </c>
      <c r="TKN17" s="109"/>
      <c r="TKO17" s="109"/>
      <c r="TKP17" s="109" t="s">
        <v>1183</v>
      </c>
      <c r="TKQ17" s="109"/>
      <c r="TKR17" s="109"/>
      <c r="TLC17" s="109" t="s">
        <v>1180</v>
      </c>
      <c r="TLD17" s="109"/>
      <c r="TLE17" s="109"/>
      <c r="TLF17" s="109" t="s">
        <v>1183</v>
      </c>
      <c r="TLG17" s="109"/>
      <c r="TLH17" s="109"/>
      <c r="TLS17" s="109" t="s">
        <v>1180</v>
      </c>
      <c r="TLT17" s="109"/>
      <c r="TLU17" s="109"/>
      <c r="TLV17" s="109" t="s">
        <v>1183</v>
      </c>
      <c r="TLW17" s="109"/>
      <c r="TLX17" s="109"/>
      <c r="TMI17" s="109" t="s">
        <v>1180</v>
      </c>
      <c r="TMJ17" s="109"/>
      <c r="TMK17" s="109"/>
      <c r="TML17" s="109" t="s">
        <v>1183</v>
      </c>
      <c r="TMM17" s="109"/>
      <c r="TMN17" s="109"/>
      <c r="TMY17" s="109" t="s">
        <v>1180</v>
      </c>
      <c r="TMZ17" s="109"/>
      <c r="TNA17" s="109"/>
      <c r="TNB17" s="109" t="s">
        <v>1183</v>
      </c>
      <c r="TNC17" s="109"/>
      <c r="TND17" s="109"/>
      <c r="TNO17" s="109" t="s">
        <v>1180</v>
      </c>
      <c r="TNP17" s="109"/>
      <c r="TNQ17" s="109"/>
      <c r="TNR17" s="109" t="s">
        <v>1183</v>
      </c>
      <c r="TNS17" s="109"/>
      <c r="TNT17" s="109"/>
      <c r="TOE17" s="109" t="s">
        <v>1180</v>
      </c>
      <c r="TOF17" s="109"/>
      <c r="TOG17" s="109"/>
      <c r="TOH17" s="109" t="s">
        <v>1183</v>
      </c>
      <c r="TOI17" s="109"/>
      <c r="TOJ17" s="109"/>
      <c r="TOU17" s="109" t="s">
        <v>1180</v>
      </c>
      <c r="TOV17" s="109"/>
      <c r="TOW17" s="109"/>
      <c r="TOX17" s="109" t="s">
        <v>1183</v>
      </c>
      <c r="TOY17" s="109"/>
      <c r="TOZ17" s="109"/>
      <c r="TPK17" s="109" t="s">
        <v>1180</v>
      </c>
      <c r="TPL17" s="109"/>
      <c r="TPM17" s="109"/>
      <c r="TPN17" s="109" t="s">
        <v>1183</v>
      </c>
      <c r="TPO17" s="109"/>
      <c r="TPP17" s="109"/>
      <c r="TQA17" s="109" t="s">
        <v>1180</v>
      </c>
      <c r="TQB17" s="109"/>
      <c r="TQC17" s="109"/>
      <c r="TQD17" s="109" t="s">
        <v>1183</v>
      </c>
      <c r="TQE17" s="109"/>
      <c r="TQF17" s="109"/>
      <c r="TQQ17" s="109" t="s">
        <v>1180</v>
      </c>
      <c r="TQR17" s="109"/>
      <c r="TQS17" s="109"/>
      <c r="TQT17" s="109" t="s">
        <v>1183</v>
      </c>
      <c r="TQU17" s="109"/>
      <c r="TQV17" s="109"/>
      <c r="TRG17" s="109" t="s">
        <v>1180</v>
      </c>
      <c r="TRH17" s="109"/>
      <c r="TRI17" s="109"/>
      <c r="TRJ17" s="109" t="s">
        <v>1183</v>
      </c>
      <c r="TRK17" s="109"/>
      <c r="TRL17" s="109"/>
      <c r="TRW17" s="109" t="s">
        <v>1180</v>
      </c>
      <c r="TRX17" s="109"/>
      <c r="TRY17" s="109"/>
      <c r="TRZ17" s="109" t="s">
        <v>1183</v>
      </c>
      <c r="TSA17" s="109"/>
      <c r="TSB17" s="109"/>
      <c r="TSM17" s="109" t="s">
        <v>1180</v>
      </c>
      <c r="TSN17" s="109"/>
      <c r="TSO17" s="109"/>
      <c r="TSP17" s="109" t="s">
        <v>1183</v>
      </c>
      <c r="TSQ17" s="109"/>
      <c r="TSR17" s="109"/>
      <c r="TTC17" s="109" t="s">
        <v>1180</v>
      </c>
      <c r="TTD17" s="109"/>
      <c r="TTE17" s="109"/>
      <c r="TTF17" s="109" t="s">
        <v>1183</v>
      </c>
      <c r="TTG17" s="109"/>
      <c r="TTH17" s="109"/>
      <c r="TTS17" s="109" t="s">
        <v>1180</v>
      </c>
      <c r="TTT17" s="109"/>
      <c r="TTU17" s="109"/>
      <c r="TTV17" s="109" t="s">
        <v>1183</v>
      </c>
      <c r="TTW17" s="109"/>
      <c r="TTX17" s="109"/>
      <c r="TUI17" s="109" t="s">
        <v>1180</v>
      </c>
      <c r="TUJ17" s="109"/>
      <c r="TUK17" s="109"/>
      <c r="TUL17" s="109" t="s">
        <v>1183</v>
      </c>
      <c r="TUM17" s="109"/>
      <c r="TUN17" s="109"/>
      <c r="TUY17" s="109" t="s">
        <v>1180</v>
      </c>
      <c r="TUZ17" s="109"/>
      <c r="TVA17" s="109"/>
      <c r="TVB17" s="109" t="s">
        <v>1183</v>
      </c>
      <c r="TVC17" s="109"/>
      <c r="TVD17" s="109"/>
      <c r="TVO17" s="109" t="s">
        <v>1180</v>
      </c>
      <c r="TVP17" s="109"/>
      <c r="TVQ17" s="109"/>
      <c r="TVR17" s="109" t="s">
        <v>1183</v>
      </c>
      <c r="TVS17" s="109"/>
      <c r="TVT17" s="109"/>
      <c r="TWE17" s="109" t="s">
        <v>1180</v>
      </c>
      <c r="TWF17" s="109"/>
      <c r="TWG17" s="109"/>
      <c r="TWH17" s="109" t="s">
        <v>1183</v>
      </c>
      <c r="TWI17" s="109"/>
      <c r="TWJ17" s="109"/>
      <c r="TWU17" s="109" t="s">
        <v>1180</v>
      </c>
      <c r="TWV17" s="109"/>
      <c r="TWW17" s="109"/>
      <c r="TWX17" s="109" t="s">
        <v>1183</v>
      </c>
      <c r="TWY17" s="109"/>
      <c r="TWZ17" s="109"/>
      <c r="TXK17" s="109" t="s">
        <v>1180</v>
      </c>
      <c r="TXL17" s="109"/>
      <c r="TXM17" s="109"/>
      <c r="TXN17" s="109" t="s">
        <v>1183</v>
      </c>
      <c r="TXO17" s="109"/>
      <c r="TXP17" s="109"/>
      <c r="TYA17" s="109" t="s">
        <v>1180</v>
      </c>
      <c r="TYB17" s="109"/>
      <c r="TYC17" s="109"/>
      <c r="TYD17" s="109" t="s">
        <v>1183</v>
      </c>
      <c r="TYE17" s="109"/>
      <c r="TYF17" s="109"/>
      <c r="TYQ17" s="109" t="s">
        <v>1180</v>
      </c>
      <c r="TYR17" s="109"/>
      <c r="TYS17" s="109"/>
      <c r="TYT17" s="109" t="s">
        <v>1183</v>
      </c>
      <c r="TYU17" s="109"/>
      <c r="TYV17" s="109"/>
      <c r="TZG17" s="109" t="s">
        <v>1180</v>
      </c>
      <c r="TZH17" s="109"/>
      <c r="TZI17" s="109"/>
      <c r="TZJ17" s="109" t="s">
        <v>1183</v>
      </c>
      <c r="TZK17" s="109"/>
      <c r="TZL17" s="109"/>
      <c r="TZW17" s="109" t="s">
        <v>1180</v>
      </c>
      <c r="TZX17" s="109"/>
      <c r="TZY17" s="109"/>
      <c r="TZZ17" s="109" t="s">
        <v>1183</v>
      </c>
      <c r="UAA17" s="109"/>
      <c r="UAB17" s="109"/>
      <c r="UAM17" s="109" t="s">
        <v>1180</v>
      </c>
      <c r="UAN17" s="109"/>
      <c r="UAO17" s="109"/>
      <c r="UAP17" s="109" t="s">
        <v>1183</v>
      </c>
      <c r="UAQ17" s="109"/>
      <c r="UAR17" s="109"/>
      <c r="UBC17" s="109" t="s">
        <v>1180</v>
      </c>
      <c r="UBD17" s="109"/>
      <c r="UBE17" s="109"/>
      <c r="UBF17" s="109" t="s">
        <v>1183</v>
      </c>
      <c r="UBG17" s="109"/>
      <c r="UBH17" s="109"/>
      <c r="UBS17" s="109" t="s">
        <v>1180</v>
      </c>
      <c r="UBT17" s="109"/>
      <c r="UBU17" s="109"/>
      <c r="UBV17" s="109" t="s">
        <v>1183</v>
      </c>
      <c r="UBW17" s="109"/>
      <c r="UBX17" s="109"/>
      <c r="UCI17" s="109" t="s">
        <v>1180</v>
      </c>
      <c r="UCJ17" s="109"/>
      <c r="UCK17" s="109"/>
      <c r="UCL17" s="109" t="s">
        <v>1183</v>
      </c>
      <c r="UCM17" s="109"/>
      <c r="UCN17" s="109"/>
      <c r="UCY17" s="109" t="s">
        <v>1180</v>
      </c>
      <c r="UCZ17" s="109"/>
      <c r="UDA17" s="109"/>
      <c r="UDB17" s="109" t="s">
        <v>1183</v>
      </c>
      <c r="UDC17" s="109"/>
      <c r="UDD17" s="109"/>
      <c r="UDO17" s="109" t="s">
        <v>1180</v>
      </c>
      <c r="UDP17" s="109"/>
      <c r="UDQ17" s="109"/>
      <c r="UDR17" s="109" t="s">
        <v>1183</v>
      </c>
      <c r="UDS17" s="109"/>
      <c r="UDT17" s="109"/>
      <c r="UEE17" s="109" t="s">
        <v>1180</v>
      </c>
      <c r="UEF17" s="109"/>
      <c r="UEG17" s="109"/>
      <c r="UEH17" s="109" t="s">
        <v>1183</v>
      </c>
      <c r="UEI17" s="109"/>
      <c r="UEJ17" s="109"/>
      <c r="UEU17" s="109" t="s">
        <v>1180</v>
      </c>
      <c r="UEV17" s="109"/>
      <c r="UEW17" s="109"/>
      <c r="UEX17" s="109" t="s">
        <v>1183</v>
      </c>
      <c r="UEY17" s="109"/>
      <c r="UEZ17" s="109"/>
      <c r="UFK17" s="109" t="s">
        <v>1180</v>
      </c>
      <c r="UFL17" s="109"/>
      <c r="UFM17" s="109"/>
      <c r="UFN17" s="109" t="s">
        <v>1183</v>
      </c>
      <c r="UFO17" s="109"/>
      <c r="UFP17" s="109"/>
      <c r="UGA17" s="109" t="s">
        <v>1180</v>
      </c>
      <c r="UGB17" s="109"/>
      <c r="UGC17" s="109"/>
      <c r="UGD17" s="109" t="s">
        <v>1183</v>
      </c>
      <c r="UGE17" s="109"/>
      <c r="UGF17" s="109"/>
      <c r="UGQ17" s="109" t="s">
        <v>1180</v>
      </c>
      <c r="UGR17" s="109"/>
      <c r="UGS17" s="109"/>
      <c r="UGT17" s="109" t="s">
        <v>1183</v>
      </c>
      <c r="UGU17" s="109"/>
      <c r="UGV17" s="109"/>
      <c r="UHG17" s="109" t="s">
        <v>1180</v>
      </c>
      <c r="UHH17" s="109"/>
      <c r="UHI17" s="109"/>
      <c r="UHJ17" s="109" t="s">
        <v>1183</v>
      </c>
      <c r="UHK17" s="109"/>
      <c r="UHL17" s="109"/>
      <c r="UHW17" s="109" t="s">
        <v>1180</v>
      </c>
      <c r="UHX17" s="109"/>
      <c r="UHY17" s="109"/>
      <c r="UHZ17" s="109" t="s">
        <v>1183</v>
      </c>
      <c r="UIA17" s="109"/>
      <c r="UIB17" s="109"/>
      <c r="UIM17" s="109" t="s">
        <v>1180</v>
      </c>
      <c r="UIN17" s="109"/>
      <c r="UIO17" s="109"/>
      <c r="UIP17" s="109" t="s">
        <v>1183</v>
      </c>
      <c r="UIQ17" s="109"/>
      <c r="UIR17" s="109"/>
      <c r="UJC17" s="109" t="s">
        <v>1180</v>
      </c>
      <c r="UJD17" s="109"/>
      <c r="UJE17" s="109"/>
      <c r="UJF17" s="109" t="s">
        <v>1183</v>
      </c>
      <c r="UJG17" s="109"/>
      <c r="UJH17" s="109"/>
      <c r="UJS17" s="109" t="s">
        <v>1180</v>
      </c>
      <c r="UJT17" s="109"/>
      <c r="UJU17" s="109"/>
      <c r="UJV17" s="109" t="s">
        <v>1183</v>
      </c>
      <c r="UJW17" s="109"/>
      <c r="UJX17" s="109"/>
      <c r="UKI17" s="109" t="s">
        <v>1180</v>
      </c>
      <c r="UKJ17" s="109"/>
      <c r="UKK17" s="109"/>
      <c r="UKL17" s="109" t="s">
        <v>1183</v>
      </c>
      <c r="UKM17" s="109"/>
      <c r="UKN17" s="109"/>
      <c r="UKY17" s="109" t="s">
        <v>1180</v>
      </c>
      <c r="UKZ17" s="109"/>
      <c r="ULA17" s="109"/>
      <c r="ULB17" s="109" t="s">
        <v>1183</v>
      </c>
      <c r="ULC17" s="109"/>
      <c r="ULD17" s="109"/>
      <c r="ULO17" s="109" t="s">
        <v>1180</v>
      </c>
      <c r="ULP17" s="109"/>
      <c r="ULQ17" s="109"/>
      <c r="ULR17" s="109" t="s">
        <v>1183</v>
      </c>
      <c r="ULS17" s="109"/>
      <c r="ULT17" s="109"/>
      <c r="UME17" s="109" t="s">
        <v>1180</v>
      </c>
      <c r="UMF17" s="109"/>
      <c r="UMG17" s="109"/>
      <c r="UMH17" s="109" t="s">
        <v>1183</v>
      </c>
      <c r="UMI17" s="109"/>
      <c r="UMJ17" s="109"/>
      <c r="UMU17" s="109" t="s">
        <v>1180</v>
      </c>
      <c r="UMV17" s="109"/>
      <c r="UMW17" s="109"/>
      <c r="UMX17" s="109" t="s">
        <v>1183</v>
      </c>
      <c r="UMY17" s="109"/>
      <c r="UMZ17" s="109"/>
      <c r="UNK17" s="109" t="s">
        <v>1180</v>
      </c>
      <c r="UNL17" s="109"/>
      <c r="UNM17" s="109"/>
      <c r="UNN17" s="109" t="s">
        <v>1183</v>
      </c>
      <c r="UNO17" s="109"/>
      <c r="UNP17" s="109"/>
      <c r="UOA17" s="109" t="s">
        <v>1180</v>
      </c>
      <c r="UOB17" s="109"/>
      <c r="UOC17" s="109"/>
      <c r="UOD17" s="109" t="s">
        <v>1183</v>
      </c>
      <c r="UOE17" s="109"/>
      <c r="UOF17" s="109"/>
      <c r="UOQ17" s="109" t="s">
        <v>1180</v>
      </c>
      <c r="UOR17" s="109"/>
      <c r="UOS17" s="109"/>
      <c r="UOT17" s="109" t="s">
        <v>1183</v>
      </c>
      <c r="UOU17" s="109"/>
      <c r="UOV17" s="109"/>
      <c r="UPG17" s="109" t="s">
        <v>1180</v>
      </c>
      <c r="UPH17" s="109"/>
      <c r="UPI17" s="109"/>
      <c r="UPJ17" s="109" t="s">
        <v>1183</v>
      </c>
      <c r="UPK17" s="109"/>
      <c r="UPL17" s="109"/>
      <c r="UPW17" s="109" t="s">
        <v>1180</v>
      </c>
      <c r="UPX17" s="109"/>
      <c r="UPY17" s="109"/>
      <c r="UPZ17" s="109" t="s">
        <v>1183</v>
      </c>
      <c r="UQA17" s="109"/>
      <c r="UQB17" s="109"/>
      <c r="UQM17" s="109" t="s">
        <v>1180</v>
      </c>
      <c r="UQN17" s="109"/>
      <c r="UQO17" s="109"/>
      <c r="UQP17" s="109" t="s">
        <v>1183</v>
      </c>
      <c r="UQQ17" s="109"/>
      <c r="UQR17" s="109"/>
      <c r="URC17" s="109" t="s">
        <v>1180</v>
      </c>
      <c r="URD17" s="109"/>
      <c r="URE17" s="109"/>
      <c r="URF17" s="109" t="s">
        <v>1183</v>
      </c>
      <c r="URG17" s="109"/>
      <c r="URH17" s="109"/>
      <c r="URS17" s="109" t="s">
        <v>1180</v>
      </c>
      <c r="URT17" s="109"/>
      <c r="URU17" s="109"/>
      <c r="URV17" s="109" t="s">
        <v>1183</v>
      </c>
      <c r="URW17" s="109"/>
      <c r="URX17" s="109"/>
      <c r="USI17" s="109" t="s">
        <v>1180</v>
      </c>
      <c r="USJ17" s="109"/>
      <c r="USK17" s="109"/>
      <c r="USL17" s="109" t="s">
        <v>1183</v>
      </c>
      <c r="USM17" s="109"/>
      <c r="USN17" s="109"/>
      <c r="USY17" s="109" t="s">
        <v>1180</v>
      </c>
      <c r="USZ17" s="109"/>
      <c r="UTA17" s="109"/>
      <c r="UTB17" s="109" t="s">
        <v>1183</v>
      </c>
      <c r="UTC17" s="109"/>
      <c r="UTD17" s="109"/>
      <c r="UTO17" s="109" t="s">
        <v>1180</v>
      </c>
      <c r="UTP17" s="109"/>
      <c r="UTQ17" s="109"/>
      <c r="UTR17" s="109" t="s">
        <v>1183</v>
      </c>
      <c r="UTS17" s="109"/>
      <c r="UTT17" s="109"/>
      <c r="UUE17" s="109" t="s">
        <v>1180</v>
      </c>
      <c r="UUF17" s="109"/>
      <c r="UUG17" s="109"/>
      <c r="UUH17" s="109" t="s">
        <v>1183</v>
      </c>
      <c r="UUI17" s="109"/>
      <c r="UUJ17" s="109"/>
      <c r="UUU17" s="109" t="s">
        <v>1180</v>
      </c>
      <c r="UUV17" s="109"/>
      <c r="UUW17" s="109"/>
      <c r="UUX17" s="109" t="s">
        <v>1183</v>
      </c>
      <c r="UUY17" s="109"/>
      <c r="UUZ17" s="109"/>
      <c r="UVK17" s="109" t="s">
        <v>1180</v>
      </c>
      <c r="UVL17" s="109"/>
      <c r="UVM17" s="109"/>
      <c r="UVN17" s="109" t="s">
        <v>1183</v>
      </c>
      <c r="UVO17" s="109"/>
      <c r="UVP17" s="109"/>
      <c r="UWA17" s="109" t="s">
        <v>1180</v>
      </c>
      <c r="UWB17" s="109"/>
      <c r="UWC17" s="109"/>
      <c r="UWD17" s="109" t="s">
        <v>1183</v>
      </c>
      <c r="UWE17" s="109"/>
      <c r="UWF17" s="109"/>
      <c r="UWQ17" s="109" t="s">
        <v>1180</v>
      </c>
      <c r="UWR17" s="109"/>
      <c r="UWS17" s="109"/>
      <c r="UWT17" s="109" t="s">
        <v>1183</v>
      </c>
      <c r="UWU17" s="109"/>
      <c r="UWV17" s="109"/>
      <c r="UXG17" s="109" t="s">
        <v>1180</v>
      </c>
      <c r="UXH17" s="109"/>
      <c r="UXI17" s="109"/>
      <c r="UXJ17" s="109" t="s">
        <v>1183</v>
      </c>
      <c r="UXK17" s="109"/>
      <c r="UXL17" s="109"/>
      <c r="UXW17" s="109" t="s">
        <v>1180</v>
      </c>
      <c r="UXX17" s="109"/>
      <c r="UXY17" s="109"/>
      <c r="UXZ17" s="109" t="s">
        <v>1183</v>
      </c>
      <c r="UYA17" s="109"/>
      <c r="UYB17" s="109"/>
      <c r="UYM17" s="109" t="s">
        <v>1180</v>
      </c>
      <c r="UYN17" s="109"/>
      <c r="UYO17" s="109"/>
      <c r="UYP17" s="109" t="s">
        <v>1183</v>
      </c>
      <c r="UYQ17" s="109"/>
      <c r="UYR17" s="109"/>
      <c r="UZC17" s="109" t="s">
        <v>1180</v>
      </c>
      <c r="UZD17" s="109"/>
      <c r="UZE17" s="109"/>
      <c r="UZF17" s="109" t="s">
        <v>1183</v>
      </c>
      <c r="UZG17" s="109"/>
      <c r="UZH17" s="109"/>
      <c r="UZS17" s="109" t="s">
        <v>1180</v>
      </c>
      <c r="UZT17" s="109"/>
      <c r="UZU17" s="109"/>
      <c r="UZV17" s="109" t="s">
        <v>1183</v>
      </c>
      <c r="UZW17" s="109"/>
      <c r="UZX17" s="109"/>
      <c r="VAI17" s="109" t="s">
        <v>1180</v>
      </c>
      <c r="VAJ17" s="109"/>
      <c r="VAK17" s="109"/>
      <c r="VAL17" s="109" t="s">
        <v>1183</v>
      </c>
      <c r="VAM17" s="109"/>
      <c r="VAN17" s="109"/>
      <c r="VAY17" s="109" t="s">
        <v>1180</v>
      </c>
      <c r="VAZ17" s="109"/>
      <c r="VBA17" s="109"/>
      <c r="VBB17" s="109" t="s">
        <v>1183</v>
      </c>
      <c r="VBC17" s="109"/>
      <c r="VBD17" s="109"/>
      <c r="VBO17" s="109" t="s">
        <v>1180</v>
      </c>
      <c r="VBP17" s="109"/>
      <c r="VBQ17" s="109"/>
      <c r="VBR17" s="109" t="s">
        <v>1183</v>
      </c>
      <c r="VBS17" s="109"/>
      <c r="VBT17" s="109"/>
      <c r="VCE17" s="109" t="s">
        <v>1180</v>
      </c>
      <c r="VCF17" s="109"/>
      <c r="VCG17" s="109"/>
      <c r="VCH17" s="109" t="s">
        <v>1183</v>
      </c>
      <c r="VCI17" s="109"/>
      <c r="VCJ17" s="109"/>
      <c r="VCU17" s="109" t="s">
        <v>1180</v>
      </c>
      <c r="VCV17" s="109"/>
      <c r="VCW17" s="109"/>
      <c r="VCX17" s="109" t="s">
        <v>1183</v>
      </c>
      <c r="VCY17" s="109"/>
      <c r="VCZ17" s="109"/>
      <c r="VDK17" s="109" t="s">
        <v>1180</v>
      </c>
      <c r="VDL17" s="109"/>
      <c r="VDM17" s="109"/>
      <c r="VDN17" s="109" t="s">
        <v>1183</v>
      </c>
      <c r="VDO17" s="109"/>
      <c r="VDP17" s="109"/>
      <c r="VEA17" s="109" t="s">
        <v>1180</v>
      </c>
      <c r="VEB17" s="109"/>
      <c r="VEC17" s="109"/>
      <c r="VED17" s="109" t="s">
        <v>1183</v>
      </c>
      <c r="VEE17" s="109"/>
      <c r="VEF17" s="109"/>
      <c r="VEQ17" s="109" t="s">
        <v>1180</v>
      </c>
      <c r="VER17" s="109"/>
      <c r="VES17" s="109"/>
      <c r="VET17" s="109" t="s">
        <v>1183</v>
      </c>
      <c r="VEU17" s="109"/>
      <c r="VEV17" s="109"/>
      <c r="VFG17" s="109" t="s">
        <v>1180</v>
      </c>
      <c r="VFH17" s="109"/>
      <c r="VFI17" s="109"/>
      <c r="VFJ17" s="109" t="s">
        <v>1183</v>
      </c>
      <c r="VFK17" s="109"/>
      <c r="VFL17" s="109"/>
      <c r="VFW17" s="109" t="s">
        <v>1180</v>
      </c>
      <c r="VFX17" s="109"/>
      <c r="VFY17" s="109"/>
      <c r="VFZ17" s="109" t="s">
        <v>1183</v>
      </c>
      <c r="VGA17" s="109"/>
      <c r="VGB17" s="109"/>
      <c r="VGM17" s="109" t="s">
        <v>1180</v>
      </c>
      <c r="VGN17" s="109"/>
      <c r="VGO17" s="109"/>
      <c r="VGP17" s="109" t="s">
        <v>1183</v>
      </c>
      <c r="VGQ17" s="109"/>
      <c r="VGR17" s="109"/>
      <c r="VHC17" s="109" t="s">
        <v>1180</v>
      </c>
      <c r="VHD17" s="109"/>
      <c r="VHE17" s="109"/>
      <c r="VHF17" s="109" t="s">
        <v>1183</v>
      </c>
      <c r="VHG17" s="109"/>
      <c r="VHH17" s="109"/>
      <c r="VHS17" s="109" t="s">
        <v>1180</v>
      </c>
      <c r="VHT17" s="109"/>
      <c r="VHU17" s="109"/>
      <c r="VHV17" s="109" t="s">
        <v>1183</v>
      </c>
      <c r="VHW17" s="109"/>
      <c r="VHX17" s="109"/>
      <c r="VII17" s="109" t="s">
        <v>1180</v>
      </c>
      <c r="VIJ17" s="109"/>
      <c r="VIK17" s="109"/>
      <c r="VIL17" s="109" t="s">
        <v>1183</v>
      </c>
      <c r="VIM17" s="109"/>
      <c r="VIN17" s="109"/>
      <c r="VIY17" s="109" t="s">
        <v>1180</v>
      </c>
      <c r="VIZ17" s="109"/>
      <c r="VJA17" s="109"/>
      <c r="VJB17" s="109" t="s">
        <v>1183</v>
      </c>
      <c r="VJC17" s="109"/>
      <c r="VJD17" s="109"/>
      <c r="VJO17" s="109" t="s">
        <v>1180</v>
      </c>
      <c r="VJP17" s="109"/>
      <c r="VJQ17" s="109"/>
      <c r="VJR17" s="109" t="s">
        <v>1183</v>
      </c>
      <c r="VJS17" s="109"/>
      <c r="VJT17" s="109"/>
      <c r="VKE17" s="109" t="s">
        <v>1180</v>
      </c>
      <c r="VKF17" s="109"/>
      <c r="VKG17" s="109"/>
      <c r="VKH17" s="109" t="s">
        <v>1183</v>
      </c>
      <c r="VKI17" s="109"/>
      <c r="VKJ17" s="109"/>
      <c r="VKU17" s="109" t="s">
        <v>1180</v>
      </c>
      <c r="VKV17" s="109"/>
      <c r="VKW17" s="109"/>
      <c r="VKX17" s="109" t="s">
        <v>1183</v>
      </c>
      <c r="VKY17" s="109"/>
      <c r="VKZ17" s="109"/>
      <c r="VLK17" s="109" t="s">
        <v>1180</v>
      </c>
      <c r="VLL17" s="109"/>
      <c r="VLM17" s="109"/>
      <c r="VLN17" s="109" t="s">
        <v>1183</v>
      </c>
      <c r="VLO17" s="109"/>
      <c r="VLP17" s="109"/>
      <c r="VMA17" s="109" t="s">
        <v>1180</v>
      </c>
      <c r="VMB17" s="109"/>
      <c r="VMC17" s="109"/>
      <c r="VMD17" s="109" t="s">
        <v>1183</v>
      </c>
      <c r="VME17" s="109"/>
      <c r="VMF17" s="109"/>
      <c r="VMQ17" s="109" t="s">
        <v>1180</v>
      </c>
      <c r="VMR17" s="109"/>
      <c r="VMS17" s="109"/>
      <c r="VMT17" s="109" t="s">
        <v>1183</v>
      </c>
      <c r="VMU17" s="109"/>
      <c r="VMV17" s="109"/>
      <c r="VNG17" s="109" t="s">
        <v>1180</v>
      </c>
      <c r="VNH17" s="109"/>
      <c r="VNI17" s="109"/>
      <c r="VNJ17" s="109" t="s">
        <v>1183</v>
      </c>
      <c r="VNK17" s="109"/>
      <c r="VNL17" s="109"/>
      <c r="VNW17" s="109" t="s">
        <v>1180</v>
      </c>
      <c r="VNX17" s="109"/>
      <c r="VNY17" s="109"/>
      <c r="VNZ17" s="109" t="s">
        <v>1183</v>
      </c>
      <c r="VOA17" s="109"/>
      <c r="VOB17" s="109"/>
      <c r="VOM17" s="109" t="s">
        <v>1180</v>
      </c>
      <c r="VON17" s="109"/>
      <c r="VOO17" s="109"/>
      <c r="VOP17" s="109" t="s">
        <v>1183</v>
      </c>
      <c r="VOQ17" s="109"/>
      <c r="VOR17" s="109"/>
      <c r="VPC17" s="109" t="s">
        <v>1180</v>
      </c>
      <c r="VPD17" s="109"/>
      <c r="VPE17" s="109"/>
      <c r="VPF17" s="109" t="s">
        <v>1183</v>
      </c>
      <c r="VPG17" s="109"/>
      <c r="VPH17" s="109"/>
      <c r="VPS17" s="109" t="s">
        <v>1180</v>
      </c>
      <c r="VPT17" s="109"/>
      <c r="VPU17" s="109"/>
      <c r="VPV17" s="109" t="s">
        <v>1183</v>
      </c>
      <c r="VPW17" s="109"/>
      <c r="VPX17" s="109"/>
      <c r="VQI17" s="109" t="s">
        <v>1180</v>
      </c>
      <c r="VQJ17" s="109"/>
      <c r="VQK17" s="109"/>
      <c r="VQL17" s="109" t="s">
        <v>1183</v>
      </c>
      <c r="VQM17" s="109"/>
      <c r="VQN17" s="109"/>
      <c r="VQY17" s="109" t="s">
        <v>1180</v>
      </c>
      <c r="VQZ17" s="109"/>
      <c r="VRA17" s="109"/>
      <c r="VRB17" s="109" t="s">
        <v>1183</v>
      </c>
      <c r="VRC17" s="109"/>
      <c r="VRD17" s="109"/>
      <c r="VRO17" s="109" t="s">
        <v>1180</v>
      </c>
      <c r="VRP17" s="109"/>
      <c r="VRQ17" s="109"/>
      <c r="VRR17" s="109" t="s">
        <v>1183</v>
      </c>
      <c r="VRS17" s="109"/>
      <c r="VRT17" s="109"/>
      <c r="VSE17" s="109" t="s">
        <v>1180</v>
      </c>
      <c r="VSF17" s="109"/>
      <c r="VSG17" s="109"/>
      <c r="VSH17" s="109" t="s">
        <v>1183</v>
      </c>
      <c r="VSI17" s="109"/>
      <c r="VSJ17" s="109"/>
      <c r="VSU17" s="109" t="s">
        <v>1180</v>
      </c>
      <c r="VSV17" s="109"/>
      <c r="VSW17" s="109"/>
      <c r="VSX17" s="109" t="s">
        <v>1183</v>
      </c>
      <c r="VSY17" s="109"/>
      <c r="VSZ17" s="109"/>
      <c r="VTK17" s="109" t="s">
        <v>1180</v>
      </c>
      <c r="VTL17" s="109"/>
      <c r="VTM17" s="109"/>
      <c r="VTN17" s="109" t="s">
        <v>1183</v>
      </c>
      <c r="VTO17" s="109"/>
      <c r="VTP17" s="109"/>
      <c r="VUA17" s="109" t="s">
        <v>1180</v>
      </c>
      <c r="VUB17" s="109"/>
      <c r="VUC17" s="109"/>
      <c r="VUD17" s="109" t="s">
        <v>1183</v>
      </c>
      <c r="VUE17" s="109"/>
      <c r="VUF17" s="109"/>
      <c r="VUQ17" s="109" t="s">
        <v>1180</v>
      </c>
      <c r="VUR17" s="109"/>
      <c r="VUS17" s="109"/>
      <c r="VUT17" s="109" t="s">
        <v>1183</v>
      </c>
      <c r="VUU17" s="109"/>
      <c r="VUV17" s="109"/>
      <c r="VVG17" s="109" t="s">
        <v>1180</v>
      </c>
      <c r="VVH17" s="109"/>
      <c r="VVI17" s="109"/>
      <c r="VVJ17" s="109" t="s">
        <v>1183</v>
      </c>
      <c r="VVK17" s="109"/>
      <c r="VVL17" s="109"/>
      <c r="VVW17" s="109" t="s">
        <v>1180</v>
      </c>
      <c r="VVX17" s="109"/>
      <c r="VVY17" s="109"/>
      <c r="VVZ17" s="109" t="s">
        <v>1183</v>
      </c>
      <c r="VWA17" s="109"/>
      <c r="VWB17" s="109"/>
      <c r="VWM17" s="109" t="s">
        <v>1180</v>
      </c>
      <c r="VWN17" s="109"/>
      <c r="VWO17" s="109"/>
      <c r="VWP17" s="109" t="s">
        <v>1183</v>
      </c>
      <c r="VWQ17" s="109"/>
      <c r="VWR17" s="109"/>
      <c r="VXC17" s="109" t="s">
        <v>1180</v>
      </c>
      <c r="VXD17" s="109"/>
      <c r="VXE17" s="109"/>
      <c r="VXF17" s="109" t="s">
        <v>1183</v>
      </c>
      <c r="VXG17" s="109"/>
      <c r="VXH17" s="109"/>
      <c r="VXS17" s="109" t="s">
        <v>1180</v>
      </c>
      <c r="VXT17" s="109"/>
      <c r="VXU17" s="109"/>
      <c r="VXV17" s="109" t="s">
        <v>1183</v>
      </c>
      <c r="VXW17" s="109"/>
      <c r="VXX17" s="109"/>
      <c r="VYI17" s="109" t="s">
        <v>1180</v>
      </c>
      <c r="VYJ17" s="109"/>
      <c r="VYK17" s="109"/>
      <c r="VYL17" s="109" t="s">
        <v>1183</v>
      </c>
      <c r="VYM17" s="109"/>
      <c r="VYN17" s="109"/>
      <c r="VYY17" s="109" t="s">
        <v>1180</v>
      </c>
      <c r="VYZ17" s="109"/>
      <c r="VZA17" s="109"/>
      <c r="VZB17" s="109" t="s">
        <v>1183</v>
      </c>
      <c r="VZC17" s="109"/>
      <c r="VZD17" s="109"/>
      <c r="VZO17" s="109" t="s">
        <v>1180</v>
      </c>
      <c r="VZP17" s="109"/>
      <c r="VZQ17" s="109"/>
      <c r="VZR17" s="109" t="s">
        <v>1183</v>
      </c>
      <c r="VZS17" s="109"/>
      <c r="VZT17" s="109"/>
      <c r="WAE17" s="109" t="s">
        <v>1180</v>
      </c>
      <c r="WAF17" s="109"/>
      <c r="WAG17" s="109"/>
      <c r="WAH17" s="109" t="s">
        <v>1183</v>
      </c>
      <c r="WAI17" s="109"/>
      <c r="WAJ17" s="109"/>
      <c r="WAU17" s="109" t="s">
        <v>1180</v>
      </c>
      <c r="WAV17" s="109"/>
      <c r="WAW17" s="109"/>
      <c r="WAX17" s="109" t="s">
        <v>1183</v>
      </c>
      <c r="WAY17" s="109"/>
      <c r="WAZ17" s="109"/>
      <c r="WBK17" s="109" t="s">
        <v>1180</v>
      </c>
      <c r="WBL17" s="109"/>
      <c r="WBM17" s="109"/>
      <c r="WBN17" s="109" t="s">
        <v>1183</v>
      </c>
      <c r="WBO17" s="109"/>
      <c r="WBP17" s="109"/>
      <c r="WCA17" s="109" t="s">
        <v>1180</v>
      </c>
      <c r="WCB17" s="109"/>
      <c r="WCC17" s="109"/>
      <c r="WCD17" s="109" t="s">
        <v>1183</v>
      </c>
      <c r="WCE17" s="109"/>
      <c r="WCF17" s="109"/>
      <c r="WCQ17" s="109" t="s">
        <v>1180</v>
      </c>
      <c r="WCR17" s="109"/>
      <c r="WCS17" s="109"/>
      <c r="WCT17" s="109" t="s">
        <v>1183</v>
      </c>
      <c r="WCU17" s="109"/>
      <c r="WCV17" s="109"/>
      <c r="WDG17" s="109" t="s">
        <v>1180</v>
      </c>
      <c r="WDH17" s="109"/>
      <c r="WDI17" s="109"/>
      <c r="WDJ17" s="109" t="s">
        <v>1183</v>
      </c>
      <c r="WDK17" s="109"/>
      <c r="WDL17" s="109"/>
      <c r="WDW17" s="109" t="s">
        <v>1180</v>
      </c>
      <c r="WDX17" s="109"/>
      <c r="WDY17" s="109"/>
      <c r="WDZ17" s="109" t="s">
        <v>1183</v>
      </c>
      <c r="WEA17" s="109"/>
      <c r="WEB17" s="109"/>
      <c r="WEM17" s="109" t="s">
        <v>1180</v>
      </c>
      <c r="WEN17" s="109"/>
      <c r="WEO17" s="109"/>
      <c r="WEP17" s="109" t="s">
        <v>1183</v>
      </c>
      <c r="WEQ17" s="109"/>
      <c r="WER17" s="109"/>
      <c r="WFC17" s="109" t="s">
        <v>1180</v>
      </c>
      <c r="WFD17" s="109"/>
      <c r="WFE17" s="109"/>
      <c r="WFF17" s="109" t="s">
        <v>1183</v>
      </c>
      <c r="WFG17" s="109"/>
      <c r="WFH17" s="109"/>
      <c r="WFS17" s="109" t="s">
        <v>1180</v>
      </c>
      <c r="WFT17" s="109"/>
      <c r="WFU17" s="109"/>
      <c r="WFV17" s="109" t="s">
        <v>1183</v>
      </c>
      <c r="WFW17" s="109"/>
      <c r="WFX17" s="109"/>
      <c r="WGI17" s="109" t="s">
        <v>1180</v>
      </c>
      <c r="WGJ17" s="109"/>
      <c r="WGK17" s="109"/>
      <c r="WGL17" s="109" t="s">
        <v>1183</v>
      </c>
      <c r="WGM17" s="109"/>
      <c r="WGN17" s="109"/>
      <c r="WGY17" s="109" t="s">
        <v>1180</v>
      </c>
      <c r="WGZ17" s="109"/>
      <c r="WHA17" s="109"/>
      <c r="WHB17" s="109" t="s">
        <v>1183</v>
      </c>
      <c r="WHC17" s="109"/>
      <c r="WHD17" s="109"/>
      <c r="WHO17" s="109" t="s">
        <v>1180</v>
      </c>
      <c r="WHP17" s="109"/>
      <c r="WHQ17" s="109"/>
      <c r="WHR17" s="109" t="s">
        <v>1183</v>
      </c>
      <c r="WHS17" s="109"/>
      <c r="WHT17" s="109"/>
      <c r="WIE17" s="109" t="s">
        <v>1180</v>
      </c>
      <c r="WIF17" s="109"/>
      <c r="WIG17" s="109"/>
      <c r="WIH17" s="109" t="s">
        <v>1183</v>
      </c>
      <c r="WII17" s="109"/>
      <c r="WIJ17" s="109"/>
      <c r="WIU17" s="109" t="s">
        <v>1180</v>
      </c>
      <c r="WIV17" s="109"/>
      <c r="WIW17" s="109"/>
      <c r="WIX17" s="109" t="s">
        <v>1183</v>
      </c>
      <c r="WIY17" s="109"/>
      <c r="WIZ17" s="109"/>
      <c r="WJK17" s="109" t="s">
        <v>1180</v>
      </c>
      <c r="WJL17" s="109"/>
      <c r="WJM17" s="109"/>
      <c r="WJN17" s="109" t="s">
        <v>1183</v>
      </c>
      <c r="WJO17" s="109"/>
      <c r="WJP17" s="109"/>
      <c r="WKA17" s="109" t="s">
        <v>1180</v>
      </c>
      <c r="WKB17" s="109"/>
      <c r="WKC17" s="109"/>
      <c r="WKD17" s="109" t="s">
        <v>1183</v>
      </c>
      <c r="WKE17" s="109"/>
      <c r="WKF17" s="109"/>
      <c r="WKQ17" s="109" t="s">
        <v>1180</v>
      </c>
      <c r="WKR17" s="109"/>
      <c r="WKS17" s="109"/>
      <c r="WKT17" s="109" t="s">
        <v>1183</v>
      </c>
      <c r="WKU17" s="109"/>
      <c r="WKV17" s="109"/>
      <c r="WLG17" s="109" t="s">
        <v>1180</v>
      </c>
      <c r="WLH17" s="109"/>
      <c r="WLI17" s="109"/>
      <c r="WLJ17" s="109" t="s">
        <v>1183</v>
      </c>
      <c r="WLK17" s="109"/>
      <c r="WLL17" s="109"/>
      <c r="WLW17" s="109" t="s">
        <v>1180</v>
      </c>
      <c r="WLX17" s="109"/>
      <c r="WLY17" s="109"/>
      <c r="WLZ17" s="109" t="s">
        <v>1183</v>
      </c>
      <c r="WMA17" s="109"/>
      <c r="WMB17" s="109"/>
      <c r="WMM17" s="109" t="s">
        <v>1180</v>
      </c>
      <c r="WMN17" s="109"/>
      <c r="WMO17" s="109"/>
      <c r="WMP17" s="109" t="s">
        <v>1183</v>
      </c>
      <c r="WMQ17" s="109"/>
      <c r="WMR17" s="109"/>
      <c r="WNC17" s="109" t="s">
        <v>1180</v>
      </c>
      <c r="WND17" s="109"/>
      <c r="WNE17" s="109"/>
      <c r="WNF17" s="109" t="s">
        <v>1183</v>
      </c>
      <c r="WNG17" s="109"/>
      <c r="WNH17" s="109"/>
      <c r="WNS17" s="109" t="s">
        <v>1180</v>
      </c>
      <c r="WNT17" s="109"/>
      <c r="WNU17" s="109"/>
      <c r="WNV17" s="109" t="s">
        <v>1183</v>
      </c>
      <c r="WNW17" s="109"/>
      <c r="WNX17" s="109"/>
      <c r="WOI17" s="109" t="s">
        <v>1180</v>
      </c>
      <c r="WOJ17" s="109"/>
      <c r="WOK17" s="109"/>
      <c r="WOL17" s="109" t="s">
        <v>1183</v>
      </c>
      <c r="WOM17" s="109"/>
      <c r="WON17" s="109"/>
      <c r="WOY17" s="109" t="s">
        <v>1180</v>
      </c>
      <c r="WOZ17" s="109"/>
      <c r="WPA17" s="109"/>
      <c r="WPB17" s="109" t="s">
        <v>1183</v>
      </c>
      <c r="WPC17" s="109"/>
      <c r="WPD17" s="109"/>
      <c r="WPO17" s="109" t="s">
        <v>1180</v>
      </c>
      <c r="WPP17" s="109"/>
      <c r="WPQ17" s="109"/>
      <c r="WPR17" s="109" t="s">
        <v>1183</v>
      </c>
      <c r="WPS17" s="109"/>
      <c r="WPT17" s="109"/>
      <c r="WQE17" s="109" t="s">
        <v>1180</v>
      </c>
      <c r="WQF17" s="109"/>
      <c r="WQG17" s="109"/>
      <c r="WQH17" s="109" t="s">
        <v>1183</v>
      </c>
      <c r="WQI17" s="109"/>
      <c r="WQJ17" s="109"/>
      <c r="WQU17" s="109" t="s">
        <v>1180</v>
      </c>
      <c r="WQV17" s="109"/>
      <c r="WQW17" s="109"/>
      <c r="WQX17" s="109" t="s">
        <v>1183</v>
      </c>
      <c r="WQY17" s="109"/>
      <c r="WQZ17" s="109"/>
      <c r="WRK17" s="109" t="s">
        <v>1180</v>
      </c>
      <c r="WRL17" s="109"/>
      <c r="WRM17" s="109"/>
      <c r="WRN17" s="109" t="s">
        <v>1183</v>
      </c>
      <c r="WRO17" s="109"/>
      <c r="WRP17" s="109"/>
      <c r="WSA17" s="109" t="s">
        <v>1180</v>
      </c>
      <c r="WSB17" s="109"/>
      <c r="WSC17" s="109"/>
      <c r="WSD17" s="109" t="s">
        <v>1183</v>
      </c>
      <c r="WSE17" s="109"/>
      <c r="WSF17" s="109"/>
      <c r="WSQ17" s="109" t="s">
        <v>1180</v>
      </c>
      <c r="WSR17" s="109"/>
      <c r="WSS17" s="109"/>
      <c r="WST17" s="109" t="s">
        <v>1183</v>
      </c>
      <c r="WSU17" s="109"/>
      <c r="WSV17" s="109"/>
      <c r="WTG17" s="109" t="s">
        <v>1180</v>
      </c>
      <c r="WTH17" s="109"/>
      <c r="WTI17" s="109"/>
      <c r="WTJ17" s="109" t="s">
        <v>1183</v>
      </c>
      <c r="WTK17" s="109"/>
      <c r="WTL17" s="109"/>
      <c r="WTW17" s="109" t="s">
        <v>1180</v>
      </c>
      <c r="WTX17" s="109"/>
      <c r="WTY17" s="109"/>
      <c r="WTZ17" s="109" t="s">
        <v>1183</v>
      </c>
      <c r="WUA17" s="109"/>
      <c r="WUB17" s="109"/>
      <c r="WUM17" s="109" t="s">
        <v>1180</v>
      </c>
      <c r="WUN17" s="109"/>
      <c r="WUO17" s="109"/>
      <c r="WUP17" s="109" t="s">
        <v>1183</v>
      </c>
      <c r="WUQ17" s="109"/>
      <c r="WUR17" s="109"/>
      <c r="WVC17" s="109" t="s">
        <v>1180</v>
      </c>
      <c r="WVD17" s="109"/>
      <c r="WVE17" s="109"/>
      <c r="WVF17" s="109" t="s">
        <v>1183</v>
      </c>
      <c r="WVG17" s="109"/>
      <c r="WVH17" s="109"/>
      <c r="WVS17" s="109" t="s">
        <v>1180</v>
      </c>
      <c r="WVT17" s="109"/>
      <c r="WVU17" s="109"/>
      <c r="WVV17" s="109" t="s">
        <v>1183</v>
      </c>
      <c r="WVW17" s="109"/>
      <c r="WVX17" s="109"/>
      <c r="WWI17" s="109" t="s">
        <v>1180</v>
      </c>
      <c r="WWJ17" s="109"/>
      <c r="WWK17" s="109"/>
      <c r="WWL17" s="109" t="s">
        <v>1183</v>
      </c>
      <c r="WWM17" s="109"/>
      <c r="WWN17" s="109"/>
      <c r="WWY17" s="109" t="s">
        <v>1180</v>
      </c>
      <c r="WWZ17" s="109"/>
      <c r="WXA17" s="109"/>
      <c r="WXB17" s="109" t="s">
        <v>1183</v>
      </c>
      <c r="WXC17" s="109"/>
      <c r="WXD17" s="109"/>
      <c r="WXO17" s="109" t="s">
        <v>1180</v>
      </c>
      <c r="WXP17" s="109"/>
      <c r="WXQ17" s="109"/>
      <c r="WXR17" s="109" t="s">
        <v>1183</v>
      </c>
      <c r="WXS17" s="109"/>
      <c r="WXT17" s="109"/>
      <c r="WYE17" s="109" t="s">
        <v>1180</v>
      </c>
      <c r="WYF17" s="109"/>
      <c r="WYG17" s="109"/>
      <c r="WYH17" s="109" t="s">
        <v>1183</v>
      </c>
      <c r="WYI17" s="109"/>
      <c r="WYJ17" s="109"/>
      <c r="WYU17" s="109" t="s">
        <v>1180</v>
      </c>
      <c r="WYV17" s="109"/>
      <c r="WYW17" s="109"/>
      <c r="WYX17" s="109" t="s">
        <v>1183</v>
      </c>
      <c r="WYY17" s="109"/>
      <c r="WYZ17" s="109"/>
      <c r="WZK17" s="109" t="s">
        <v>1180</v>
      </c>
      <c r="WZL17" s="109"/>
      <c r="WZM17" s="109"/>
      <c r="WZN17" s="109" t="s">
        <v>1183</v>
      </c>
      <c r="WZO17" s="109"/>
      <c r="WZP17" s="109"/>
      <c r="XAA17" s="109" t="s">
        <v>1180</v>
      </c>
      <c r="XAB17" s="109"/>
      <c r="XAC17" s="109"/>
      <c r="XAD17" s="109" t="s">
        <v>1183</v>
      </c>
      <c r="XAE17" s="109"/>
      <c r="XAF17" s="109"/>
      <c r="XAQ17" s="109" t="s">
        <v>1180</v>
      </c>
      <c r="XAR17" s="109"/>
      <c r="XAS17" s="109"/>
      <c r="XAT17" s="109" t="s">
        <v>1183</v>
      </c>
      <c r="XAU17" s="109"/>
      <c r="XAV17" s="109"/>
      <c r="XBG17" s="109" t="s">
        <v>1180</v>
      </c>
      <c r="XBH17" s="109"/>
      <c r="XBI17" s="109"/>
      <c r="XBJ17" s="109" t="s">
        <v>1183</v>
      </c>
      <c r="XBK17" s="109"/>
      <c r="XBL17" s="109"/>
      <c r="XBW17" s="109" t="s">
        <v>1180</v>
      </c>
      <c r="XBX17" s="109"/>
      <c r="XBY17" s="109"/>
      <c r="XBZ17" s="109" t="s">
        <v>1183</v>
      </c>
      <c r="XCA17" s="109"/>
      <c r="XCB17" s="109"/>
      <c r="XCM17" s="109" t="s">
        <v>1180</v>
      </c>
      <c r="XCN17" s="109"/>
      <c r="XCO17" s="109"/>
      <c r="XCP17" s="109" t="s">
        <v>1183</v>
      </c>
      <c r="XCQ17" s="109"/>
      <c r="XCR17" s="109"/>
      <c r="XDC17" s="109" t="s">
        <v>1180</v>
      </c>
      <c r="XDD17" s="109"/>
      <c r="XDE17" s="109"/>
      <c r="XDF17" s="109" t="s">
        <v>1183</v>
      </c>
      <c r="XDG17" s="109"/>
      <c r="XDH17" s="109"/>
      <c r="XDS17" s="109" t="s">
        <v>1180</v>
      </c>
      <c r="XDT17" s="109"/>
      <c r="XDU17" s="109"/>
      <c r="XDV17" s="109" t="s">
        <v>1183</v>
      </c>
      <c r="XDW17" s="109"/>
      <c r="XDX17" s="109"/>
      <c r="XEI17" s="109" t="s">
        <v>1180</v>
      </c>
      <c r="XEJ17" s="109"/>
      <c r="XEK17" s="109"/>
      <c r="XEL17" s="109" t="s">
        <v>1183</v>
      </c>
      <c r="XEM17" s="109"/>
      <c r="XEN17" s="109"/>
      <c r="XEY17" s="109" t="s">
        <v>1180</v>
      </c>
      <c r="XEZ17" s="109"/>
      <c r="XFA17" s="109"/>
      <c r="XFB17" s="109" t="s">
        <v>1183</v>
      </c>
      <c r="XFC17" s="109"/>
      <c r="XFD17" s="109"/>
    </row>
    <row r="18" spans="1:16384" s="107" customFormat="1">
      <c r="A18" s="110" t="s">
        <v>752</v>
      </c>
      <c r="B18" s="111" t="s">
        <v>526</v>
      </c>
      <c r="C18" s="141" t="s">
        <v>525</v>
      </c>
      <c r="D18" s="113">
        <v>45017</v>
      </c>
      <c r="E18" s="114">
        <v>44743</v>
      </c>
      <c r="F18" s="115">
        <v>44652</v>
      </c>
      <c r="G18" s="116">
        <v>44562</v>
      </c>
      <c r="H18" s="117" t="s">
        <v>56</v>
      </c>
      <c r="I18" s="118" t="s">
        <v>54</v>
      </c>
      <c r="J18" s="110" t="s">
        <v>751</v>
      </c>
      <c r="K18" s="111" t="s">
        <v>1181</v>
      </c>
      <c r="L18" s="111"/>
      <c r="M18" s="119">
        <v>0.62</v>
      </c>
      <c r="N18" s="181" t="s">
        <v>1182</v>
      </c>
      <c r="O18" s="182"/>
      <c r="P18" s="120">
        <v>0.64</v>
      </c>
      <c r="AI18" s="112" t="s">
        <v>525</v>
      </c>
      <c r="AJ18" s="142">
        <v>44927</v>
      </c>
      <c r="AK18" s="142">
        <v>44743</v>
      </c>
      <c r="AL18" s="143">
        <v>44652</v>
      </c>
      <c r="AM18" s="142">
        <v>44562</v>
      </c>
      <c r="AN18" s="112" t="s">
        <v>56</v>
      </c>
      <c r="AO18" s="141" t="s">
        <v>54</v>
      </c>
      <c r="AP18" s="117" t="s">
        <v>751</v>
      </c>
      <c r="AQ18" s="111" t="s">
        <v>1181</v>
      </c>
      <c r="AR18" s="111"/>
      <c r="AS18" s="119">
        <v>0.62</v>
      </c>
      <c r="AT18" s="181" t="s">
        <v>1182</v>
      </c>
      <c r="AU18" s="182"/>
      <c r="AV18" s="120">
        <v>0.64</v>
      </c>
      <c r="AW18" s="110" t="s">
        <v>752</v>
      </c>
      <c r="AX18" s="111" t="s">
        <v>526</v>
      </c>
      <c r="AY18" s="112" t="s">
        <v>525</v>
      </c>
      <c r="AZ18" s="142">
        <v>44927</v>
      </c>
      <c r="BA18" s="142">
        <v>44743</v>
      </c>
      <c r="BB18" s="143">
        <v>44652</v>
      </c>
      <c r="BC18" s="142">
        <v>44562</v>
      </c>
      <c r="BD18" s="112" t="s">
        <v>56</v>
      </c>
      <c r="BE18" s="141" t="s">
        <v>54</v>
      </c>
      <c r="BF18" s="117" t="s">
        <v>751</v>
      </c>
      <c r="BG18" s="111" t="s">
        <v>1181</v>
      </c>
      <c r="BH18" s="111"/>
      <c r="BI18" s="119">
        <v>0.62</v>
      </c>
      <c r="BJ18" s="181" t="s">
        <v>1182</v>
      </c>
      <c r="BK18" s="182"/>
      <c r="BL18" s="120">
        <v>0.64</v>
      </c>
      <c r="BM18" s="110" t="s">
        <v>752</v>
      </c>
      <c r="BN18" s="111" t="s">
        <v>526</v>
      </c>
      <c r="BO18" s="112" t="s">
        <v>525</v>
      </c>
      <c r="BP18" s="142">
        <v>44927</v>
      </c>
      <c r="BQ18" s="142">
        <v>44743</v>
      </c>
      <c r="BR18" s="143">
        <v>44652</v>
      </c>
      <c r="BS18" s="142">
        <v>44562</v>
      </c>
      <c r="BT18" s="112" t="s">
        <v>56</v>
      </c>
      <c r="BU18" s="141" t="s">
        <v>54</v>
      </c>
      <c r="BV18" s="117" t="s">
        <v>751</v>
      </c>
      <c r="BW18" s="111" t="s">
        <v>1181</v>
      </c>
      <c r="BX18" s="111"/>
      <c r="BY18" s="119">
        <v>0.62</v>
      </c>
      <c r="BZ18" s="181" t="s">
        <v>1182</v>
      </c>
      <c r="CA18" s="182"/>
      <c r="CB18" s="120">
        <v>0.64</v>
      </c>
      <c r="CC18" s="110" t="s">
        <v>752</v>
      </c>
      <c r="CD18" s="111" t="s">
        <v>526</v>
      </c>
      <c r="CE18" s="112" t="s">
        <v>525</v>
      </c>
      <c r="CF18" s="142">
        <v>44927</v>
      </c>
      <c r="CG18" s="142">
        <v>44743</v>
      </c>
      <c r="CH18" s="143">
        <v>44652</v>
      </c>
      <c r="CI18" s="142">
        <v>44562</v>
      </c>
      <c r="CJ18" s="112" t="s">
        <v>56</v>
      </c>
      <c r="CK18" s="141" t="s">
        <v>54</v>
      </c>
      <c r="CL18" s="117" t="s">
        <v>751</v>
      </c>
      <c r="CM18" s="111" t="s">
        <v>1181</v>
      </c>
      <c r="CN18" s="111"/>
      <c r="CO18" s="119">
        <v>0.62</v>
      </c>
      <c r="CP18" s="181" t="s">
        <v>1182</v>
      </c>
      <c r="CQ18" s="182"/>
      <c r="CR18" s="120">
        <v>0.64</v>
      </c>
      <c r="CS18" s="110" t="s">
        <v>752</v>
      </c>
      <c r="CT18" s="111" t="s">
        <v>526</v>
      </c>
      <c r="CU18" s="112" t="s">
        <v>525</v>
      </c>
      <c r="CV18" s="142">
        <v>44927</v>
      </c>
      <c r="CW18" s="142">
        <v>44743</v>
      </c>
      <c r="CX18" s="143">
        <v>44652</v>
      </c>
      <c r="CY18" s="142">
        <v>44562</v>
      </c>
      <c r="CZ18" s="112" t="s">
        <v>56</v>
      </c>
      <c r="DA18" s="141" t="s">
        <v>54</v>
      </c>
      <c r="DB18" s="117" t="s">
        <v>751</v>
      </c>
      <c r="DC18" s="111" t="s">
        <v>1181</v>
      </c>
      <c r="DD18" s="111"/>
      <c r="DE18" s="119">
        <v>0.62</v>
      </c>
      <c r="DF18" s="181" t="s">
        <v>1182</v>
      </c>
      <c r="DG18" s="182"/>
      <c r="DH18" s="120">
        <v>0.64</v>
      </c>
      <c r="DI18" s="110" t="s">
        <v>752</v>
      </c>
      <c r="DJ18" s="111" t="s">
        <v>526</v>
      </c>
      <c r="DK18" s="112" t="s">
        <v>525</v>
      </c>
      <c r="DL18" s="142">
        <v>44927</v>
      </c>
      <c r="DM18" s="142">
        <v>44743</v>
      </c>
      <c r="DN18" s="143">
        <v>44652</v>
      </c>
      <c r="DO18" s="142">
        <v>44562</v>
      </c>
      <c r="DP18" s="112" t="s">
        <v>56</v>
      </c>
      <c r="DQ18" s="141" t="s">
        <v>54</v>
      </c>
      <c r="DR18" s="117" t="s">
        <v>751</v>
      </c>
      <c r="DS18" s="111" t="s">
        <v>1181</v>
      </c>
      <c r="DT18" s="111"/>
      <c r="DU18" s="119">
        <v>0.62</v>
      </c>
      <c r="DV18" s="181" t="s">
        <v>1182</v>
      </c>
      <c r="DW18" s="182"/>
      <c r="DX18" s="120">
        <v>0.64</v>
      </c>
      <c r="DY18" s="110" t="s">
        <v>752</v>
      </c>
      <c r="DZ18" s="111" t="s">
        <v>526</v>
      </c>
      <c r="EA18" s="112" t="s">
        <v>525</v>
      </c>
      <c r="EB18" s="142">
        <v>44927</v>
      </c>
      <c r="EC18" s="142">
        <v>44743</v>
      </c>
      <c r="ED18" s="143">
        <v>44652</v>
      </c>
      <c r="EE18" s="142">
        <v>44562</v>
      </c>
      <c r="EF18" s="112" t="s">
        <v>56</v>
      </c>
      <c r="EG18" s="141" t="s">
        <v>54</v>
      </c>
      <c r="EH18" s="117" t="s">
        <v>751</v>
      </c>
      <c r="EI18" s="111" t="s">
        <v>1181</v>
      </c>
      <c r="EJ18" s="111"/>
      <c r="EK18" s="119">
        <v>0.62</v>
      </c>
      <c r="EL18" s="181" t="s">
        <v>1182</v>
      </c>
      <c r="EM18" s="182"/>
      <c r="EN18" s="120">
        <v>0.64</v>
      </c>
      <c r="EO18" s="110" t="s">
        <v>752</v>
      </c>
      <c r="EP18" s="111" t="s">
        <v>526</v>
      </c>
      <c r="EQ18" s="112" t="s">
        <v>525</v>
      </c>
      <c r="ER18" s="142">
        <v>44927</v>
      </c>
      <c r="ES18" s="142">
        <v>44743</v>
      </c>
      <c r="ET18" s="143">
        <v>44652</v>
      </c>
      <c r="EU18" s="142">
        <v>44562</v>
      </c>
      <c r="EV18" s="112" t="s">
        <v>56</v>
      </c>
      <c r="EW18" s="141" t="s">
        <v>54</v>
      </c>
      <c r="EX18" s="117" t="s">
        <v>751</v>
      </c>
      <c r="EY18" s="111" t="s">
        <v>1181</v>
      </c>
      <c r="EZ18" s="111"/>
      <c r="FA18" s="119">
        <v>0.62</v>
      </c>
      <c r="FB18" s="181" t="s">
        <v>1182</v>
      </c>
      <c r="FC18" s="182"/>
      <c r="FD18" s="120">
        <v>0.64</v>
      </c>
      <c r="FE18" s="110" t="s">
        <v>752</v>
      </c>
      <c r="FF18" s="111" t="s">
        <v>526</v>
      </c>
      <c r="FG18" s="112" t="s">
        <v>525</v>
      </c>
      <c r="FH18" s="142">
        <v>44927</v>
      </c>
      <c r="FI18" s="142">
        <v>44743</v>
      </c>
      <c r="FJ18" s="143">
        <v>44652</v>
      </c>
      <c r="FK18" s="142">
        <v>44562</v>
      </c>
      <c r="FL18" s="112" t="s">
        <v>56</v>
      </c>
      <c r="FM18" s="141" t="s">
        <v>54</v>
      </c>
      <c r="FN18" s="117" t="s">
        <v>751</v>
      </c>
      <c r="FO18" s="111" t="s">
        <v>1181</v>
      </c>
      <c r="FP18" s="111"/>
      <c r="FQ18" s="119">
        <v>0.62</v>
      </c>
      <c r="FR18" s="181" t="s">
        <v>1182</v>
      </c>
      <c r="FS18" s="182"/>
      <c r="FT18" s="120">
        <v>0.64</v>
      </c>
      <c r="FU18" s="110" t="s">
        <v>752</v>
      </c>
      <c r="FV18" s="111" t="s">
        <v>526</v>
      </c>
      <c r="FW18" s="112" t="s">
        <v>525</v>
      </c>
      <c r="FX18" s="142">
        <v>44927</v>
      </c>
      <c r="FY18" s="142">
        <v>44743</v>
      </c>
      <c r="FZ18" s="143">
        <v>44652</v>
      </c>
      <c r="GA18" s="142">
        <v>44562</v>
      </c>
      <c r="GB18" s="112" t="s">
        <v>56</v>
      </c>
      <c r="GC18" s="141" t="s">
        <v>54</v>
      </c>
      <c r="GD18" s="117" t="s">
        <v>751</v>
      </c>
      <c r="GE18" s="111" t="s">
        <v>1181</v>
      </c>
      <c r="GF18" s="111"/>
      <c r="GG18" s="119">
        <v>0.62</v>
      </c>
      <c r="GH18" s="181" t="s">
        <v>1182</v>
      </c>
      <c r="GI18" s="182"/>
      <c r="GJ18" s="120">
        <v>0.64</v>
      </c>
      <c r="GK18" s="110" t="s">
        <v>752</v>
      </c>
      <c r="GL18" s="111" t="s">
        <v>526</v>
      </c>
      <c r="GM18" s="112" t="s">
        <v>525</v>
      </c>
      <c r="GN18" s="142">
        <v>44927</v>
      </c>
      <c r="GO18" s="142">
        <v>44743</v>
      </c>
      <c r="GP18" s="143">
        <v>44652</v>
      </c>
      <c r="GQ18" s="142">
        <v>44562</v>
      </c>
      <c r="GR18" s="112" t="s">
        <v>56</v>
      </c>
      <c r="GS18" s="141" t="s">
        <v>54</v>
      </c>
      <c r="GT18" s="117" t="s">
        <v>751</v>
      </c>
      <c r="GU18" s="111" t="s">
        <v>1181</v>
      </c>
      <c r="GV18" s="111"/>
      <c r="GW18" s="119">
        <v>0.62</v>
      </c>
      <c r="GX18" s="181" t="s">
        <v>1182</v>
      </c>
      <c r="GY18" s="182"/>
      <c r="GZ18" s="120">
        <v>0.64</v>
      </c>
      <c r="HA18" s="110" t="s">
        <v>752</v>
      </c>
      <c r="HB18" s="111" t="s">
        <v>526</v>
      </c>
      <c r="HC18" s="112" t="s">
        <v>525</v>
      </c>
      <c r="HD18" s="142">
        <v>44927</v>
      </c>
      <c r="HE18" s="142">
        <v>44743</v>
      </c>
      <c r="HF18" s="143">
        <v>44652</v>
      </c>
      <c r="HG18" s="142">
        <v>44562</v>
      </c>
      <c r="HH18" s="112" t="s">
        <v>56</v>
      </c>
      <c r="HI18" s="141" t="s">
        <v>54</v>
      </c>
      <c r="HJ18" s="117" t="s">
        <v>751</v>
      </c>
      <c r="HK18" s="111" t="s">
        <v>1181</v>
      </c>
      <c r="HL18" s="111"/>
      <c r="HM18" s="119">
        <v>0.62</v>
      </c>
      <c r="HN18" s="181" t="s">
        <v>1182</v>
      </c>
      <c r="HO18" s="182"/>
      <c r="HP18" s="120">
        <v>0.64</v>
      </c>
      <c r="HQ18" s="110" t="s">
        <v>752</v>
      </c>
      <c r="HR18" s="111" t="s">
        <v>526</v>
      </c>
      <c r="HS18" s="112" t="s">
        <v>525</v>
      </c>
      <c r="HT18" s="142">
        <v>44927</v>
      </c>
      <c r="HU18" s="142">
        <v>44743</v>
      </c>
      <c r="HV18" s="143">
        <v>44652</v>
      </c>
      <c r="HW18" s="142">
        <v>44562</v>
      </c>
      <c r="HX18" s="112" t="s">
        <v>56</v>
      </c>
      <c r="HY18" s="141" t="s">
        <v>54</v>
      </c>
      <c r="HZ18" s="117" t="s">
        <v>751</v>
      </c>
      <c r="IA18" s="111" t="s">
        <v>1181</v>
      </c>
      <c r="IB18" s="111"/>
      <c r="IC18" s="119">
        <v>0.62</v>
      </c>
      <c r="ID18" s="181" t="s">
        <v>1182</v>
      </c>
      <c r="IE18" s="182"/>
      <c r="IF18" s="120">
        <v>0.64</v>
      </c>
      <c r="IG18" s="110" t="s">
        <v>752</v>
      </c>
      <c r="IH18" s="111" t="s">
        <v>526</v>
      </c>
      <c r="II18" s="112" t="s">
        <v>525</v>
      </c>
      <c r="IJ18" s="142">
        <v>44927</v>
      </c>
      <c r="IK18" s="142">
        <v>44743</v>
      </c>
      <c r="IL18" s="143">
        <v>44652</v>
      </c>
      <c r="IM18" s="142">
        <v>44562</v>
      </c>
      <c r="IN18" s="112" t="s">
        <v>56</v>
      </c>
      <c r="IO18" s="141" t="s">
        <v>54</v>
      </c>
      <c r="IP18" s="117" t="s">
        <v>751</v>
      </c>
      <c r="IQ18" s="111" t="s">
        <v>1181</v>
      </c>
      <c r="IR18" s="111"/>
      <c r="IS18" s="119">
        <v>0.62</v>
      </c>
      <c r="IT18" s="181" t="s">
        <v>1182</v>
      </c>
      <c r="IU18" s="182"/>
      <c r="IV18" s="120">
        <v>0.64</v>
      </c>
      <c r="IW18" s="110" t="s">
        <v>752</v>
      </c>
      <c r="IX18" s="111" t="s">
        <v>526</v>
      </c>
      <c r="IY18" s="112" t="s">
        <v>525</v>
      </c>
      <c r="IZ18" s="142">
        <v>44927</v>
      </c>
      <c r="JA18" s="142">
        <v>44743</v>
      </c>
      <c r="JB18" s="143">
        <v>44652</v>
      </c>
      <c r="JC18" s="142">
        <v>44562</v>
      </c>
      <c r="JD18" s="112" t="s">
        <v>56</v>
      </c>
      <c r="JE18" s="141" t="s">
        <v>54</v>
      </c>
      <c r="JF18" s="117" t="s">
        <v>751</v>
      </c>
      <c r="JG18" s="111" t="s">
        <v>1181</v>
      </c>
      <c r="JH18" s="111"/>
      <c r="JI18" s="119">
        <v>0.62</v>
      </c>
      <c r="JJ18" s="181" t="s">
        <v>1182</v>
      </c>
      <c r="JK18" s="182"/>
      <c r="JL18" s="120">
        <v>0.64</v>
      </c>
      <c r="JM18" s="110" t="s">
        <v>752</v>
      </c>
      <c r="JN18" s="111" t="s">
        <v>526</v>
      </c>
      <c r="JO18" s="112" t="s">
        <v>525</v>
      </c>
      <c r="JP18" s="142">
        <v>44927</v>
      </c>
      <c r="JQ18" s="142">
        <v>44743</v>
      </c>
      <c r="JR18" s="143">
        <v>44652</v>
      </c>
      <c r="JS18" s="142">
        <v>44562</v>
      </c>
      <c r="JT18" s="112" t="s">
        <v>56</v>
      </c>
      <c r="JU18" s="141" t="s">
        <v>54</v>
      </c>
      <c r="JV18" s="117" t="s">
        <v>751</v>
      </c>
      <c r="JW18" s="111" t="s">
        <v>1181</v>
      </c>
      <c r="JX18" s="111"/>
      <c r="JY18" s="119">
        <v>0.62</v>
      </c>
      <c r="JZ18" s="181" t="s">
        <v>1182</v>
      </c>
      <c r="KA18" s="182"/>
      <c r="KB18" s="120">
        <v>0.64</v>
      </c>
      <c r="KC18" s="110" t="s">
        <v>752</v>
      </c>
      <c r="KD18" s="111" t="s">
        <v>526</v>
      </c>
      <c r="KE18" s="112" t="s">
        <v>525</v>
      </c>
      <c r="KF18" s="142">
        <v>44927</v>
      </c>
      <c r="KG18" s="142">
        <v>44743</v>
      </c>
      <c r="KH18" s="143">
        <v>44652</v>
      </c>
      <c r="KI18" s="142">
        <v>44562</v>
      </c>
      <c r="KJ18" s="112" t="s">
        <v>56</v>
      </c>
      <c r="KK18" s="141" t="s">
        <v>54</v>
      </c>
      <c r="KL18" s="117" t="s">
        <v>751</v>
      </c>
      <c r="KM18" s="111" t="s">
        <v>1181</v>
      </c>
      <c r="KN18" s="111"/>
      <c r="KO18" s="119">
        <v>0.62</v>
      </c>
      <c r="KP18" s="181" t="s">
        <v>1182</v>
      </c>
      <c r="KQ18" s="182"/>
      <c r="KR18" s="120">
        <v>0.64</v>
      </c>
      <c r="KS18" s="110" t="s">
        <v>752</v>
      </c>
      <c r="KT18" s="111" t="s">
        <v>526</v>
      </c>
      <c r="KU18" s="112" t="s">
        <v>525</v>
      </c>
      <c r="KV18" s="142">
        <v>44927</v>
      </c>
      <c r="KW18" s="142">
        <v>44743</v>
      </c>
      <c r="KX18" s="143">
        <v>44652</v>
      </c>
      <c r="KY18" s="142">
        <v>44562</v>
      </c>
      <c r="KZ18" s="112" t="s">
        <v>56</v>
      </c>
      <c r="LA18" s="141" t="s">
        <v>54</v>
      </c>
      <c r="LB18" s="117" t="s">
        <v>751</v>
      </c>
      <c r="LC18" s="111" t="s">
        <v>1181</v>
      </c>
      <c r="LD18" s="111"/>
      <c r="LE18" s="119">
        <v>0.62</v>
      </c>
      <c r="LF18" s="181" t="s">
        <v>1182</v>
      </c>
      <c r="LG18" s="182"/>
      <c r="LH18" s="120">
        <v>0.64</v>
      </c>
      <c r="LI18" s="110" t="s">
        <v>752</v>
      </c>
      <c r="LJ18" s="111" t="s">
        <v>526</v>
      </c>
      <c r="LK18" s="112" t="s">
        <v>525</v>
      </c>
      <c r="LL18" s="142">
        <v>44927</v>
      </c>
      <c r="LM18" s="142">
        <v>44743</v>
      </c>
      <c r="LN18" s="143">
        <v>44652</v>
      </c>
      <c r="LO18" s="142">
        <v>44562</v>
      </c>
      <c r="LP18" s="112" t="s">
        <v>56</v>
      </c>
      <c r="LQ18" s="141" t="s">
        <v>54</v>
      </c>
      <c r="LR18" s="117" t="s">
        <v>751</v>
      </c>
      <c r="LS18" s="111" t="s">
        <v>1181</v>
      </c>
      <c r="LT18" s="111"/>
      <c r="LU18" s="119">
        <v>0.62</v>
      </c>
      <c r="LV18" s="181" t="s">
        <v>1182</v>
      </c>
      <c r="LW18" s="182"/>
      <c r="LX18" s="120">
        <v>0.64</v>
      </c>
      <c r="LY18" s="110" t="s">
        <v>752</v>
      </c>
      <c r="LZ18" s="111" t="s">
        <v>526</v>
      </c>
      <c r="MA18" s="112" t="s">
        <v>525</v>
      </c>
      <c r="MB18" s="142">
        <v>44927</v>
      </c>
      <c r="MC18" s="142">
        <v>44743</v>
      </c>
      <c r="MD18" s="143">
        <v>44652</v>
      </c>
      <c r="ME18" s="142">
        <v>44562</v>
      </c>
      <c r="MF18" s="112" t="s">
        <v>56</v>
      </c>
      <c r="MG18" s="141" t="s">
        <v>54</v>
      </c>
      <c r="MH18" s="117" t="s">
        <v>751</v>
      </c>
      <c r="MI18" s="111" t="s">
        <v>1181</v>
      </c>
      <c r="MJ18" s="111"/>
      <c r="MK18" s="119">
        <v>0.62</v>
      </c>
      <c r="ML18" s="181" t="s">
        <v>1182</v>
      </c>
      <c r="MM18" s="182"/>
      <c r="MN18" s="120">
        <v>0.64</v>
      </c>
      <c r="MO18" s="110" t="s">
        <v>752</v>
      </c>
      <c r="MP18" s="111" t="s">
        <v>526</v>
      </c>
      <c r="MQ18" s="112" t="s">
        <v>525</v>
      </c>
      <c r="MR18" s="142">
        <v>44927</v>
      </c>
      <c r="MS18" s="142">
        <v>44743</v>
      </c>
      <c r="MT18" s="143">
        <v>44652</v>
      </c>
      <c r="MU18" s="142">
        <v>44562</v>
      </c>
      <c r="MV18" s="112" t="s">
        <v>56</v>
      </c>
      <c r="MW18" s="141" t="s">
        <v>54</v>
      </c>
      <c r="MX18" s="117" t="s">
        <v>751</v>
      </c>
      <c r="MY18" s="111" t="s">
        <v>1181</v>
      </c>
      <c r="MZ18" s="111"/>
      <c r="NA18" s="119">
        <v>0.62</v>
      </c>
      <c r="NB18" s="181" t="s">
        <v>1182</v>
      </c>
      <c r="NC18" s="182"/>
      <c r="ND18" s="120">
        <v>0.64</v>
      </c>
      <c r="NE18" s="110" t="s">
        <v>752</v>
      </c>
      <c r="NF18" s="111" t="s">
        <v>526</v>
      </c>
      <c r="NG18" s="112" t="s">
        <v>525</v>
      </c>
      <c r="NH18" s="142">
        <v>44927</v>
      </c>
      <c r="NI18" s="142">
        <v>44743</v>
      </c>
      <c r="NJ18" s="143">
        <v>44652</v>
      </c>
      <c r="NK18" s="142">
        <v>44562</v>
      </c>
      <c r="NL18" s="112" t="s">
        <v>56</v>
      </c>
      <c r="NM18" s="141" t="s">
        <v>54</v>
      </c>
      <c r="NN18" s="117" t="s">
        <v>751</v>
      </c>
      <c r="NO18" s="111" t="s">
        <v>1181</v>
      </c>
      <c r="NP18" s="111"/>
      <c r="NQ18" s="119">
        <v>0.62</v>
      </c>
      <c r="NR18" s="181" t="s">
        <v>1182</v>
      </c>
      <c r="NS18" s="182"/>
      <c r="NT18" s="120">
        <v>0.64</v>
      </c>
      <c r="NU18" s="110" t="s">
        <v>752</v>
      </c>
      <c r="NV18" s="111" t="s">
        <v>526</v>
      </c>
      <c r="NW18" s="112" t="s">
        <v>525</v>
      </c>
      <c r="NX18" s="142">
        <v>44927</v>
      </c>
      <c r="NY18" s="142">
        <v>44743</v>
      </c>
      <c r="NZ18" s="143">
        <v>44652</v>
      </c>
      <c r="OA18" s="142">
        <v>44562</v>
      </c>
      <c r="OB18" s="112" t="s">
        <v>56</v>
      </c>
      <c r="OC18" s="141" t="s">
        <v>54</v>
      </c>
      <c r="OD18" s="117" t="s">
        <v>751</v>
      </c>
      <c r="OE18" s="111" t="s">
        <v>1181</v>
      </c>
      <c r="OF18" s="111"/>
      <c r="OG18" s="119">
        <v>0.62</v>
      </c>
      <c r="OH18" s="181" t="s">
        <v>1182</v>
      </c>
      <c r="OI18" s="182"/>
      <c r="OJ18" s="120">
        <v>0.64</v>
      </c>
      <c r="OK18" s="110" t="s">
        <v>752</v>
      </c>
      <c r="OL18" s="111" t="s">
        <v>526</v>
      </c>
      <c r="OM18" s="112" t="s">
        <v>525</v>
      </c>
      <c r="ON18" s="142">
        <v>44927</v>
      </c>
      <c r="OO18" s="142">
        <v>44743</v>
      </c>
      <c r="OP18" s="143">
        <v>44652</v>
      </c>
      <c r="OQ18" s="142">
        <v>44562</v>
      </c>
      <c r="OR18" s="112" t="s">
        <v>56</v>
      </c>
      <c r="OS18" s="141" t="s">
        <v>54</v>
      </c>
      <c r="OT18" s="117" t="s">
        <v>751</v>
      </c>
      <c r="OU18" s="111" t="s">
        <v>1181</v>
      </c>
      <c r="OV18" s="111"/>
      <c r="OW18" s="119">
        <v>0.62</v>
      </c>
      <c r="OX18" s="181" t="s">
        <v>1182</v>
      </c>
      <c r="OY18" s="182"/>
      <c r="OZ18" s="120">
        <v>0.64</v>
      </c>
      <c r="PA18" s="110" t="s">
        <v>752</v>
      </c>
      <c r="PB18" s="111" t="s">
        <v>526</v>
      </c>
      <c r="PC18" s="112" t="s">
        <v>525</v>
      </c>
      <c r="PD18" s="142">
        <v>44927</v>
      </c>
      <c r="PE18" s="142">
        <v>44743</v>
      </c>
      <c r="PF18" s="143">
        <v>44652</v>
      </c>
      <c r="PG18" s="142">
        <v>44562</v>
      </c>
      <c r="PH18" s="112" t="s">
        <v>56</v>
      </c>
      <c r="PI18" s="141" t="s">
        <v>54</v>
      </c>
      <c r="PJ18" s="117" t="s">
        <v>751</v>
      </c>
      <c r="PK18" s="111" t="s">
        <v>1181</v>
      </c>
      <c r="PL18" s="111"/>
      <c r="PM18" s="119">
        <v>0.62</v>
      </c>
      <c r="PN18" s="181" t="s">
        <v>1182</v>
      </c>
      <c r="PO18" s="182"/>
      <c r="PP18" s="120">
        <v>0.64</v>
      </c>
      <c r="PQ18" s="110" t="s">
        <v>752</v>
      </c>
      <c r="PR18" s="111" t="s">
        <v>526</v>
      </c>
      <c r="PS18" s="112" t="s">
        <v>525</v>
      </c>
      <c r="PT18" s="142">
        <v>44927</v>
      </c>
      <c r="PU18" s="142">
        <v>44743</v>
      </c>
      <c r="PV18" s="143">
        <v>44652</v>
      </c>
      <c r="PW18" s="142">
        <v>44562</v>
      </c>
      <c r="PX18" s="112" t="s">
        <v>56</v>
      </c>
      <c r="PY18" s="141" t="s">
        <v>54</v>
      </c>
      <c r="PZ18" s="117" t="s">
        <v>751</v>
      </c>
      <c r="QA18" s="111" t="s">
        <v>1181</v>
      </c>
      <c r="QB18" s="111"/>
      <c r="QC18" s="119">
        <v>0.62</v>
      </c>
      <c r="QD18" s="181" t="s">
        <v>1182</v>
      </c>
      <c r="QE18" s="182"/>
      <c r="QF18" s="120">
        <v>0.64</v>
      </c>
      <c r="QG18" s="110" t="s">
        <v>752</v>
      </c>
      <c r="QH18" s="111" t="s">
        <v>526</v>
      </c>
      <c r="QI18" s="112" t="s">
        <v>525</v>
      </c>
      <c r="QJ18" s="142">
        <v>44927</v>
      </c>
      <c r="QK18" s="142">
        <v>44743</v>
      </c>
      <c r="QL18" s="143">
        <v>44652</v>
      </c>
      <c r="QM18" s="142">
        <v>44562</v>
      </c>
      <c r="QN18" s="112" t="s">
        <v>56</v>
      </c>
      <c r="QO18" s="141" t="s">
        <v>54</v>
      </c>
      <c r="QP18" s="117" t="s">
        <v>751</v>
      </c>
      <c r="QQ18" s="111" t="s">
        <v>1181</v>
      </c>
      <c r="QR18" s="111"/>
      <c r="QS18" s="119">
        <v>0.62</v>
      </c>
      <c r="QT18" s="181" t="s">
        <v>1182</v>
      </c>
      <c r="QU18" s="182"/>
      <c r="QV18" s="120">
        <v>0.64</v>
      </c>
      <c r="QW18" s="110" t="s">
        <v>752</v>
      </c>
      <c r="QX18" s="111" t="s">
        <v>526</v>
      </c>
      <c r="QY18" s="112" t="s">
        <v>525</v>
      </c>
      <c r="QZ18" s="142">
        <v>44927</v>
      </c>
      <c r="RA18" s="142">
        <v>44743</v>
      </c>
      <c r="RB18" s="143">
        <v>44652</v>
      </c>
      <c r="RC18" s="142">
        <v>44562</v>
      </c>
      <c r="RD18" s="112" t="s">
        <v>56</v>
      </c>
      <c r="RE18" s="141" t="s">
        <v>54</v>
      </c>
      <c r="RF18" s="117" t="s">
        <v>751</v>
      </c>
      <c r="RG18" s="111" t="s">
        <v>1181</v>
      </c>
      <c r="RH18" s="111"/>
      <c r="RI18" s="119">
        <v>0.62</v>
      </c>
      <c r="RJ18" s="181" t="s">
        <v>1182</v>
      </c>
      <c r="RK18" s="182"/>
      <c r="RL18" s="120">
        <v>0.64</v>
      </c>
      <c r="RM18" s="110" t="s">
        <v>752</v>
      </c>
      <c r="RN18" s="111" t="s">
        <v>526</v>
      </c>
      <c r="RO18" s="112" t="s">
        <v>525</v>
      </c>
      <c r="RP18" s="142">
        <v>44927</v>
      </c>
      <c r="RQ18" s="142">
        <v>44743</v>
      </c>
      <c r="RR18" s="143">
        <v>44652</v>
      </c>
      <c r="RS18" s="142">
        <v>44562</v>
      </c>
      <c r="RT18" s="112" t="s">
        <v>56</v>
      </c>
      <c r="RU18" s="141" t="s">
        <v>54</v>
      </c>
      <c r="RV18" s="117" t="s">
        <v>751</v>
      </c>
      <c r="RW18" s="111" t="s">
        <v>1181</v>
      </c>
      <c r="RX18" s="111"/>
      <c r="RY18" s="119">
        <v>0.62</v>
      </c>
      <c r="RZ18" s="181" t="s">
        <v>1182</v>
      </c>
      <c r="SA18" s="182"/>
      <c r="SB18" s="120">
        <v>0.64</v>
      </c>
      <c r="SC18" s="110" t="s">
        <v>752</v>
      </c>
      <c r="SD18" s="111" t="s">
        <v>526</v>
      </c>
      <c r="SE18" s="112" t="s">
        <v>525</v>
      </c>
      <c r="SF18" s="142">
        <v>44927</v>
      </c>
      <c r="SG18" s="142">
        <v>44743</v>
      </c>
      <c r="SH18" s="143">
        <v>44652</v>
      </c>
      <c r="SI18" s="142">
        <v>44562</v>
      </c>
      <c r="SJ18" s="112" t="s">
        <v>56</v>
      </c>
      <c r="SK18" s="141" t="s">
        <v>54</v>
      </c>
      <c r="SL18" s="117" t="s">
        <v>751</v>
      </c>
      <c r="SM18" s="111" t="s">
        <v>1181</v>
      </c>
      <c r="SN18" s="111"/>
      <c r="SO18" s="119">
        <v>0.62</v>
      </c>
      <c r="SP18" s="181" t="s">
        <v>1182</v>
      </c>
      <c r="SQ18" s="182"/>
      <c r="SR18" s="120">
        <v>0.64</v>
      </c>
      <c r="SS18" s="110" t="s">
        <v>752</v>
      </c>
      <c r="ST18" s="111" t="s">
        <v>526</v>
      </c>
      <c r="SU18" s="112" t="s">
        <v>525</v>
      </c>
      <c r="SV18" s="142">
        <v>44927</v>
      </c>
      <c r="SW18" s="142">
        <v>44743</v>
      </c>
      <c r="SX18" s="143">
        <v>44652</v>
      </c>
      <c r="SY18" s="142">
        <v>44562</v>
      </c>
      <c r="SZ18" s="112" t="s">
        <v>56</v>
      </c>
      <c r="TA18" s="141" t="s">
        <v>54</v>
      </c>
      <c r="TB18" s="117" t="s">
        <v>751</v>
      </c>
      <c r="TC18" s="111" t="s">
        <v>1181</v>
      </c>
      <c r="TD18" s="111"/>
      <c r="TE18" s="119">
        <v>0.62</v>
      </c>
      <c r="TF18" s="181" t="s">
        <v>1182</v>
      </c>
      <c r="TG18" s="182"/>
      <c r="TH18" s="120">
        <v>0.64</v>
      </c>
      <c r="TI18" s="110" t="s">
        <v>752</v>
      </c>
      <c r="TJ18" s="111" t="s">
        <v>526</v>
      </c>
      <c r="TK18" s="112" t="s">
        <v>525</v>
      </c>
      <c r="TL18" s="142">
        <v>44927</v>
      </c>
      <c r="TM18" s="142">
        <v>44743</v>
      </c>
      <c r="TN18" s="143">
        <v>44652</v>
      </c>
      <c r="TO18" s="142">
        <v>44562</v>
      </c>
      <c r="TP18" s="112" t="s">
        <v>56</v>
      </c>
      <c r="TQ18" s="141" t="s">
        <v>54</v>
      </c>
      <c r="TR18" s="117" t="s">
        <v>751</v>
      </c>
      <c r="TS18" s="111" t="s">
        <v>1181</v>
      </c>
      <c r="TT18" s="111"/>
      <c r="TU18" s="119">
        <v>0.62</v>
      </c>
      <c r="TV18" s="181" t="s">
        <v>1182</v>
      </c>
      <c r="TW18" s="182"/>
      <c r="TX18" s="120">
        <v>0.64</v>
      </c>
      <c r="TY18" s="110" t="s">
        <v>752</v>
      </c>
      <c r="TZ18" s="111" t="s">
        <v>526</v>
      </c>
      <c r="UA18" s="112" t="s">
        <v>525</v>
      </c>
      <c r="UB18" s="142">
        <v>44927</v>
      </c>
      <c r="UC18" s="142">
        <v>44743</v>
      </c>
      <c r="UD18" s="143">
        <v>44652</v>
      </c>
      <c r="UE18" s="142">
        <v>44562</v>
      </c>
      <c r="UF18" s="112" t="s">
        <v>56</v>
      </c>
      <c r="UG18" s="141" t="s">
        <v>54</v>
      </c>
      <c r="UH18" s="117" t="s">
        <v>751</v>
      </c>
      <c r="UI18" s="111" t="s">
        <v>1181</v>
      </c>
      <c r="UJ18" s="111"/>
      <c r="UK18" s="119">
        <v>0.62</v>
      </c>
      <c r="UL18" s="181" t="s">
        <v>1182</v>
      </c>
      <c r="UM18" s="182"/>
      <c r="UN18" s="120">
        <v>0.64</v>
      </c>
      <c r="UO18" s="110" t="s">
        <v>752</v>
      </c>
      <c r="UP18" s="111" t="s">
        <v>526</v>
      </c>
      <c r="UQ18" s="112" t="s">
        <v>525</v>
      </c>
      <c r="UR18" s="142">
        <v>44927</v>
      </c>
      <c r="US18" s="142">
        <v>44743</v>
      </c>
      <c r="UT18" s="143">
        <v>44652</v>
      </c>
      <c r="UU18" s="142">
        <v>44562</v>
      </c>
      <c r="UV18" s="112" t="s">
        <v>56</v>
      </c>
      <c r="UW18" s="141" t="s">
        <v>54</v>
      </c>
      <c r="UX18" s="117" t="s">
        <v>751</v>
      </c>
      <c r="UY18" s="111" t="s">
        <v>1181</v>
      </c>
      <c r="UZ18" s="111"/>
      <c r="VA18" s="119">
        <v>0.62</v>
      </c>
      <c r="VB18" s="181" t="s">
        <v>1182</v>
      </c>
      <c r="VC18" s="182"/>
      <c r="VD18" s="120">
        <v>0.64</v>
      </c>
      <c r="VE18" s="110" t="s">
        <v>752</v>
      </c>
      <c r="VF18" s="111" t="s">
        <v>526</v>
      </c>
      <c r="VG18" s="112" t="s">
        <v>525</v>
      </c>
      <c r="VH18" s="142">
        <v>44927</v>
      </c>
      <c r="VI18" s="142">
        <v>44743</v>
      </c>
      <c r="VJ18" s="143">
        <v>44652</v>
      </c>
      <c r="VK18" s="142">
        <v>44562</v>
      </c>
      <c r="VL18" s="112" t="s">
        <v>56</v>
      </c>
      <c r="VM18" s="141" t="s">
        <v>54</v>
      </c>
      <c r="VN18" s="117" t="s">
        <v>751</v>
      </c>
      <c r="VO18" s="111" t="s">
        <v>1181</v>
      </c>
      <c r="VP18" s="111"/>
      <c r="VQ18" s="119">
        <v>0.62</v>
      </c>
      <c r="VR18" s="181" t="s">
        <v>1182</v>
      </c>
      <c r="VS18" s="182"/>
      <c r="VT18" s="120">
        <v>0.64</v>
      </c>
      <c r="VU18" s="110" t="s">
        <v>752</v>
      </c>
      <c r="VV18" s="111" t="s">
        <v>526</v>
      </c>
      <c r="VW18" s="112" t="s">
        <v>525</v>
      </c>
      <c r="VX18" s="142">
        <v>44927</v>
      </c>
      <c r="VY18" s="142">
        <v>44743</v>
      </c>
      <c r="VZ18" s="143">
        <v>44652</v>
      </c>
      <c r="WA18" s="142">
        <v>44562</v>
      </c>
      <c r="WB18" s="112" t="s">
        <v>56</v>
      </c>
      <c r="WC18" s="141" t="s">
        <v>54</v>
      </c>
      <c r="WD18" s="117" t="s">
        <v>751</v>
      </c>
      <c r="WE18" s="111" t="s">
        <v>1181</v>
      </c>
      <c r="WF18" s="111"/>
      <c r="WG18" s="119">
        <v>0.62</v>
      </c>
      <c r="WH18" s="181" t="s">
        <v>1182</v>
      </c>
      <c r="WI18" s="182"/>
      <c r="WJ18" s="120">
        <v>0.64</v>
      </c>
      <c r="WK18" s="110" t="s">
        <v>752</v>
      </c>
      <c r="WL18" s="111" t="s">
        <v>526</v>
      </c>
      <c r="WM18" s="112" t="s">
        <v>525</v>
      </c>
      <c r="WN18" s="142">
        <v>44927</v>
      </c>
      <c r="WO18" s="142">
        <v>44743</v>
      </c>
      <c r="WP18" s="143">
        <v>44652</v>
      </c>
      <c r="WQ18" s="142">
        <v>44562</v>
      </c>
      <c r="WR18" s="112" t="s">
        <v>56</v>
      </c>
      <c r="WS18" s="141" t="s">
        <v>54</v>
      </c>
      <c r="WT18" s="117" t="s">
        <v>751</v>
      </c>
      <c r="WU18" s="111" t="s">
        <v>1181</v>
      </c>
      <c r="WV18" s="111"/>
      <c r="WW18" s="119">
        <v>0.62</v>
      </c>
      <c r="WX18" s="181" t="s">
        <v>1182</v>
      </c>
      <c r="WY18" s="182"/>
      <c r="WZ18" s="120">
        <v>0.64</v>
      </c>
      <c r="XA18" s="110" t="s">
        <v>752</v>
      </c>
      <c r="XB18" s="111" t="s">
        <v>526</v>
      </c>
      <c r="XC18" s="112" t="s">
        <v>525</v>
      </c>
      <c r="XD18" s="142">
        <v>44927</v>
      </c>
      <c r="XE18" s="142">
        <v>44743</v>
      </c>
      <c r="XF18" s="143">
        <v>44652</v>
      </c>
      <c r="XG18" s="142">
        <v>44562</v>
      </c>
      <c r="XH18" s="112" t="s">
        <v>56</v>
      </c>
      <c r="XI18" s="141" t="s">
        <v>54</v>
      </c>
      <c r="XJ18" s="117" t="s">
        <v>751</v>
      </c>
      <c r="XK18" s="111" t="s">
        <v>1181</v>
      </c>
      <c r="XL18" s="111"/>
      <c r="XM18" s="119">
        <v>0.62</v>
      </c>
      <c r="XN18" s="181" t="s">
        <v>1182</v>
      </c>
      <c r="XO18" s="182"/>
      <c r="XP18" s="120">
        <v>0.64</v>
      </c>
      <c r="XQ18" s="110" t="s">
        <v>752</v>
      </c>
      <c r="XR18" s="111" t="s">
        <v>526</v>
      </c>
      <c r="XS18" s="112" t="s">
        <v>525</v>
      </c>
      <c r="XT18" s="142">
        <v>44927</v>
      </c>
      <c r="XU18" s="142">
        <v>44743</v>
      </c>
      <c r="XV18" s="143">
        <v>44652</v>
      </c>
      <c r="XW18" s="142">
        <v>44562</v>
      </c>
      <c r="XX18" s="112" t="s">
        <v>56</v>
      </c>
      <c r="XY18" s="141" t="s">
        <v>54</v>
      </c>
      <c r="XZ18" s="117" t="s">
        <v>751</v>
      </c>
      <c r="YA18" s="111" t="s">
        <v>1181</v>
      </c>
      <c r="YB18" s="111"/>
      <c r="YC18" s="119">
        <v>0.62</v>
      </c>
      <c r="YD18" s="181" t="s">
        <v>1182</v>
      </c>
      <c r="YE18" s="182"/>
      <c r="YF18" s="120">
        <v>0.64</v>
      </c>
      <c r="YG18" s="110" t="s">
        <v>752</v>
      </c>
      <c r="YH18" s="111" t="s">
        <v>526</v>
      </c>
      <c r="YI18" s="112" t="s">
        <v>525</v>
      </c>
      <c r="YJ18" s="142">
        <v>44927</v>
      </c>
      <c r="YK18" s="142">
        <v>44743</v>
      </c>
      <c r="YL18" s="143">
        <v>44652</v>
      </c>
      <c r="YM18" s="142">
        <v>44562</v>
      </c>
      <c r="YN18" s="112" t="s">
        <v>56</v>
      </c>
      <c r="YO18" s="141" t="s">
        <v>54</v>
      </c>
      <c r="YP18" s="117" t="s">
        <v>751</v>
      </c>
      <c r="YQ18" s="111" t="s">
        <v>1181</v>
      </c>
      <c r="YR18" s="111"/>
      <c r="YS18" s="119">
        <v>0.62</v>
      </c>
      <c r="YT18" s="181" t="s">
        <v>1182</v>
      </c>
      <c r="YU18" s="182"/>
      <c r="YV18" s="120">
        <v>0.64</v>
      </c>
      <c r="YW18" s="110" t="s">
        <v>752</v>
      </c>
      <c r="YX18" s="111" t="s">
        <v>526</v>
      </c>
      <c r="YY18" s="112" t="s">
        <v>525</v>
      </c>
      <c r="YZ18" s="142">
        <v>44927</v>
      </c>
      <c r="ZA18" s="142">
        <v>44743</v>
      </c>
      <c r="ZB18" s="143">
        <v>44652</v>
      </c>
      <c r="ZC18" s="142">
        <v>44562</v>
      </c>
      <c r="ZD18" s="112" t="s">
        <v>56</v>
      </c>
      <c r="ZE18" s="141" t="s">
        <v>54</v>
      </c>
      <c r="ZF18" s="117" t="s">
        <v>751</v>
      </c>
      <c r="ZG18" s="111" t="s">
        <v>1181</v>
      </c>
      <c r="ZH18" s="111"/>
      <c r="ZI18" s="119">
        <v>0.62</v>
      </c>
      <c r="ZJ18" s="181" t="s">
        <v>1182</v>
      </c>
      <c r="ZK18" s="182"/>
      <c r="ZL18" s="120">
        <v>0.64</v>
      </c>
      <c r="ZM18" s="110" t="s">
        <v>752</v>
      </c>
      <c r="ZN18" s="111" t="s">
        <v>526</v>
      </c>
      <c r="ZO18" s="112" t="s">
        <v>525</v>
      </c>
      <c r="ZP18" s="142">
        <v>44927</v>
      </c>
      <c r="ZQ18" s="142">
        <v>44743</v>
      </c>
      <c r="ZR18" s="143">
        <v>44652</v>
      </c>
      <c r="ZS18" s="142">
        <v>44562</v>
      </c>
      <c r="ZT18" s="112" t="s">
        <v>56</v>
      </c>
      <c r="ZU18" s="141" t="s">
        <v>54</v>
      </c>
      <c r="ZV18" s="117" t="s">
        <v>751</v>
      </c>
      <c r="ZW18" s="111" t="s">
        <v>1181</v>
      </c>
      <c r="ZX18" s="111"/>
      <c r="ZY18" s="119">
        <v>0.62</v>
      </c>
      <c r="ZZ18" s="181" t="s">
        <v>1182</v>
      </c>
      <c r="AAA18" s="182"/>
      <c r="AAB18" s="120">
        <v>0.64</v>
      </c>
      <c r="AAC18" s="110" t="s">
        <v>752</v>
      </c>
      <c r="AAD18" s="111" t="s">
        <v>526</v>
      </c>
      <c r="AAE18" s="112" t="s">
        <v>525</v>
      </c>
      <c r="AAF18" s="142">
        <v>44927</v>
      </c>
      <c r="AAG18" s="142">
        <v>44743</v>
      </c>
      <c r="AAH18" s="143">
        <v>44652</v>
      </c>
      <c r="AAI18" s="142">
        <v>44562</v>
      </c>
      <c r="AAJ18" s="112" t="s">
        <v>56</v>
      </c>
      <c r="AAK18" s="141" t="s">
        <v>54</v>
      </c>
      <c r="AAL18" s="117" t="s">
        <v>751</v>
      </c>
      <c r="AAM18" s="111" t="s">
        <v>1181</v>
      </c>
      <c r="AAN18" s="111"/>
      <c r="AAO18" s="119">
        <v>0.62</v>
      </c>
      <c r="AAP18" s="181" t="s">
        <v>1182</v>
      </c>
      <c r="AAQ18" s="182"/>
      <c r="AAR18" s="120">
        <v>0.64</v>
      </c>
      <c r="AAS18" s="110" t="s">
        <v>752</v>
      </c>
      <c r="AAT18" s="111" t="s">
        <v>526</v>
      </c>
      <c r="AAU18" s="112" t="s">
        <v>525</v>
      </c>
      <c r="AAV18" s="142">
        <v>44927</v>
      </c>
      <c r="AAW18" s="142">
        <v>44743</v>
      </c>
      <c r="AAX18" s="143">
        <v>44652</v>
      </c>
      <c r="AAY18" s="142">
        <v>44562</v>
      </c>
      <c r="AAZ18" s="112" t="s">
        <v>56</v>
      </c>
      <c r="ABA18" s="141" t="s">
        <v>54</v>
      </c>
      <c r="ABB18" s="117" t="s">
        <v>751</v>
      </c>
      <c r="ABC18" s="111" t="s">
        <v>1181</v>
      </c>
      <c r="ABD18" s="111"/>
      <c r="ABE18" s="119">
        <v>0.62</v>
      </c>
      <c r="ABF18" s="181" t="s">
        <v>1182</v>
      </c>
      <c r="ABG18" s="182"/>
      <c r="ABH18" s="120">
        <v>0.64</v>
      </c>
      <c r="ABI18" s="110" t="s">
        <v>752</v>
      </c>
      <c r="ABJ18" s="111" t="s">
        <v>526</v>
      </c>
      <c r="ABK18" s="112" t="s">
        <v>525</v>
      </c>
      <c r="ABL18" s="142">
        <v>44927</v>
      </c>
      <c r="ABM18" s="142">
        <v>44743</v>
      </c>
      <c r="ABN18" s="143">
        <v>44652</v>
      </c>
      <c r="ABO18" s="142">
        <v>44562</v>
      </c>
      <c r="ABP18" s="112" t="s">
        <v>56</v>
      </c>
      <c r="ABQ18" s="141" t="s">
        <v>54</v>
      </c>
      <c r="ABR18" s="117" t="s">
        <v>751</v>
      </c>
      <c r="ABS18" s="111" t="s">
        <v>1181</v>
      </c>
      <c r="ABT18" s="111"/>
      <c r="ABU18" s="119">
        <v>0.62</v>
      </c>
      <c r="ABV18" s="181" t="s">
        <v>1182</v>
      </c>
      <c r="ABW18" s="182"/>
      <c r="ABX18" s="120">
        <v>0.64</v>
      </c>
      <c r="ABY18" s="110" t="s">
        <v>752</v>
      </c>
      <c r="ABZ18" s="111" t="s">
        <v>526</v>
      </c>
      <c r="ACA18" s="112" t="s">
        <v>525</v>
      </c>
      <c r="ACB18" s="142">
        <v>44927</v>
      </c>
      <c r="ACC18" s="142">
        <v>44743</v>
      </c>
      <c r="ACD18" s="143">
        <v>44652</v>
      </c>
      <c r="ACE18" s="142">
        <v>44562</v>
      </c>
      <c r="ACF18" s="112" t="s">
        <v>56</v>
      </c>
      <c r="ACG18" s="141" t="s">
        <v>54</v>
      </c>
      <c r="ACH18" s="117" t="s">
        <v>751</v>
      </c>
      <c r="ACI18" s="111" t="s">
        <v>1181</v>
      </c>
      <c r="ACJ18" s="111"/>
      <c r="ACK18" s="119">
        <v>0.62</v>
      </c>
      <c r="ACL18" s="181" t="s">
        <v>1182</v>
      </c>
      <c r="ACM18" s="182"/>
      <c r="ACN18" s="120">
        <v>0.64</v>
      </c>
      <c r="ACO18" s="110" t="s">
        <v>752</v>
      </c>
      <c r="ACP18" s="111" t="s">
        <v>526</v>
      </c>
      <c r="ACQ18" s="112" t="s">
        <v>525</v>
      </c>
      <c r="ACR18" s="142">
        <v>44927</v>
      </c>
      <c r="ACS18" s="142">
        <v>44743</v>
      </c>
      <c r="ACT18" s="143">
        <v>44652</v>
      </c>
      <c r="ACU18" s="142">
        <v>44562</v>
      </c>
      <c r="ACV18" s="112" t="s">
        <v>56</v>
      </c>
      <c r="ACW18" s="141" t="s">
        <v>54</v>
      </c>
      <c r="ACX18" s="117" t="s">
        <v>751</v>
      </c>
      <c r="ACY18" s="111" t="s">
        <v>1181</v>
      </c>
      <c r="ACZ18" s="111"/>
      <c r="ADA18" s="119">
        <v>0.62</v>
      </c>
      <c r="ADB18" s="181" t="s">
        <v>1182</v>
      </c>
      <c r="ADC18" s="182"/>
      <c r="ADD18" s="120">
        <v>0.64</v>
      </c>
      <c r="ADE18" s="110" t="s">
        <v>752</v>
      </c>
      <c r="ADF18" s="111" t="s">
        <v>526</v>
      </c>
      <c r="ADG18" s="112" t="s">
        <v>525</v>
      </c>
      <c r="ADH18" s="142">
        <v>44927</v>
      </c>
      <c r="ADI18" s="142">
        <v>44743</v>
      </c>
      <c r="ADJ18" s="143">
        <v>44652</v>
      </c>
      <c r="ADK18" s="142">
        <v>44562</v>
      </c>
      <c r="ADL18" s="112" t="s">
        <v>56</v>
      </c>
      <c r="ADM18" s="141" t="s">
        <v>54</v>
      </c>
      <c r="ADN18" s="117" t="s">
        <v>751</v>
      </c>
      <c r="ADO18" s="111" t="s">
        <v>1181</v>
      </c>
      <c r="ADP18" s="111"/>
      <c r="ADQ18" s="119">
        <v>0.62</v>
      </c>
      <c r="ADR18" s="181" t="s">
        <v>1182</v>
      </c>
      <c r="ADS18" s="182"/>
      <c r="ADT18" s="120">
        <v>0.64</v>
      </c>
      <c r="ADU18" s="110" t="s">
        <v>752</v>
      </c>
      <c r="ADV18" s="111" t="s">
        <v>526</v>
      </c>
      <c r="ADW18" s="112" t="s">
        <v>525</v>
      </c>
      <c r="ADX18" s="142">
        <v>44927</v>
      </c>
      <c r="ADY18" s="142">
        <v>44743</v>
      </c>
      <c r="ADZ18" s="143">
        <v>44652</v>
      </c>
      <c r="AEA18" s="142">
        <v>44562</v>
      </c>
      <c r="AEB18" s="112" t="s">
        <v>56</v>
      </c>
      <c r="AEC18" s="141" t="s">
        <v>54</v>
      </c>
      <c r="AED18" s="117" t="s">
        <v>751</v>
      </c>
      <c r="AEE18" s="111" t="s">
        <v>1181</v>
      </c>
      <c r="AEF18" s="111"/>
      <c r="AEG18" s="119">
        <v>0.62</v>
      </c>
      <c r="AEH18" s="181" t="s">
        <v>1182</v>
      </c>
      <c r="AEI18" s="182"/>
      <c r="AEJ18" s="120">
        <v>0.64</v>
      </c>
      <c r="AEK18" s="110" t="s">
        <v>752</v>
      </c>
      <c r="AEL18" s="111" t="s">
        <v>526</v>
      </c>
      <c r="AEM18" s="112" t="s">
        <v>525</v>
      </c>
      <c r="AEN18" s="142">
        <v>44927</v>
      </c>
      <c r="AEO18" s="142">
        <v>44743</v>
      </c>
      <c r="AEP18" s="143">
        <v>44652</v>
      </c>
      <c r="AEQ18" s="142">
        <v>44562</v>
      </c>
      <c r="AER18" s="112" t="s">
        <v>56</v>
      </c>
      <c r="AES18" s="141" t="s">
        <v>54</v>
      </c>
      <c r="AET18" s="117" t="s">
        <v>751</v>
      </c>
      <c r="AEU18" s="111" t="s">
        <v>1181</v>
      </c>
      <c r="AEV18" s="111"/>
      <c r="AEW18" s="119">
        <v>0.62</v>
      </c>
      <c r="AEX18" s="181" t="s">
        <v>1182</v>
      </c>
      <c r="AEY18" s="182"/>
      <c r="AEZ18" s="120">
        <v>0.64</v>
      </c>
      <c r="AFA18" s="110" t="s">
        <v>752</v>
      </c>
      <c r="AFB18" s="111" t="s">
        <v>526</v>
      </c>
      <c r="AFC18" s="112" t="s">
        <v>525</v>
      </c>
      <c r="AFD18" s="142">
        <v>44927</v>
      </c>
      <c r="AFE18" s="142">
        <v>44743</v>
      </c>
      <c r="AFF18" s="143">
        <v>44652</v>
      </c>
      <c r="AFG18" s="142">
        <v>44562</v>
      </c>
      <c r="AFH18" s="112" t="s">
        <v>56</v>
      </c>
      <c r="AFI18" s="141" t="s">
        <v>54</v>
      </c>
      <c r="AFJ18" s="117" t="s">
        <v>751</v>
      </c>
      <c r="AFK18" s="111" t="s">
        <v>1181</v>
      </c>
      <c r="AFL18" s="111"/>
      <c r="AFM18" s="119">
        <v>0.62</v>
      </c>
      <c r="AFN18" s="181" t="s">
        <v>1182</v>
      </c>
      <c r="AFO18" s="182"/>
      <c r="AFP18" s="120">
        <v>0.64</v>
      </c>
      <c r="AFQ18" s="110" t="s">
        <v>752</v>
      </c>
      <c r="AFR18" s="111" t="s">
        <v>526</v>
      </c>
      <c r="AFS18" s="112" t="s">
        <v>525</v>
      </c>
      <c r="AFT18" s="142">
        <v>44927</v>
      </c>
      <c r="AFU18" s="142">
        <v>44743</v>
      </c>
      <c r="AFV18" s="143">
        <v>44652</v>
      </c>
      <c r="AFW18" s="142">
        <v>44562</v>
      </c>
      <c r="AFX18" s="112" t="s">
        <v>56</v>
      </c>
      <c r="AFY18" s="141" t="s">
        <v>54</v>
      </c>
      <c r="AFZ18" s="117" t="s">
        <v>751</v>
      </c>
      <c r="AGA18" s="111" t="s">
        <v>1181</v>
      </c>
      <c r="AGB18" s="111"/>
      <c r="AGC18" s="119">
        <v>0.62</v>
      </c>
      <c r="AGD18" s="181" t="s">
        <v>1182</v>
      </c>
      <c r="AGE18" s="182"/>
      <c r="AGF18" s="120">
        <v>0.64</v>
      </c>
      <c r="AGG18" s="110" t="s">
        <v>752</v>
      </c>
      <c r="AGH18" s="111" t="s">
        <v>526</v>
      </c>
      <c r="AGI18" s="112" t="s">
        <v>525</v>
      </c>
      <c r="AGJ18" s="142">
        <v>44927</v>
      </c>
      <c r="AGK18" s="142">
        <v>44743</v>
      </c>
      <c r="AGL18" s="143">
        <v>44652</v>
      </c>
      <c r="AGM18" s="142">
        <v>44562</v>
      </c>
      <c r="AGN18" s="112" t="s">
        <v>56</v>
      </c>
      <c r="AGO18" s="141" t="s">
        <v>54</v>
      </c>
      <c r="AGP18" s="117" t="s">
        <v>751</v>
      </c>
      <c r="AGQ18" s="111" t="s">
        <v>1181</v>
      </c>
      <c r="AGR18" s="111"/>
      <c r="AGS18" s="119">
        <v>0.62</v>
      </c>
      <c r="AGT18" s="181" t="s">
        <v>1182</v>
      </c>
      <c r="AGU18" s="182"/>
      <c r="AGV18" s="120">
        <v>0.64</v>
      </c>
      <c r="AGW18" s="110" t="s">
        <v>752</v>
      </c>
      <c r="AGX18" s="111" t="s">
        <v>526</v>
      </c>
      <c r="AGY18" s="112" t="s">
        <v>525</v>
      </c>
      <c r="AGZ18" s="142">
        <v>44927</v>
      </c>
      <c r="AHA18" s="142">
        <v>44743</v>
      </c>
      <c r="AHB18" s="143">
        <v>44652</v>
      </c>
      <c r="AHC18" s="142">
        <v>44562</v>
      </c>
      <c r="AHD18" s="112" t="s">
        <v>56</v>
      </c>
      <c r="AHE18" s="141" t="s">
        <v>54</v>
      </c>
      <c r="AHF18" s="117" t="s">
        <v>751</v>
      </c>
      <c r="AHG18" s="111" t="s">
        <v>1181</v>
      </c>
      <c r="AHH18" s="111"/>
      <c r="AHI18" s="119">
        <v>0.62</v>
      </c>
      <c r="AHJ18" s="181" t="s">
        <v>1182</v>
      </c>
      <c r="AHK18" s="182"/>
      <c r="AHL18" s="120">
        <v>0.64</v>
      </c>
      <c r="AHM18" s="110" t="s">
        <v>752</v>
      </c>
      <c r="AHN18" s="111" t="s">
        <v>526</v>
      </c>
      <c r="AHO18" s="112" t="s">
        <v>525</v>
      </c>
      <c r="AHP18" s="142">
        <v>44927</v>
      </c>
      <c r="AHQ18" s="142">
        <v>44743</v>
      </c>
      <c r="AHR18" s="143">
        <v>44652</v>
      </c>
      <c r="AHS18" s="142">
        <v>44562</v>
      </c>
      <c r="AHT18" s="112" t="s">
        <v>56</v>
      </c>
      <c r="AHU18" s="141" t="s">
        <v>54</v>
      </c>
      <c r="AHV18" s="117" t="s">
        <v>751</v>
      </c>
      <c r="AHW18" s="111" t="s">
        <v>1181</v>
      </c>
      <c r="AHX18" s="111"/>
      <c r="AHY18" s="119">
        <v>0.62</v>
      </c>
      <c r="AHZ18" s="181" t="s">
        <v>1182</v>
      </c>
      <c r="AIA18" s="182"/>
      <c r="AIB18" s="120">
        <v>0.64</v>
      </c>
      <c r="AIC18" s="110" t="s">
        <v>752</v>
      </c>
      <c r="AID18" s="111" t="s">
        <v>526</v>
      </c>
      <c r="AIE18" s="112" t="s">
        <v>525</v>
      </c>
      <c r="AIF18" s="142">
        <v>44927</v>
      </c>
      <c r="AIG18" s="142">
        <v>44743</v>
      </c>
      <c r="AIH18" s="143">
        <v>44652</v>
      </c>
      <c r="AII18" s="142">
        <v>44562</v>
      </c>
      <c r="AIJ18" s="112" t="s">
        <v>56</v>
      </c>
      <c r="AIK18" s="141" t="s">
        <v>54</v>
      </c>
      <c r="AIL18" s="117" t="s">
        <v>751</v>
      </c>
      <c r="AIM18" s="111" t="s">
        <v>1181</v>
      </c>
      <c r="AIN18" s="111"/>
      <c r="AIO18" s="119">
        <v>0.62</v>
      </c>
      <c r="AIP18" s="181" t="s">
        <v>1182</v>
      </c>
      <c r="AIQ18" s="182"/>
      <c r="AIR18" s="120">
        <v>0.64</v>
      </c>
      <c r="AIS18" s="110" t="s">
        <v>752</v>
      </c>
      <c r="AIT18" s="111" t="s">
        <v>526</v>
      </c>
      <c r="AIU18" s="112" t="s">
        <v>525</v>
      </c>
      <c r="AIV18" s="142">
        <v>44927</v>
      </c>
      <c r="AIW18" s="142">
        <v>44743</v>
      </c>
      <c r="AIX18" s="143">
        <v>44652</v>
      </c>
      <c r="AIY18" s="142">
        <v>44562</v>
      </c>
      <c r="AIZ18" s="112" t="s">
        <v>56</v>
      </c>
      <c r="AJA18" s="141" t="s">
        <v>54</v>
      </c>
      <c r="AJB18" s="117" t="s">
        <v>751</v>
      </c>
      <c r="AJC18" s="111" t="s">
        <v>1181</v>
      </c>
      <c r="AJD18" s="111"/>
      <c r="AJE18" s="119">
        <v>0.62</v>
      </c>
      <c r="AJF18" s="181" t="s">
        <v>1182</v>
      </c>
      <c r="AJG18" s="182"/>
      <c r="AJH18" s="120">
        <v>0.64</v>
      </c>
      <c r="AJI18" s="110" t="s">
        <v>752</v>
      </c>
      <c r="AJJ18" s="111" t="s">
        <v>526</v>
      </c>
      <c r="AJK18" s="112" t="s">
        <v>525</v>
      </c>
      <c r="AJL18" s="142">
        <v>44927</v>
      </c>
      <c r="AJM18" s="142">
        <v>44743</v>
      </c>
      <c r="AJN18" s="143">
        <v>44652</v>
      </c>
      <c r="AJO18" s="142">
        <v>44562</v>
      </c>
      <c r="AJP18" s="112" t="s">
        <v>56</v>
      </c>
      <c r="AJQ18" s="141" t="s">
        <v>54</v>
      </c>
      <c r="AJR18" s="117" t="s">
        <v>751</v>
      </c>
      <c r="AJS18" s="111" t="s">
        <v>1181</v>
      </c>
      <c r="AJT18" s="111"/>
      <c r="AJU18" s="119">
        <v>0.62</v>
      </c>
      <c r="AJV18" s="181" t="s">
        <v>1182</v>
      </c>
      <c r="AJW18" s="182"/>
      <c r="AJX18" s="120">
        <v>0.64</v>
      </c>
      <c r="AJY18" s="110" t="s">
        <v>752</v>
      </c>
      <c r="AJZ18" s="111" t="s">
        <v>526</v>
      </c>
      <c r="AKA18" s="112" t="s">
        <v>525</v>
      </c>
      <c r="AKB18" s="142">
        <v>44927</v>
      </c>
      <c r="AKC18" s="142">
        <v>44743</v>
      </c>
      <c r="AKD18" s="143">
        <v>44652</v>
      </c>
      <c r="AKE18" s="142">
        <v>44562</v>
      </c>
      <c r="AKF18" s="112" t="s">
        <v>56</v>
      </c>
      <c r="AKG18" s="141" t="s">
        <v>54</v>
      </c>
      <c r="AKH18" s="117" t="s">
        <v>751</v>
      </c>
      <c r="AKI18" s="111" t="s">
        <v>1181</v>
      </c>
      <c r="AKJ18" s="111"/>
      <c r="AKK18" s="119">
        <v>0.62</v>
      </c>
      <c r="AKL18" s="181" t="s">
        <v>1182</v>
      </c>
      <c r="AKM18" s="182"/>
      <c r="AKN18" s="120">
        <v>0.64</v>
      </c>
      <c r="AKO18" s="110" t="s">
        <v>752</v>
      </c>
      <c r="AKP18" s="111" t="s">
        <v>526</v>
      </c>
      <c r="AKQ18" s="112" t="s">
        <v>525</v>
      </c>
      <c r="AKR18" s="142">
        <v>44927</v>
      </c>
      <c r="AKS18" s="142">
        <v>44743</v>
      </c>
      <c r="AKT18" s="143">
        <v>44652</v>
      </c>
      <c r="AKU18" s="142">
        <v>44562</v>
      </c>
      <c r="AKV18" s="112" t="s">
        <v>56</v>
      </c>
      <c r="AKW18" s="141" t="s">
        <v>54</v>
      </c>
      <c r="AKX18" s="117" t="s">
        <v>751</v>
      </c>
      <c r="AKY18" s="111" t="s">
        <v>1181</v>
      </c>
      <c r="AKZ18" s="111"/>
      <c r="ALA18" s="119">
        <v>0.62</v>
      </c>
      <c r="ALB18" s="181" t="s">
        <v>1182</v>
      </c>
      <c r="ALC18" s="182"/>
      <c r="ALD18" s="120">
        <v>0.64</v>
      </c>
      <c r="ALE18" s="110" t="s">
        <v>752</v>
      </c>
      <c r="ALF18" s="111" t="s">
        <v>526</v>
      </c>
      <c r="ALG18" s="112" t="s">
        <v>525</v>
      </c>
      <c r="ALH18" s="142">
        <v>44927</v>
      </c>
      <c r="ALI18" s="142">
        <v>44743</v>
      </c>
      <c r="ALJ18" s="143">
        <v>44652</v>
      </c>
      <c r="ALK18" s="142">
        <v>44562</v>
      </c>
      <c r="ALL18" s="112" t="s">
        <v>56</v>
      </c>
      <c r="ALM18" s="141" t="s">
        <v>54</v>
      </c>
      <c r="ALN18" s="117" t="s">
        <v>751</v>
      </c>
      <c r="ALO18" s="111" t="s">
        <v>1181</v>
      </c>
      <c r="ALP18" s="111"/>
      <c r="ALQ18" s="119">
        <v>0.62</v>
      </c>
      <c r="ALR18" s="181" t="s">
        <v>1182</v>
      </c>
      <c r="ALS18" s="182"/>
      <c r="ALT18" s="120">
        <v>0.64</v>
      </c>
      <c r="ALU18" s="110" t="s">
        <v>752</v>
      </c>
      <c r="ALV18" s="111" t="s">
        <v>526</v>
      </c>
      <c r="ALW18" s="112" t="s">
        <v>525</v>
      </c>
      <c r="ALX18" s="142">
        <v>44927</v>
      </c>
      <c r="ALY18" s="142">
        <v>44743</v>
      </c>
      <c r="ALZ18" s="143">
        <v>44652</v>
      </c>
      <c r="AMA18" s="142">
        <v>44562</v>
      </c>
      <c r="AMB18" s="112" t="s">
        <v>56</v>
      </c>
      <c r="AMC18" s="141" t="s">
        <v>54</v>
      </c>
      <c r="AMD18" s="117" t="s">
        <v>751</v>
      </c>
      <c r="AME18" s="111" t="s">
        <v>1181</v>
      </c>
      <c r="AMF18" s="111"/>
      <c r="AMG18" s="119">
        <v>0.62</v>
      </c>
      <c r="AMH18" s="181" t="s">
        <v>1182</v>
      </c>
      <c r="AMI18" s="182"/>
      <c r="AMJ18" s="120">
        <v>0.64</v>
      </c>
      <c r="AMK18" s="110" t="s">
        <v>752</v>
      </c>
      <c r="AML18" s="111" t="s">
        <v>526</v>
      </c>
      <c r="AMM18" s="112" t="s">
        <v>525</v>
      </c>
      <c r="AMN18" s="142">
        <v>44927</v>
      </c>
      <c r="AMO18" s="142">
        <v>44743</v>
      </c>
      <c r="AMP18" s="143">
        <v>44652</v>
      </c>
      <c r="AMQ18" s="142">
        <v>44562</v>
      </c>
      <c r="AMR18" s="112" t="s">
        <v>56</v>
      </c>
      <c r="AMS18" s="141" t="s">
        <v>54</v>
      </c>
      <c r="AMT18" s="117" t="s">
        <v>751</v>
      </c>
      <c r="AMU18" s="111" t="s">
        <v>1181</v>
      </c>
      <c r="AMV18" s="111"/>
      <c r="AMW18" s="119">
        <v>0.62</v>
      </c>
      <c r="AMX18" s="181" t="s">
        <v>1182</v>
      </c>
      <c r="AMY18" s="182"/>
      <c r="AMZ18" s="120">
        <v>0.64</v>
      </c>
      <c r="ANA18" s="110" t="s">
        <v>752</v>
      </c>
      <c r="ANB18" s="111" t="s">
        <v>526</v>
      </c>
      <c r="ANC18" s="112" t="s">
        <v>525</v>
      </c>
      <c r="AND18" s="142">
        <v>44927</v>
      </c>
      <c r="ANE18" s="142">
        <v>44743</v>
      </c>
      <c r="ANF18" s="143">
        <v>44652</v>
      </c>
      <c r="ANG18" s="142">
        <v>44562</v>
      </c>
      <c r="ANH18" s="112" t="s">
        <v>56</v>
      </c>
      <c r="ANI18" s="141" t="s">
        <v>54</v>
      </c>
      <c r="ANJ18" s="117" t="s">
        <v>751</v>
      </c>
      <c r="ANK18" s="111" t="s">
        <v>1181</v>
      </c>
      <c r="ANL18" s="111"/>
      <c r="ANM18" s="119">
        <v>0.62</v>
      </c>
      <c r="ANN18" s="181" t="s">
        <v>1182</v>
      </c>
      <c r="ANO18" s="182"/>
      <c r="ANP18" s="120">
        <v>0.64</v>
      </c>
      <c r="ANQ18" s="110" t="s">
        <v>752</v>
      </c>
      <c r="ANR18" s="111" t="s">
        <v>526</v>
      </c>
      <c r="ANS18" s="112" t="s">
        <v>525</v>
      </c>
      <c r="ANT18" s="142">
        <v>44927</v>
      </c>
      <c r="ANU18" s="142">
        <v>44743</v>
      </c>
      <c r="ANV18" s="143">
        <v>44652</v>
      </c>
      <c r="ANW18" s="142">
        <v>44562</v>
      </c>
      <c r="ANX18" s="112" t="s">
        <v>56</v>
      </c>
      <c r="ANY18" s="141" t="s">
        <v>54</v>
      </c>
      <c r="ANZ18" s="117" t="s">
        <v>751</v>
      </c>
      <c r="AOA18" s="111" t="s">
        <v>1181</v>
      </c>
      <c r="AOB18" s="111"/>
      <c r="AOC18" s="119">
        <v>0.62</v>
      </c>
      <c r="AOD18" s="181" t="s">
        <v>1182</v>
      </c>
      <c r="AOE18" s="182"/>
      <c r="AOF18" s="120">
        <v>0.64</v>
      </c>
      <c r="AOG18" s="110" t="s">
        <v>752</v>
      </c>
      <c r="AOH18" s="111" t="s">
        <v>526</v>
      </c>
      <c r="AOI18" s="112" t="s">
        <v>525</v>
      </c>
      <c r="AOJ18" s="142">
        <v>44927</v>
      </c>
      <c r="AOK18" s="142">
        <v>44743</v>
      </c>
      <c r="AOL18" s="143">
        <v>44652</v>
      </c>
      <c r="AOM18" s="142">
        <v>44562</v>
      </c>
      <c r="AON18" s="112" t="s">
        <v>56</v>
      </c>
      <c r="AOO18" s="141" t="s">
        <v>54</v>
      </c>
      <c r="AOP18" s="117" t="s">
        <v>751</v>
      </c>
      <c r="AOQ18" s="111" t="s">
        <v>1181</v>
      </c>
      <c r="AOR18" s="111"/>
      <c r="AOS18" s="119">
        <v>0.62</v>
      </c>
      <c r="AOT18" s="181" t="s">
        <v>1182</v>
      </c>
      <c r="AOU18" s="182"/>
      <c r="AOV18" s="120">
        <v>0.64</v>
      </c>
      <c r="AOW18" s="110" t="s">
        <v>752</v>
      </c>
      <c r="AOX18" s="111" t="s">
        <v>526</v>
      </c>
      <c r="AOY18" s="112" t="s">
        <v>525</v>
      </c>
      <c r="AOZ18" s="142">
        <v>44927</v>
      </c>
      <c r="APA18" s="142">
        <v>44743</v>
      </c>
      <c r="APB18" s="143">
        <v>44652</v>
      </c>
      <c r="APC18" s="142">
        <v>44562</v>
      </c>
      <c r="APD18" s="112" t="s">
        <v>56</v>
      </c>
      <c r="APE18" s="141" t="s">
        <v>54</v>
      </c>
      <c r="APF18" s="117" t="s">
        <v>751</v>
      </c>
      <c r="APG18" s="111" t="s">
        <v>1181</v>
      </c>
      <c r="APH18" s="111"/>
      <c r="API18" s="119">
        <v>0.62</v>
      </c>
      <c r="APJ18" s="181" t="s">
        <v>1182</v>
      </c>
      <c r="APK18" s="182"/>
      <c r="APL18" s="120">
        <v>0.64</v>
      </c>
      <c r="APM18" s="110" t="s">
        <v>752</v>
      </c>
      <c r="APN18" s="111" t="s">
        <v>526</v>
      </c>
      <c r="APO18" s="112" t="s">
        <v>525</v>
      </c>
      <c r="APP18" s="142">
        <v>44927</v>
      </c>
      <c r="APQ18" s="142">
        <v>44743</v>
      </c>
      <c r="APR18" s="143">
        <v>44652</v>
      </c>
      <c r="APS18" s="142">
        <v>44562</v>
      </c>
      <c r="APT18" s="112" t="s">
        <v>56</v>
      </c>
      <c r="APU18" s="141" t="s">
        <v>54</v>
      </c>
      <c r="APV18" s="117" t="s">
        <v>751</v>
      </c>
      <c r="APW18" s="111" t="s">
        <v>1181</v>
      </c>
      <c r="APX18" s="111"/>
      <c r="APY18" s="119">
        <v>0.62</v>
      </c>
      <c r="APZ18" s="181" t="s">
        <v>1182</v>
      </c>
      <c r="AQA18" s="182"/>
      <c r="AQB18" s="120">
        <v>0.64</v>
      </c>
      <c r="AQC18" s="110" t="s">
        <v>752</v>
      </c>
      <c r="AQD18" s="111" t="s">
        <v>526</v>
      </c>
      <c r="AQE18" s="112" t="s">
        <v>525</v>
      </c>
      <c r="AQF18" s="142">
        <v>44927</v>
      </c>
      <c r="AQG18" s="142">
        <v>44743</v>
      </c>
      <c r="AQH18" s="143">
        <v>44652</v>
      </c>
      <c r="AQI18" s="142">
        <v>44562</v>
      </c>
      <c r="AQJ18" s="112" t="s">
        <v>56</v>
      </c>
      <c r="AQK18" s="141" t="s">
        <v>54</v>
      </c>
      <c r="AQL18" s="117" t="s">
        <v>751</v>
      </c>
      <c r="AQM18" s="111" t="s">
        <v>1181</v>
      </c>
      <c r="AQN18" s="111"/>
      <c r="AQO18" s="119">
        <v>0.62</v>
      </c>
      <c r="AQP18" s="181" t="s">
        <v>1182</v>
      </c>
      <c r="AQQ18" s="182"/>
      <c r="AQR18" s="120">
        <v>0.64</v>
      </c>
      <c r="AQS18" s="110" t="s">
        <v>752</v>
      </c>
      <c r="AQT18" s="111" t="s">
        <v>526</v>
      </c>
      <c r="AQU18" s="112" t="s">
        <v>525</v>
      </c>
      <c r="AQV18" s="142">
        <v>44927</v>
      </c>
      <c r="AQW18" s="142">
        <v>44743</v>
      </c>
      <c r="AQX18" s="143">
        <v>44652</v>
      </c>
      <c r="AQY18" s="142">
        <v>44562</v>
      </c>
      <c r="AQZ18" s="112" t="s">
        <v>56</v>
      </c>
      <c r="ARA18" s="141" t="s">
        <v>54</v>
      </c>
      <c r="ARB18" s="117" t="s">
        <v>751</v>
      </c>
      <c r="ARC18" s="111" t="s">
        <v>1181</v>
      </c>
      <c r="ARD18" s="111"/>
      <c r="ARE18" s="119">
        <v>0.62</v>
      </c>
      <c r="ARF18" s="181" t="s">
        <v>1182</v>
      </c>
      <c r="ARG18" s="182"/>
      <c r="ARH18" s="120">
        <v>0.64</v>
      </c>
      <c r="ARI18" s="110" t="s">
        <v>752</v>
      </c>
      <c r="ARJ18" s="111" t="s">
        <v>526</v>
      </c>
      <c r="ARK18" s="112" t="s">
        <v>525</v>
      </c>
      <c r="ARL18" s="142">
        <v>44927</v>
      </c>
      <c r="ARM18" s="142">
        <v>44743</v>
      </c>
      <c r="ARN18" s="143">
        <v>44652</v>
      </c>
      <c r="ARO18" s="142">
        <v>44562</v>
      </c>
      <c r="ARP18" s="112" t="s">
        <v>56</v>
      </c>
      <c r="ARQ18" s="141" t="s">
        <v>54</v>
      </c>
      <c r="ARR18" s="117" t="s">
        <v>751</v>
      </c>
      <c r="ARS18" s="111" t="s">
        <v>1181</v>
      </c>
      <c r="ART18" s="111"/>
      <c r="ARU18" s="119">
        <v>0.62</v>
      </c>
      <c r="ARV18" s="181" t="s">
        <v>1182</v>
      </c>
      <c r="ARW18" s="182"/>
      <c r="ARX18" s="120">
        <v>0.64</v>
      </c>
      <c r="ARY18" s="110" t="s">
        <v>752</v>
      </c>
      <c r="ARZ18" s="111" t="s">
        <v>526</v>
      </c>
      <c r="ASA18" s="112" t="s">
        <v>525</v>
      </c>
      <c r="ASB18" s="142">
        <v>44927</v>
      </c>
      <c r="ASC18" s="142">
        <v>44743</v>
      </c>
      <c r="ASD18" s="143">
        <v>44652</v>
      </c>
      <c r="ASE18" s="142">
        <v>44562</v>
      </c>
      <c r="ASF18" s="112" t="s">
        <v>56</v>
      </c>
      <c r="ASG18" s="141" t="s">
        <v>54</v>
      </c>
      <c r="ASH18" s="117" t="s">
        <v>751</v>
      </c>
      <c r="ASI18" s="111" t="s">
        <v>1181</v>
      </c>
      <c r="ASJ18" s="111"/>
      <c r="ASK18" s="119">
        <v>0.62</v>
      </c>
      <c r="ASL18" s="181" t="s">
        <v>1182</v>
      </c>
      <c r="ASM18" s="182"/>
      <c r="ASN18" s="120">
        <v>0.64</v>
      </c>
      <c r="ASO18" s="110" t="s">
        <v>752</v>
      </c>
      <c r="ASP18" s="111" t="s">
        <v>526</v>
      </c>
      <c r="ASQ18" s="112" t="s">
        <v>525</v>
      </c>
      <c r="ASR18" s="142">
        <v>44927</v>
      </c>
      <c r="ASS18" s="142">
        <v>44743</v>
      </c>
      <c r="AST18" s="143">
        <v>44652</v>
      </c>
      <c r="ASU18" s="142">
        <v>44562</v>
      </c>
      <c r="ASV18" s="112" t="s">
        <v>56</v>
      </c>
      <c r="ASW18" s="141" t="s">
        <v>54</v>
      </c>
      <c r="ASX18" s="117" t="s">
        <v>751</v>
      </c>
      <c r="ASY18" s="111" t="s">
        <v>1181</v>
      </c>
      <c r="ASZ18" s="111"/>
      <c r="ATA18" s="119">
        <v>0.62</v>
      </c>
      <c r="ATB18" s="181" t="s">
        <v>1182</v>
      </c>
      <c r="ATC18" s="182"/>
      <c r="ATD18" s="120">
        <v>0.64</v>
      </c>
      <c r="ATE18" s="110" t="s">
        <v>752</v>
      </c>
      <c r="ATF18" s="111" t="s">
        <v>526</v>
      </c>
      <c r="ATG18" s="112" t="s">
        <v>525</v>
      </c>
      <c r="ATH18" s="142">
        <v>44927</v>
      </c>
      <c r="ATI18" s="142">
        <v>44743</v>
      </c>
      <c r="ATJ18" s="143">
        <v>44652</v>
      </c>
      <c r="ATK18" s="142">
        <v>44562</v>
      </c>
      <c r="ATL18" s="112" t="s">
        <v>56</v>
      </c>
      <c r="ATM18" s="141" t="s">
        <v>54</v>
      </c>
      <c r="ATN18" s="117" t="s">
        <v>751</v>
      </c>
      <c r="ATO18" s="111" t="s">
        <v>1181</v>
      </c>
      <c r="ATP18" s="111"/>
      <c r="ATQ18" s="119">
        <v>0.62</v>
      </c>
      <c r="ATR18" s="181" t="s">
        <v>1182</v>
      </c>
      <c r="ATS18" s="182"/>
      <c r="ATT18" s="120">
        <v>0.64</v>
      </c>
      <c r="ATU18" s="110" t="s">
        <v>752</v>
      </c>
      <c r="ATV18" s="111" t="s">
        <v>526</v>
      </c>
      <c r="ATW18" s="112" t="s">
        <v>525</v>
      </c>
      <c r="ATX18" s="142">
        <v>44927</v>
      </c>
      <c r="ATY18" s="142">
        <v>44743</v>
      </c>
      <c r="ATZ18" s="143">
        <v>44652</v>
      </c>
      <c r="AUA18" s="142">
        <v>44562</v>
      </c>
      <c r="AUB18" s="112" t="s">
        <v>56</v>
      </c>
      <c r="AUC18" s="141" t="s">
        <v>54</v>
      </c>
      <c r="AUD18" s="117" t="s">
        <v>751</v>
      </c>
      <c r="AUE18" s="111" t="s">
        <v>1181</v>
      </c>
      <c r="AUF18" s="111"/>
      <c r="AUG18" s="119">
        <v>0.62</v>
      </c>
      <c r="AUH18" s="181" t="s">
        <v>1182</v>
      </c>
      <c r="AUI18" s="182"/>
      <c r="AUJ18" s="120">
        <v>0.64</v>
      </c>
      <c r="AUK18" s="110" t="s">
        <v>752</v>
      </c>
      <c r="AUL18" s="111" t="s">
        <v>526</v>
      </c>
      <c r="AUM18" s="112" t="s">
        <v>525</v>
      </c>
      <c r="AUN18" s="142">
        <v>44927</v>
      </c>
      <c r="AUO18" s="142">
        <v>44743</v>
      </c>
      <c r="AUP18" s="143">
        <v>44652</v>
      </c>
      <c r="AUQ18" s="142">
        <v>44562</v>
      </c>
      <c r="AUR18" s="112" t="s">
        <v>56</v>
      </c>
      <c r="AUS18" s="141" t="s">
        <v>54</v>
      </c>
      <c r="AUT18" s="117" t="s">
        <v>751</v>
      </c>
      <c r="AUU18" s="111" t="s">
        <v>1181</v>
      </c>
      <c r="AUV18" s="111"/>
      <c r="AUW18" s="119">
        <v>0.62</v>
      </c>
      <c r="AUX18" s="181" t="s">
        <v>1182</v>
      </c>
      <c r="AUY18" s="182"/>
      <c r="AUZ18" s="120">
        <v>0.64</v>
      </c>
      <c r="AVA18" s="110" t="s">
        <v>752</v>
      </c>
      <c r="AVB18" s="111" t="s">
        <v>526</v>
      </c>
      <c r="AVC18" s="112" t="s">
        <v>525</v>
      </c>
      <c r="AVD18" s="142">
        <v>44927</v>
      </c>
      <c r="AVE18" s="142">
        <v>44743</v>
      </c>
      <c r="AVF18" s="143">
        <v>44652</v>
      </c>
      <c r="AVG18" s="142">
        <v>44562</v>
      </c>
      <c r="AVH18" s="112" t="s">
        <v>56</v>
      </c>
      <c r="AVI18" s="141" t="s">
        <v>54</v>
      </c>
      <c r="AVJ18" s="117" t="s">
        <v>751</v>
      </c>
      <c r="AVK18" s="111" t="s">
        <v>1181</v>
      </c>
      <c r="AVL18" s="111"/>
      <c r="AVM18" s="119">
        <v>0.62</v>
      </c>
      <c r="AVN18" s="181" t="s">
        <v>1182</v>
      </c>
      <c r="AVO18" s="182"/>
      <c r="AVP18" s="120">
        <v>0.64</v>
      </c>
      <c r="AVQ18" s="110" t="s">
        <v>752</v>
      </c>
      <c r="AVR18" s="111" t="s">
        <v>526</v>
      </c>
      <c r="AVS18" s="112" t="s">
        <v>525</v>
      </c>
      <c r="AVT18" s="142">
        <v>44927</v>
      </c>
      <c r="AVU18" s="142">
        <v>44743</v>
      </c>
      <c r="AVV18" s="143">
        <v>44652</v>
      </c>
      <c r="AVW18" s="142">
        <v>44562</v>
      </c>
      <c r="AVX18" s="112" t="s">
        <v>56</v>
      </c>
      <c r="AVY18" s="141" t="s">
        <v>54</v>
      </c>
      <c r="AVZ18" s="117" t="s">
        <v>751</v>
      </c>
      <c r="AWA18" s="111" t="s">
        <v>1181</v>
      </c>
      <c r="AWB18" s="111"/>
      <c r="AWC18" s="119">
        <v>0.62</v>
      </c>
      <c r="AWD18" s="181" t="s">
        <v>1182</v>
      </c>
      <c r="AWE18" s="182"/>
      <c r="AWF18" s="120">
        <v>0.64</v>
      </c>
      <c r="AWG18" s="110" t="s">
        <v>752</v>
      </c>
      <c r="AWH18" s="111" t="s">
        <v>526</v>
      </c>
      <c r="AWI18" s="112" t="s">
        <v>525</v>
      </c>
      <c r="AWJ18" s="142">
        <v>44927</v>
      </c>
      <c r="AWK18" s="142">
        <v>44743</v>
      </c>
      <c r="AWL18" s="143">
        <v>44652</v>
      </c>
      <c r="AWM18" s="142">
        <v>44562</v>
      </c>
      <c r="AWN18" s="112" t="s">
        <v>56</v>
      </c>
      <c r="AWO18" s="141" t="s">
        <v>54</v>
      </c>
      <c r="AWP18" s="117" t="s">
        <v>751</v>
      </c>
      <c r="AWQ18" s="111" t="s">
        <v>1181</v>
      </c>
      <c r="AWR18" s="111"/>
      <c r="AWS18" s="119">
        <v>0.62</v>
      </c>
      <c r="AWT18" s="181" t="s">
        <v>1182</v>
      </c>
      <c r="AWU18" s="182"/>
      <c r="AWV18" s="120">
        <v>0.64</v>
      </c>
      <c r="AWW18" s="110" t="s">
        <v>752</v>
      </c>
      <c r="AWX18" s="111" t="s">
        <v>526</v>
      </c>
      <c r="AWY18" s="112" t="s">
        <v>525</v>
      </c>
      <c r="AWZ18" s="142">
        <v>44927</v>
      </c>
      <c r="AXA18" s="142">
        <v>44743</v>
      </c>
      <c r="AXB18" s="143">
        <v>44652</v>
      </c>
      <c r="AXC18" s="142">
        <v>44562</v>
      </c>
      <c r="AXD18" s="112" t="s">
        <v>56</v>
      </c>
      <c r="AXE18" s="141" t="s">
        <v>54</v>
      </c>
      <c r="AXF18" s="117" t="s">
        <v>751</v>
      </c>
      <c r="AXG18" s="111" t="s">
        <v>1181</v>
      </c>
      <c r="AXH18" s="111"/>
      <c r="AXI18" s="119">
        <v>0.62</v>
      </c>
      <c r="AXJ18" s="181" t="s">
        <v>1182</v>
      </c>
      <c r="AXK18" s="182"/>
      <c r="AXL18" s="120">
        <v>0.64</v>
      </c>
      <c r="AXM18" s="110" t="s">
        <v>752</v>
      </c>
      <c r="AXN18" s="111" t="s">
        <v>526</v>
      </c>
      <c r="AXO18" s="112" t="s">
        <v>525</v>
      </c>
      <c r="AXP18" s="142">
        <v>44927</v>
      </c>
      <c r="AXQ18" s="142">
        <v>44743</v>
      </c>
      <c r="AXR18" s="143">
        <v>44652</v>
      </c>
      <c r="AXS18" s="142">
        <v>44562</v>
      </c>
      <c r="AXT18" s="112" t="s">
        <v>56</v>
      </c>
      <c r="AXU18" s="141" t="s">
        <v>54</v>
      </c>
      <c r="AXV18" s="117" t="s">
        <v>751</v>
      </c>
      <c r="AXW18" s="111" t="s">
        <v>1181</v>
      </c>
      <c r="AXX18" s="111"/>
      <c r="AXY18" s="119">
        <v>0.62</v>
      </c>
      <c r="AXZ18" s="181" t="s">
        <v>1182</v>
      </c>
      <c r="AYA18" s="182"/>
      <c r="AYB18" s="120">
        <v>0.64</v>
      </c>
      <c r="AYC18" s="110" t="s">
        <v>752</v>
      </c>
      <c r="AYD18" s="111" t="s">
        <v>526</v>
      </c>
      <c r="AYE18" s="112" t="s">
        <v>525</v>
      </c>
      <c r="AYF18" s="142">
        <v>44927</v>
      </c>
      <c r="AYG18" s="142">
        <v>44743</v>
      </c>
      <c r="AYH18" s="143">
        <v>44652</v>
      </c>
      <c r="AYI18" s="142">
        <v>44562</v>
      </c>
      <c r="AYJ18" s="112" t="s">
        <v>56</v>
      </c>
      <c r="AYK18" s="141" t="s">
        <v>54</v>
      </c>
      <c r="AYL18" s="117" t="s">
        <v>751</v>
      </c>
      <c r="AYM18" s="111" t="s">
        <v>1181</v>
      </c>
      <c r="AYN18" s="111"/>
      <c r="AYO18" s="119">
        <v>0.62</v>
      </c>
      <c r="AYP18" s="181" t="s">
        <v>1182</v>
      </c>
      <c r="AYQ18" s="182"/>
      <c r="AYR18" s="120">
        <v>0.64</v>
      </c>
      <c r="AYS18" s="110" t="s">
        <v>752</v>
      </c>
      <c r="AYT18" s="111" t="s">
        <v>526</v>
      </c>
      <c r="AYU18" s="112" t="s">
        <v>525</v>
      </c>
      <c r="AYV18" s="142">
        <v>44927</v>
      </c>
      <c r="AYW18" s="142">
        <v>44743</v>
      </c>
      <c r="AYX18" s="143">
        <v>44652</v>
      </c>
      <c r="AYY18" s="142">
        <v>44562</v>
      </c>
      <c r="AYZ18" s="112" t="s">
        <v>56</v>
      </c>
      <c r="AZA18" s="141" t="s">
        <v>54</v>
      </c>
      <c r="AZB18" s="117" t="s">
        <v>751</v>
      </c>
      <c r="AZC18" s="111" t="s">
        <v>1181</v>
      </c>
      <c r="AZD18" s="111"/>
      <c r="AZE18" s="119">
        <v>0.62</v>
      </c>
      <c r="AZF18" s="181" t="s">
        <v>1182</v>
      </c>
      <c r="AZG18" s="182"/>
      <c r="AZH18" s="120">
        <v>0.64</v>
      </c>
      <c r="AZI18" s="110" t="s">
        <v>752</v>
      </c>
      <c r="AZJ18" s="111" t="s">
        <v>526</v>
      </c>
      <c r="AZK18" s="112" t="s">
        <v>525</v>
      </c>
      <c r="AZL18" s="142">
        <v>44927</v>
      </c>
      <c r="AZM18" s="142">
        <v>44743</v>
      </c>
      <c r="AZN18" s="143">
        <v>44652</v>
      </c>
      <c r="AZO18" s="142">
        <v>44562</v>
      </c>
      <c r="AZP18" s="112" t="s">
        <v>56</v>
      </c>
      <c r="AZQ18" s="141" t="s">
        <v>54</v>
      </c>
      <c r="AZR18" s="117" t="s">
        <v>751</v>
      </c>
      <c r="AZS18" s="111" t="s">
        <v>1181</v>
      </c>
      <c r="AZT18" s="111"/>
      <c r="AZU18" s="119">
        <v>0.62</v>
      </c>
      <c r="AZV18" s="181" t="s">
        <v>1182</v>
      </c>
      <c r="AZW18" s="182"/>
      <c r="AZX18" s="120">
        <v>0.64</v>
      </c>
      <c r="AZY18" s="110" t="s">
        <v>752</v>
      </c>
      <c r="AZZ18" s="111" t="s">
        <v>526</v>
      </c>
      <c r="BAA18" s="112" t="s">
        <v>525</v>
      </c>
      <c r="BAB18" s="142">
        <v>44927</v>
      </c>
      <c r="BAC18" s="142">
        <v>44743</v>
      </c>
      <c r="BAD18" s="143">
        <v>44652</v>
      </c>
      <c r="BAE18" s="142">
        <v>44562</v>
      </c>
      <c r="BAF18" s="112" t="s">
        <v>56</v>
      </c>
      <c r="BAG18" s="141" t="s">
        <v>54</v>
      </c>
      <c r="BAH18" s="117" t="s">
        <v>751</v>
      </c>
      <c r="BAI18" s="111" t="s">
        <v>1181</v>
      </c>
      <c r="BAJ18" s="111"/>
      <c r="BAK18" s="119">
        <v>0.62</v>
      </c>
      <c r="BAL18" s="181" t="s">
        <v>1182</v>
      </c>
      <c r="BAM18" s="182"/>
      <c r="BAN18" s="120">
        <v>0.64</v>
      </c>
      <c r="BAO18" s="110" t="s">
        <v>752</v>
      </c>
      <c r="BAP18" s="111" t="s">
        <v>526</v>
      </c>
      <c r="BAQ18" s="112" t="s">
        <v>525</v>
      </c>
      <c r="BAR18" s="142">
        <v>44927</v>
      </c>
      <c r="BAS18" s="142">
        <v>44743</v>
      </c>
      <c r="BAT18" s="143">
        <v>44652</v>
      </c>
      <c r="BAU18" s="142">
        <v>44562</v>
      </c>
      <c r="BAV18" s="112" t="s">
        <v>56</v>
      </c>
      <c r="BAW18" s="141" t="s">
        <v>54</v>
      </c>
      <c r="BAX18" s="117" t="s">
        <v>751</v>
      </c>
      <c r="BAY18" s="111" t="s">
        <v>1181</v>
      </c>
      <c r="BAZ18" s="111"/>
      <c r="BBA18" s="119">
        <v>0.62</v>
      </c>
      <c r="BBB18" s="181" t="s">
        <v>1182</v>
      </c>
      <c r="BBC18" s="182"/>
      <c r="BBD18" s="120">
        <v>0.64</v>
      </c>
      <c r="BBE18" s="110" t="s">
        <v>752</v>
      </c>
      <c r="BBF18" s="111" t="s">
        <v>526</v>
      </c>
      <c r="BBG18" s="112" t="s">
        <v>525</v>
      </c>
      <c r="BBH18" s="142">
        <v>44927</v>
      </c>
      <c r="BBI18" s="142">
        <v>44743</v>
      </c>
      <c r="BBJ18" s="143">
        <v>44652</v>
      </c>
      <c r="BBK18" s="142">
        <v>44562</v>
      </c>
      <c r="BBL18" s="112" t="s">
        <v>56</v>
      </c>
      <c r="BBM18" s="141" t="s">
        <v>54</v>
      </c>
      <c r="BBN18" s="117" t="s">
        <v>751</v>
      </c>
      <c r="BBO18" s="111" t="s">
        <v>1181</v>
      </c>
      <c r="BBP18" s="111"/>
      <c r="BBQ18" s="119">
        <v>0.62</v>
      </c>
      <c r="BBR18" s="181" t="s">
        <v>1182</v>
      </c>
      <c r="BBS18" s="182"/>
      <c r="BBT18" s="120">
        <v>0.64</v>
      </c>
      <c r="BBU18" s="110" t="s">
        <v>752</v>
      </c>
      <c r="BBV18" s="111" t="s">
        <v>526</v>
      </c>
      <c r="BBW18" s="112" t="s">
        <v>525</v>
      </c>
      <c r="BBX18" s="142">
        <v>44927</v>
      </c>
      <c r="BBY18" s="142">
        <v>44743</v>
      </c>
      <c r="BBZ18" s="143">
        <v>44652</v>
      </c>
      <c r="BCA18" s="142">
        <v>44562</v>
      </c>
      <c r="BCB18" s="112" t="s">
        <v>56</v>
      </c>
      <c r="BCC18" s="141" t="s">
        <v>54</v>
      </c>
      <c r="BCD18" s="117" t="s">
        <v>751</v>
      </c>
      <c r="BCE18" s="111" t="s">
        <v>1181</v>
      </c>
      <c r="BCF18" s="111"/>
      <c r="BCG18" s="119">
        <v>0.62</v>
      </c>
      <c r="BCH18" s="181" t="s">
        <v>1182</v>
      </c>
      <c r="BCI18" s="182"/>
      <c r="BCJ18" s="120">
        <v>0.64</v>
      </c>
      <c r="BCK18" s="110" t="s">
        <v>752</v>
      </c>
      <c r="BCL18" s="111" t="s">
        <v>526</v>
      </c>
      <c r="BCM18" s="112" t="s">
        <v>525</v>
      </c>
      <c r="BCN18" s="142">
        <v>44927</v>
      </c>
      <c r="BCO18" s="142">
        <v>44743</v>
      </c>
      <c r="BCP18" s="143">
        <v>44652</v>
      </c>
      <c r="BCQ18" s="142">
        <v>44562</v>
      </c>
      <c r="BCR18" s="112" t="s">
        <v>56</v>
      </c>
      <c r="BCS18" s="141" t="s">
        <v>54</v>
      </c>
      <c r="BCT18" s="117" t="s">
        <v>751</v>
      </c>
      <c r="BCU18" s="111" t="s">
        <v>1181</v>
      </c>
      <c r="BCV18" s="111"/>
      <c r="BCW18" s="119">
        <v>0.62</v>
      </c>
      <c r="BCX18" s="181" t="s">
        <v>1182</v>
      </c>
      <c r="BCY18" s="182"/>
      <c r="BCZ18" s="120">
        <v>0.64</v>
      </c>
      <c r="BDA18" s="110" t="s">
        <v>752</v>
      </c>
      <c r="BDB18" s="111" t="s">
        <v>526</v>
      </c>
      <c r="BDC18" s="112" t="s">
        <v>525</v>
      </c>
      <c r="BDD18" s="142">
        <v>44927</v>
      </c>
      <c r="BDE18" s="142">
        <v>44743</v>
      </c>
      <c r="BDF18" s="143">
        <v>44652</v>
      </c>
      <c r="BDG18" s="142">
        <v>44562</v>
      </c>
      <c r="BDH18" s="112" t="s">
        <v>56</v>
      </c>
      <c r="BDI18" s="141" t="s">
        <v>54</v>
      </c>
      <c r="BDJ18" s="117" t="s">
        <v>751</v>
      </c>
      <c r="BDK18" s="111" t="s">
        <v>1181</v>
      </c>
      <c r="BDL18" s="111"/>
      <c r="BDM18" s="119">
        <v>0.62</v>
      </c>
      <c r="BDN18" s="181" t="s">
        <v>1182</v>
      </c>
      <c r="BDO18" s="182"/>
      <c r="BDP18" s="120">
        <v>0.64</v>
      </c>
      <c r="BDQ18" s="110" t="s">
        <v>752</v>
      </c>
      <c r="BDR18" s="111" t="s">
        <v>526</v>
      </c>
      <c r="BDS18" s="112" t="s">
        <v>525</v>
      </c>
      <c r="BDT18" s="142">
        <v>44927</v>
      </c>
      <c r="BDU18" s="142">
        <v>44743</v>
      </c>
      <c r="BDV18" s="143">
        <v>44652</v>
      </c>
      <c r="BDW18" s="142">
        <v>44562</v>
      </c>
      <c r="BDX18" s="112" t="s">
        <v>56</v>
      </c>
      <c r="BDY18" s="141" t="s">
        <v>54</v>
      </c>
      <c r="BDZ18" s="117" t="s">
        <v>751</v>
      </c>
      <c r="BEA18" s="111" t="s">
        <v>1181</v>
      </c>
      <c r="BEB18" s="111"/>
      <c r="BEC18" s="119">
        <v>0.62</v>
      </c>
      <c r="BED18" s="181" t="s">
        <v>1182</v>
      </c>
      <c r="BEE18" s="182"/>
      <c r="BEF18" s="120">
        <v>0.64</v>
      </c>
      <c r="BEG18" s="110" t="s">
        <v>752</v>
      </c>
      <c r="BEH18" s="111" t="s">
        <v>526</v>
      </c>
      <c r="BEI18" s="112" t="s">
        <v>525</v>
      </c>
      <c r="BEJ18" s="142">
        <v>44927</v>
      </c>
      <c r="BEK18" s="142">
        <v>44743</v>
      </c>
      <c r="BEL18" s="143">
        <v>44652</v>
      </c>
      <c r="BEM18" s="142">
        <v>44562</v>
      </c>
      <c r="BEN18" s="112" t="s">
        <v>56</v>
      </c>
      <c r="BEO18" s="141" t="s">
        <v>54</v>
      </c>
      <c r="BEP18" s="117" t="s">
        <v>751</v>
      </c>
      <c r="BEQ18" s="111" t="s">
        <v>1181</v>
      </c>
      <c r="BER18" s="111"/>
      <c r="BES18" s="119">
        <v>0.62</v>
      </c>
      <c r="BET18" s="181" t="s">
        <v>1182</v>
      </c>
      <c r="BEU18" s="182"/>
      <c r="BEV18" s="120">
        <v>0.64</v>
      </c>
      <c r="BEW18" s="110" t="s">
        <v>752</v>
      </c>
      <c r="BEX18" s="111" t="s">
        <v>526</v>
      </c>
      <c r="BEY18" s="112" t="s">
        <v>525</v>
      </c>
      <c r="BEZ18" s="142">
        <v>44927</v>
      </c>
      <c r="BFA18" s="142">
        <v>44743</v>
      </c>
      <c r="BFB18" s="143">
        <v>44652</v>
      </c>
      <c r="BFC18" s="142">
        <v>44562</v>
      </c>
      <c r="BFD18" s="112" t="s">
        <v>56</v>
      </c>
      <c r="BFE18" s="141" t="s">
        <v>54</v>
      </c>
      <c r="BFF18" s="117" t="s">
        <v>751</v>
      </c>
      <c r="BFG18" s="111" t="s">
        <v>1181</v>
      </c>
      <c r="BFH18" s="111"/>
      <c r="BFI18" s="119">
        <v>0.62</v>
      </c>
      <c r="BFJ18" s="181" t="s">
        <v>1182</v>
      </c>
      <c r="BFK18" s="182"/>
      <c r="BFL18" s="120">
        <v>0.64</v>
      </c>
      <c r="BFM18" s="110" t="s">
        <v>752</v>
      </c>
      <c r="BFN18" s="111" t="s">
        <v>526</v>
      </c>
      <c r="BFO18" s="112" t="s">
        <v>525</v>
      </c>
      <c r="BFP18" s="142">
        <v>44927</v>
      </c>
      <c r="BFQ18" s="142">
        <v>44743</v>
      </c>
      <c r="BFR18" s="143">
        <v>44652</v>
      </c>
      <c r="BFS18" s="142">
        <v>44562</v>
      </c>
      <c r="BFT18" s="112" t="s">
        <v>56</v>
      </c>
      <c r="BFU18" s="141" t="s">
        <v>54</v>
      </c>
      <c r="BFV18" s="117" t="s">
        <v>751</v>
      </c>
      <c r="BFW18" s="111" t="s">
        <v>1181</v>
      </c>
      <c r="BFX18" s="111"/>
      <c r="BFY18" s="119">
        <v>0.62</v>
      </c>
      <c r="BFZ18" s="181" t="s">
        <v>1182</v>
      </c>
      <c r="BGA18" s="182"/>
      <c r="BGB18" s="120">
        <v>0.64</v>
      </c>
      <c r="BGC18" s="110" t="s">
        <v>752</v>
      </c>
      <c r="BGD18" s="111" t="s">
        <v>526</v>
      </c>
      <c r="BGE18" s="112" t="s">
        <v>525</v>
      </c>
      <c r="BGF18" s="142">
        <v>44927</v>
      </c>
      <c r="BGG18" s="142">
        <v>44743</v>
      </c>
      <c r="BGH18" s="143">
        <v>44652</v>
      </c>
      <c r="BGI18" s="142">
        <v>44562</v>
      </c>
      <c r="BGJ18" s="112" t="s">
        <v>56</v>
      </c>
      <c r="BGK18" s="141" t="s">
        <v>54</v>
      </c>
      <c r="BGL18" s="117" t="s">
        <v>751</v>
      </c>
      <c r="BGM18" s="111" t="s">
        <v>1181</v>
      </c>
      <c r="BGN18" s="111"/>
      <c r="BGO18" s="119">
        <v>0.62</v>
      </c>
      <c r="BGP18" s="181" t="s">
        <v>1182</v>
      </c>
      <c r="BGQ18" s="182"/>
      <c r="BGR18" s="120">
        <v>0.64</v>
      </c>
      <c r="BGS18" s="110" t="s">
        <v>752</v>
      </c>
      <c r="BGT18" s="111" t="s">
        <v>526</v>
      </c>
      <c r="BGU18" s="112" t="s">
        <v>525</v>
      </c>
      <c r="BGV18" s="142">
        <v>44927</v>
      </c>
      <c r="BGW18" s="142">
        <v>44743</v>
      </c>
      <c r="BGX18" s="143">
        <v>44652</v>
      </c>
      <c r="BGY18" s="142">
        <v>44562</v>
      </c>
      <c r="BGZ18" s="112" t="s">
        <v>56</v>
      </c>
      <c r="BHA18" s="141" t="s">
        <v>54</v>
      </c>
      <c r="BHB18" s="117" t="s">
        <v>751</v>
      </c>
      <c r="BHC18" s="111" t="s">
        <v>1181</v>
      </c>
      <c r="BHD18" s="111"/>
      <c r="BHE18" s="119">
        <v>0.62</v>
      </c>
      <c r="BHF18" s="181" t="s">
        <v>1182</v>
      </c>
      <c r="BHG18" s="182"/>
      <c r="BHH18" s="120">
        <v>0.64</v>
      </c>
      <c r="BHI18" s="110" t="s">
        <v>752</v>
      </c>
      <c r="BHJ18" s="111" t="s">
        <v>526</v>
      </c>
      <c r="BHK18" s="112" t="s">
        <v>525</v>
      </c>
      <c r="BHL18" s="142">
        <v>44927</v>
      </c>
      <c r="BHM18" s="142">
        <v>44743</v>
      </c>
      <c r="BHN18" s="143">
        <v>44652</v>
      </c>
      <c r="BHO18" s="142">
        <v>44562</v>
      </c>
      <c r="BHP18" s="112" t="s">
        <v>56</v>
      </c>
      <c r="BHQ18" s="141" t="s">
        <v>54</v>
      </c>
      <c r="BHR18" s="117" t="s">
        <v>751</v>
      </c>
      <c r="BHS18" s="111" t="s">
        <v>1181</v>
      </c>
      <c r="BHT18" s="111"/>
      <c r="BHU18" s="119">
        <v>0.62</v>
      </c>
      <c r="BHV18" s="181" t="s">
        <v>1182</v>
      </c>
      <c r="BHW18" s="182"/>
      <c r="BHX18" s="120">
        <v>0.64</v>
      </c>
      <c r="BHY18" s="110" t="s">
        <v>752</v>
      </c>
      <c r="BHZ18" s="111" t="s">
        <v>526</v>
      </c>
      <c r="BIA18" s="112" t="s">
        <v>525</v>
      </c>
      <c r="BIB18" s="142">
        <v>44927</v>
      </c>
      <c r="BIC18" s="142">
        <v>44743</v>
      </c>
      <c r="BID18" s="143">
        <v>44652</v>
      </c>
      <c r="BIE18" s="142">
        <v>44562</v>
      </c>
      <c r="BIF18" s="112" t="s">
        <v>56</v>
      </c>
      <c r="BIG18" s="141" t="s">
        <v>54</v>
      </c>
      <c r="BIH18" s="117" t="s">
        <v>751</v>
      </c>
      <c r="BII18" s="111" t="s">
        <v>1181</v>
      </c>
      <c r="BIJ18" s="111"/>
      <c r="BIK18" s="119">
        <v>0.62</v>
      </c>
      <c r="BIL18" s="181" t="s">
        <v>1182</v>
      </c>
      <c r="BIM18" s="182"/>
      <c r="BIN18" s="120">
        <v>0.64</v>
      </c>
      <c r="BIO18" s="110" t="s">
        <v>752</v>
      </c>
      <c r="BIP18" s="111" t="s">
        <v>526</v>
      </c>
      <c r="BIQ18" s="112" t="s">
        <v>525</v>
      </c>
      <c r="BIR18" s="142">
        <v>44927</v>
      </c>
      <c r="BIS18" s="142">
        <v>44743</v>
      </c>
      <c r="BIT18" s="143">
        <v>44652</v>
      </c>
      <c r="BIU18" s="142">
        <v>44562</v>
      </c>
      <c r="BIV18" s="112" t="s">
        <v>56</v>
      </c>
      <c r="BIW18" s="141" t="s">
        <v>54</v>
      </c>
      <c r="BIX18" s="117" t="s">
        <v>751</v>
      </c>
      <c r="BIY18" s="111" t="s">
        <v>1181</v>
      </c>
      <c r="BIZ18" s="111"/>
      <c r="BJA18" s="119">
        <v>0.62</v>
      </c>
      <c r="BJB18" s="181" t="s">
        <v>1182</v>
      </c>
      <c r="BJC18" s="182"/>
      <c r="BJD18" s="120">
        <v>0.64</v>
      </c>
      <c r="BJE18" s="110" t="s">
        <v>752</v>
      </c>
      <c r="BJF18" s="111" t="s">
        <v>526</v>
      </c>
      <c r="BJG18" s="112" t="s">
        <v>525</v>
      </c>
      <c r="BJH18" s="142">
        <v>44927</v>
      </c>
      <c r="BJI18" s="142">
        <v>44743</v>
      </c>
      <c r="BJJ18" s="143">
        <v>44652</v>
      </c>
      <c r="BJK18" s="142">
        <v>44562</v>
      </c>
      <c r="BJL18" s="112" t="s">
        <v>56</v>
      </c>
      <c r="BJM18" s="141" t="s">
        <v>54</v>
      </c>
      <c r="BJN18" s="117" t="s">
        <v>751</v>
      </c>
      <c r="BJO18" s="111" t="s">
        <v>1181</v>
      </c>
      <c r="BJP18" s="111"/>
      <c r="BJQ18" s="119">
        <v>0.62</v>
      </c>
      <c r="BJR18" s="181" t="s">
        <v>1182</v>
      </c>
      <c r="BJS18" s="182"/>
      <c r="BJT18" s="120">
        <v>0.64</v>
      </c>
      <c r="BJU18" s="110" t="s">
        <v>752</v>
      </c>
      <c r="BJV18" s="111" t="s">
        <v>526</v>
      </c>
      <c r="BJW18" s="112" t="s">
        <v>525</v>
      </c>
      <c r="BJX18" s="142">
        <v>44927</v>
      </c>
      <c r="BJY18" s="142">
        <v>44743</v>
      </c>
      <c r="BJZ18" s="143">
        <v>44652</v>
      </c>
      <c r="BKA18" s="142">
        <v>44562</v>
      </c>
      <c r="BKB18" s="112" t="s">
        <v>56</v>
      </c>
      <c r="BKC18" s="141" t="s">
        <v>54</v>
      </c>
      <c r="BKD18" s="117" t="s">
        <v>751</v>
      </c>
      <c r="BKE18" s="111" t="s">
        <v>1181</v>
      </c>
      <c r="BKF18" s="111"/>
      <c r="BKG18" s="119">
        <v>0.62</v>
      </c>
      <c r="BKH18" s="181" t="s">
        <v>1182</v>
      </c>
      <c r="BKI18" s="182"/>
      <c r="BKJ18" s="120">
        <v>0.64</v>
      </c>
      <c r="BKK18" s="110" t="s">
        <v>752</v>
      </c>
      <c r="BKL18" s="111" t="s">
        <v>526</v>
      </c>
      <c r="BKM18" s="112" t="s">
        <v>525</v>
      </c>
      <c r="BKN18" s="142">
        <v>44927</v>
      </c>
      <c r="BKO18" s="142">
        <v>44743</v>
      </c>
      <c r="BKP18" s="143">
        <v>44652</v>
      </c>
      <c r="BKQ18" s="142">
        <v>44562</v>
      </c>
      <c r="BKR18" s="112" t="s">
        <v>56</v>
      </c>
      <c r="BKS18" s="141" t="s">
        <v>54</v>
      </c>
      <c r="BKT18" s="117" t="s">
        <v>751</v>
      </c>
      <c r="BKU18" s="111" t="s">
        <v>1181</v>
      </c>
      <c r="BKV18" s="111"/>
      <c r="BKW18" s="119">
        <v>0.62</v>
      </c>
      <c r="BKX18" s="181" t="s">
        <v>1182</v>
      </c>
      <c r="BKY18" s="182"/>
      <c r="BKZ18" s="120">
        <v>0.64</v>
      </c>
      <c r="BLA18" s="110" t="s">
        <v>752</v>
      </c>
      <c r="BLB18" s="111" t="s">
        <v>526</v>
      </c>
      <c r="BLC18" s="112" t="s">
        <v>525</v>
      </c>
      <c r="BLD18" s="142">
        <v>44927</v>
      </c>
      <c r="BLE18" s="142">
        <v>44743</v>
      </c>
      <c r="BLF18" s="143">
        <v>44652</v>
      </c>
      <c r="BLG18" s="142">
        <v>44562</v>
      </c>
      <c r="BLH18" s="112" t="s">
        <v>56</v>
      </c>
      <c r="BLI18" s="141" t="s">
        <v>54</v>
      </c>
      <c r="BLJ18" s="117" t="s">
        <v>751</v>
      </c>
      <c r="BLK18" s="111" t="s">
        <v>1181</v>
      </c>
      <c r="BLL18" s="111"/>
      <c r="BLM18" s="119">
        <v>0.62</v>
      </c>
      <c r="BLN18" s="181" t="s">
        <v>1182</v>
      </c>
      <c r="BLO18" s="182"/>
      <c r="BLP18" s="120">
        <v>0.64</v>
      </c>
      <c r="BLQ18" s="110" t="s">
        <v>752</v>
      </c>
      <c r="BLR18" s="111" t="s">
        <v>526</v>
      </c>
      <c r="BLS18" s="112" t="s">
        <v>525</v>
      </c>
      <c r="BLT18" s="142">
        <v>44927</v>
      </c>
      <c r="BLU18" s="142">
        <v>44743</v>
      </c>
      <c r="BLV18" s="143">
        <v>44652</v>
      </c>
      <c r="BLW18" s="142">
        <v>44562</v>
      </c>
      <c r="BLX18" s="112" t="s">
        <v>56</v>
      </c>
      <c r="BLY18" s="141" t="s">
        <v>54</v>
      </c>
      <c r="BLZ18" s="117" t="s">
        <v>751</v>
      </c>
      <c r="BMA18" s="111" t="s">
        <v>1181</v>
      </c>
      <c r="BMB18" s="111"/>
      <c r="BMC18" s="119">
        <v>0.62</v>
      </c>
      <c r="BMD18" s="181" t="s">
        <v>1182</v>
      </c>
      <c r="BME18" s="182"/>
      <c r="BMF18" s="120">
        <v>0.64</v>
      </c>
      <c r="BMG18" s="110" t="s">
        <v>752</v>
      </c>
      <c r="BMH18" s="111" t="s">
        <v>526</v>
      </c>
      <c r="BMI18" s="112" t="s">
        <v>525</v>
      </c>
      <c r="BMJ18" s="142">
        <v>44927</v>
      </c>
      <c r="BMK18" s="142">
        <v>44743</v>
      </c>
      <c r="BML18" s="143">
        <v>44652</v>
      </c>
      <c r="BMM18" s="142">
        <v>44562</v>
      </c>
      <c r="BMN18" s="112" t="s">
        <v>56</v>
      </c>
      <c r="BMO18" s="141" t="s">
        <v>54</v>
      </c>
      <c r="BMP18" s="117" t="s">
        <v>751</v>
      </c>
      <c r="BMQ18" s="111" t="s">
        <v>1181</v>
      </c>
      <c r="BMR18" s="111"/>
      <c r="BMS18" s="119">
        <v>0.62</v>
      </c>
      <c r="BMT18" s="181" t="s">
        <v>1182</v>
      </c>
      <c r="BMU18" s="182"/>
      <c r="BMV18" s="120">
        <v>0.64</v>
      </c>
      <c r="BMW18" s="110" t="s">
        <v>752</v>
      </c>
      <c r="BMX18" s="111" t="s">
        <v>526</v>
      </c>
      <c r="BMY18" s="112" t="s">
        <v>525</v>
      </c>
      <c r="BMZ18" s="142">
        <v>44927</v>
      </c>
      <c r="BNA18" s="142">
        <v>44743</v>
      </c>
      <c r="BNB18" s="143">
        <v>44652</v>
      </c>
      <c r="BNC18" s="142">
        <v>44562</v>
      </c>
      <c r="BND18" s="112" t="s">
        <v>56</v>
      </c>
      <c r="BNE18" s="141" t="s">
        <v>54</v>
      </c>
      <c r="BNF18" s="117" t="s">
        <v>751</v>
      </c>
      <c r="BNG18" s="111" t="s">
        <v>1181</v>
      </c>
      <c r="BNH18" s="111"/>
      <c r="BNI18" s="119">
        <v>0.62</v>
      </c>
      <c r="BNJ18" s="181" t="s">
        <v>1182</v>
      </c>
      <c r="BNK18" s="182"/>
      <c r="BNL18" s="120">
        <v>0.64</v>
      </c>
      <c r="BNM18" s="110" t="s">
        <v>752</v>
      </c>
      <c r="BNN18" s="111" t="s">
        <v>526</v>
      </c>
      <c r="BNO18" s="112" t="s">
        <v>525</v>
      </c>
      <c r="BNP18" s="142">
        <v>44927</v>
      </c>
      <c r="BNQ18" s="142">
        <v>44743</v>
      </c>
      <c r="BNR18" s="143">
        <v>44652</v>
      </c>
      <c r="BNS18" s="142">
        <v>44562</v>
      </c>
      <c r="BNT18" s="112" t="s">
        <v>56</v>
      </c>
      <c r="BNU18" s="141" t="s">
        <v>54</v>
      </c>
      <c r="BNV18" s="117" t="s">
        <v>751</v>
      </c>
      <c r="BNW18" s="111" t="s">
        <v>1181</v>
      </c>
      <c r="BNX18" s="111"/>
      <c r="BNY18" s="119">
        <v>0.62</v>
      </c>
      <c r="BNZ18" s="181" t="s">
        <v>1182</v>
      </c>
      <c r="BOA18" s="182"/>
      <c r="BOB18" s="120">
        <v>0.64</v>
      </c>
      <c r="BOC18" s="110" t="s">
        <v>752</v>
      </c>
      <c r="BOD18" s="111" t="s">
        <v>526</v>
      </c>
      <c r="BOE18" s="112" t="s">
        <v>525</v>
      </c>
      <c r="BOF18" s="142">
        <v>44927</v>
      </c>
      <c r="BOG18" s="142">
        <v>44743</v>
      </c>
      <c r="BOH18" s="143">
        <v>44652</v>
      </c>
      <c r="BOI18" s="142">
        <v>44562</v>
      </c>
      <c r="BOJ18" s="112" t="s">
        <v>56</v>
      </c>
      <c r="BOK18" s="141" t="s">
        <v>54</v>
      </c>
      <c r="BOL18" s="117" t="s">
        <v>751</v>
      </c>
      <c r="BOM18" s="111" t="s">
        <v>1181</v>
      </c>
      <c r="BON18" s="111"/>
      <c r="BOO18" s="119">
        <v>0.62</v>
      </c>
      <c r="BOP18" s="181" t="s">
        <v>1182</v>
      </c>
      <c r="BOQ18" s="182"/>
      <c r="BOR18" s="120">
        <v>0.64</v>
      </c>
      <c r="BOS18" s="110" t="s">
        <v>752</v>
      </c>
      <c r="BOT18" s="111" t="s">
        <v>526</v>
      </c>
      <c r="BOU18" s="112" t="s">
        <v>525</v>
      </c>
      <c r="BOV18" s="142">
        <v>44927</v>
      </c>
      <c r="BOW18" s="142">
        <v>44743</v>
      </c>
      <c r="BOX18" s="143">
        <v>44652</v>
      </c>
      <c r="BOY18" s="142">
        <v>44562</v>
      </c>
      <c r="BOZ18" s="112" t="s">
        <v>56</v>
      </c>
      <c r="BPA18" s="141" t="s">
        <v>54</v>
      </c>
      <c r="BPB18" s="117" t="s">
        <v>751</v>
      </c>
      <c r="BPC18" s="111" t="s">
        <v>1181</v>
      </c>
      <c r="BPD18" s="111"/>
      <c r="BPE18" s="119">
        <v>0.62</v>
      </c>
      <c r="BPF18" s="181" t="s">
        <v>1182</v>
      </c>
      <c r="BPG18" s="182"/>
      <c r="BPH18" s="120">
        <v>0.64</v>
      </c>
      <c r="BPI18" s="110" t="s">
        <v>752</v>
      </c>
      <c r="BPJ18" s="111" t="s">
        <v>526</v>
      </c>
      <c r="BPK18" s="112" t="s">
        <v>525</v>
      </c>
      <c r="BPL18" s="142">
        <v>44927</v>
      </c>
      <c r="BPM18" s="142">
        <v>44743</v>
      </c>
      <c r="BPN18" s="143">
        <v>44652</v>
      </c>
      <c r="BPO18" s="142">
        <v>44562</v>
      </c>
      <c r="BPP18" s="112" t="s">
        <v>56</v>
      </c>
      <c r="BPQ18" s="141" t="s">
        <v>54</v>
      </c>
      <c r="BPR18" s="117" t="s">
        <v>751</v>
      </c>
      <c r="BPS18" s="111" t="s">
        <v>1181</v>
      </c>
      <c r="BPT18" s="111"/>
      <c r="BPU18" s="119">
        <v>0.62</v>
      </c>
      <c r="BPV18" s="181" t="s">
        <v>1182</v>
      </c>
      <c r="BPW18" s="182"/>
      <c r="BPX18" s="120">
        <v>0.64</v>
      </c>
      <c r="BPY18" s="110" t="s">
        <v>752</v>
      </c>
      <c r="BPZ18" s="111" t="s">
        <v>526</v>
      </c>
      <c r="BQA18" s="112" t="s">
        <v>525</v>
      </c>
      <c r="BQB18" s="142">
        <v>44927</v>
      </c>
      <c r="BQC18" s="142">
        <v>44743</v>
      </c>
      <c r="BQD18" s="143">
        <v>44652</v>
      </c>
      <c r="BQE18" s="142">
        <v>44562</v>
      </c>
      <c r="BQF18" s="112" t="s">
        <v>56</v>
      </c>
      <c r="BQG18" s="141" t="s">
        <v>54</v>
      </c>
      <c r="BQH18" s="117" t="s">
        <v>751</v>
      </c>
      <c r="BQI18" s="111" t="s">
        <v>1181</v>
      </c>
      <c r="BQJ18" s="111"/>
      <c r="BQK18" s="119">
        <v>0.62</v>
      </c>
      <c r="BQL18" s="181" t="s">
        <v>1182</v>
      </c>
      <c r="BQM18" s="182"/>
      <c r="BQN18" s="120">
        <v>0.64</v>
      </c>
      <c r="BQO18" s="110" t="s">
        <v>752</v>
      </c>
      <c r="BQP18" s="111" t="s">
        <v>526</v>
      </c>
      <c r="BQQ18" s="112" t="s">
        <v>525</v>
      </c>
      <c r="BQR18" s="142">
        <v>44927</v>
      </c>
      <c r="BQS18" s="142">
        <v>44743</v>
      </c>
      <c r="BQT18" s="143">
        <v>44652</v>
      </c>
      <c r="BQU18" s="142">
        <v>44562</v>
      </c>
      <c r="BQV18" s="112" t="s">
        <v>56</v>
      </c>
      <c r="BQW18" s="141" t="s">
        <v>54</v>
      </c>
      <c r="BQX18" s="117" t="s">
        <v>751</v>
      </c>
      <c r="BQY18" s="111" t="s">
        <v>1181</v>
      </c>
      <c r="BQZ18" s="111"/>
      <c r="BRA18" s="119">
        <v>0.62</v>
      </c>
      <c r="BRB18" s="181" t="s">
        <v>1182</v>
      </c>
      <c r="BRC18" s="182"/>
      <c r="BRD18" s="120">
        <v>0.64</v>
      </c>
      <c r="BRE18" s="110" t="s">
        <v>752</v>
      </c>
      <c r="BRF18" s="111" t="s">
        <v>526</v>
      </c>
      <c r="BRG18" s="112" t="s">
        <v>525</v>
      </c>
      <c r="BRH18" s="142">
        <v>44927</v>
      </c>
      <c r="BRI18" s="142">
        <v>44743</v>
      </c>
      <c r="BRJ18" s="143">
        <v>44652</v>
      </c>
      <c r="BRK18" s="142">
        <v>44562</v>
      </c>
      <c r="BRL18" s="112" t="s">
        <v>56</v>
      </c>
      <c r="BRM18" s="141" t="s">
        <v>54</v>
      </c>
      <c r="BRN18" s="117" t="s">
        <v>751</v>
      </c>
      <c r="BRO18" s="111" t="s">
        <v>1181</v>
      </c>
      <c r="BRP18" s="111"/>
      <c r="BRQ18" s="119">
        <v>0.62</v>
      </c>
      <c r="BRR18" s="181" t="s">
        <v>1182</v>
      </c>
      <c r="BRS18" s="182"/>
      <c r="BRT18" s="120">
        <v>0.64</v>
      </c>
      <c r="BRU18" s="110" t="s">
        <v>752</v>
      </c>
      <c r="BRV18" s="111" t="s">
        <v>526</v>
      </c>
      <c r="BRW18" s="112" t="s">
        <v>525</v>
      </c>
      <c r="BRX18" s="142">
        <v>44927</v>
      </c>
      <c r="BRY18" s="142">
        <v>44743</v>
      </c>
      <c r="BRZ18" s="143">
        <v>44652</v>
      </c>
      <c r="BSA18" s="142">
        <v>44562</v>
      </c>
      <c r="BSB18" s="112" t="s">
        <v>56</v>
      </c>
      <c r="BSC18" s="141" t="s">
        <v>54</v>
      </c>
      <c r="BSD18" s="117" t="s">
        <v>751</v>
      </c>
      <c r="BSE18" s="111" t="s">
        <v>1181</v>
      </c>
      <c r="BSF18" s="111"/>
      <c r="BSG18" s="119">
        <v>0.62</v>
      </c>
      <c r="BSH18" s="181" t="s">
        <v>1182</v>
      </c>
      <c r="BSI18" s="182"/>
      <c r="BSJ18" s="120">
        <v>0.64</v>
      </c>
      <c r="BSK18" s="110" t="s">
        <v>752</v>
      </c>
      <c r="BSL18" s="111" t="s">
        <v>526</v>
      </c>
      <c r="BSM18" s="112" t="s">
        <v>525</v>
      </c>
      <c r="BSN18" s="142">
        <v>44927</v>
      </c>
      <c r="BSO18" s="142">
        <v>44743</v>
      </c>
      <c r="BSP18" s="143">
        <v>44652</v>
      </c>
      <c r="BSQ18" s="142">
        <v>44562</v>
      </c>
      <c r="BSR18" s="112" t="s">
        <v>56</v>
      </c>
      <c r="BSS18" s="141" t="s">
        <v>54</v>
      </c>
      <c r="BST18" s="117" t="s">
        <v>751</v>
      </c>
      <c r="BSU18" s="111" t="s">
        <v>1181</v>
      </c>
      <c r="BSV18" s="111"/>
      <c r="BSW18" s="119">
        <v>0.62</v>
      </c>
      <c r="BSX18" s="181" t="s">
        <v>1182</v>
      </c>
      <c r="BSY18" s="182"/>
      <c r="BSZ18" s="120">
        <v>0.64</v>
      </c>
      <c r="BTA18" s="110" t="s">
        <v>752</v>
      </c>
      <c r="BTB18" s="111" t="s">
        <v>526</v>
      </c>
      <c r="BTC18" s="112" t="s">
        <v>525</v>
      </c>
      <c r="BTD18" s="142">
        <v>44927</v>
      </c>
      <c r="BTE18" s="142">
        <v>44743</v>
      </c>
      <c r="BTF18" s="143">
        <v>44652</v>
      </c>
      <c r="BTG18" s="142">
        <v>44562</v>
      </c>
      <c r="BTH18" s="112" t="s">
        <v>56</v>
      </c>
      <c r="BTI18" s="141" t="s">
        <v>54</v>
      </c>
      <c r="BTJ18" s="117" t="s">
        <v>751</v>
      </c>
      <c r="BTK18" s="111" t="s">
        <v>1181</v>
      </c>
      <c r="BTL18" s="111"/>
      <c r="BTM18" s="119">
        <v>0.62</v>
      </c>
      <c r="BTN18" s="181" t="s">
        <v>1182</v>
      </c>
      <c r="BTO18" s="182"/>
      <c r="BTP18" s="120">
        <v>0.64</v>
      </c>
      <c r="BTQ18" s="110" t="s">
        <v>752</v>
      </c>
      <c r="BTR18" s="111" t="s">
        <v>526</v>
      </c>
      <c r="BTS18" s="112" t="s">
        <v>525</v>
      </c>
      <c r="BTT18" s="142">
        <v>44927</v>
      </c>
      <c r="BTU18" s="142">
        <v>44743</v>
      </c>
      <c r="BTV18" s="143">
        <v>44652</v>
      </c>
      <c r="BTW18" s="142">
        <v>44562</v>
      </c>
      <c r="BTX18" s="112" t="s">
        <v>56</v>
      </c>
      <c r="BTY18" s="141" t="s">
        <v>54</v>
      </c>
      <c r="BTZ18" s="117" t="s">
        <v>751</v>
      </c>
      <c r="BUA18" s="111" t="s">
        <v>1181</v>
      </c>
      <c r="BUB18" s="111"/>
      <c r="BUC18" s="119">
        <v>0.62</v>
      </c>
      <c r="BUD18" s="181" t="s">
        <v>1182</v>
      </c>
      <c r="BUE18" s="182"/>
      <c r="BUF18" s="120">
        <v>0.64</v>
      </c>
      <c r="BUG18" s="110" t="s">
        <v>752</v>
      </c>
      <c r="BUH18" s="111" t="s">
        <v>526</v>
      </c>
      <c r="BUI18" s="112" t="s">
        <v>525</v>
      </c>
      <c r="BUJ18" s="142">
        <v>44927</v>
      </c>
      <c r="BUK18" s="142">
        <v>44743</v>
      </c>
      <c r="BUL18" s="143">
        <v>44652</v>
      </c>
      <c r="BUM18" s="142">
        <v>44562</v>
      </c>
      <c r="BUN18" s="112" t="s">
        <v>56</v>
      </c>
      <c r="BUO18" s="141" t="s">
        <v>54</v>
      </c>
      <c r="BUP18" s="117" t="s">
        <v>751</v>
      </c>
      <c r="BUQ18" s="111" t="s">
        <v>1181</v>
      </c>
      <c r="BUR18" s="111"/>
      <c r="BUS18" s="119">
        <v>0.62</v>
      </c>
      <c r="BUT18" s="181" t="s">
        <v>1182</v>
      </c>
      <c r="BUU18" s="182"/>
      <c r="BUV18" s="120">
        <v>0.64</v>
      </c>
      <c r="BUW18" s="110" t="s">
        <v>752</v>
      </c>
      <c r="BUX18" s="111" t="s">
        <v>526</v>
      </c>
      <c r="BUY18" s="112" t="s">
        <v>525</v>
      </c>
      <c r="BUZ18" s="142">
        <v>44927</v>
      </c>
      <c r="BVA18" s="142">
        <v>44743</v>
      </c>
      <c r="BVB18" s="143">
        <v>44652</v>
      </c>
      <c r="BVC18" s="142">
        <v>44562</v>
      </c>
      <c r="BVD18" s="112" t="s">
        <v>56</v>
      </c>
      <c r="BVE18" s="141" t="s">
        <v>54</v>
      </c>
      <c r="BVF18" s="117" t="s">
        <v>751</v>
      </c>
      <c r="BVG18" s="111" t="s">
        <v>1181</v>
      </c>
      <c r="BVH18" s="111"/>
      <c r="BVI18" s="119">
        <v>0.62</v>
      </c>
      <c r="BVJ18" s="181" t="s">
        <v>1182</v>
      </c>
      <c r="BVK18" s="182"/>
      <c r="BVL18" s="120">
        <v>0.64</v>
      </c>
      <c r="BVM18" s="110" t="s">
        <v>752</v>
      </c>
      <c r="BVN18" s="111" t="s">
        <v>526</v>
      </c>
      <c r="BVO18" s="112" t="s">
        <v>525</v>
      </c>
      <c r="BVP18" s="142">
        <v>44927</v>
      </c>
      <c r="BVQ18" s="142">
        <v>44743</v>
      </c>
      <c r="BVR18" s="143">
        <v>44652</v>
      </c>
      <c r="BVS18" s="142">
        <v>44562</v>
      </c>
      <c r="BVT18" s="112" t="s">
        <v>56</v>
      </c>
      <c r="BVU18" s="141" t="s">
        <v>54</v>
      </c>
      <c r="BVV18" s="117" t="s">
        <v>751</v>
      </c>
      <c r="BVW18" s="111" t="s">
        <v>1181</v>
      </c>
      <c r="BVX18" s="111"/>
      <c r="BVY18" s="119">
        <v>0.62</v>
      </c>
      <c r="BVZ18" s="181" t="s">
        <v>1182</v>
      </c>
      <c r="BWA18" s="182"/>
      <c r="BWB18" s="120">
        <v>0.64</v>
      </c>
      <c r="BWC18" s="110" t="s">
        <v>752</v>
      </c>
      <c r="BWD18" s="111" t="s">
        <v>526</v>
      </c>
      <c r="BWE18" s="112" t="s">
        <v>525</v>
      </c>
      <c r="BWF18" s="142">
        <v>44927</v>
      </c>
      <c r="BWG18" s="142">
        <v>44743</v>
      </c>
      <c r="BWH18" s="143">
        <v>44652</v>
      </c>
      <c r="BWI18" s="142">
        <v>44562</v>
      </c>
      <c r="BWJ18" s="112" t="s">
        <v>56</v>
      </c>
      <c r="BWK18" s="141" t="s">
        <v>54</v>
      </c>
      <c r="BWL18" s="117" t="s">
        <v>751</v>
      </c>
      <c r="BWM18" s="111" t="s">
        <v>1181</v>
      </c>
      <c r="BWN18" s="111"/>
      <c r="BWO18" s="119">
        <v>0.62</v>
      </c>
      <c r="BWP18" s="181" t="s">
        <v>1182</v>
      </c>
      <c r="BWQ18" s="182"/>
      <c r="BWR18" s="120">
        <v>0.64</v>
      </c>
      <c r="BWS18" s="110" t="s">
        <v>752</v>
      </c>
      <c r="BWT18" s="111" t="s">
        <v>526</v>
      </c>
      <c r="BWU18" s="112" t="s">
        <v>525</v>
      </c>
      <c r="BWV18" s="142">
        <v>44927</v>
      </c>
      <c r="BWW18" s="142">
        <v>44743</v>
      </c>
      <c r="BWX18" s="143">
        <v>44652</v>
      </c>
      <c r="BWY18" s="142">
        <v>44562</v>
      </c>
      <c r="BWZ18" s="112" t="s">
        <v>56</v>
      </c>
      <c r="BXA18" s="141" t="s">
        <v>54</v>
      </c>
      <c r="BXB18" s="117" t="s">
        <v>751</v>
      </c>
      <c r="BXC18" s="111" t="s">
        <v>1181</v>
      </c>
      <c r="BXD18" s="111"/>
      <c r="BXE18" s="119">
        <v>0.62</v>
      </c>
      <c r="BXF18" s="181" t="s">
        <v>1182</v>
      </c>
      <c r="BXG18" s="182"/>
      <c r="BXH18" s="120">
        <v>0.64</v>
      </c>
      <c r="BXI18" s="110" t="s">
        <v>752</v>
      </c>
      <c r="BXJ18" s="111" t="s">
        <v>526</v>
      </c>
      <c r="BXK18" s="112" t="s">
        <v>525</v>
      </c>
      <c r="BXL18" s="142">
        <v>44927</v>
      </c>
      <c r="BXM18" s="142">
        <v>44743</v>
      </c>
      <c r="BXN18" s="143">
        <v>44652</v>
      </c>
      <c r="BXO18" s="142">
        <v>44562</v>
      </c>
      <c r="BXP18" s="112" t="s">
        <v>56</v>
      </c>
      <c r="BXQ18" s="141" t="s">
        <v>54</v>
      </c>
      <c r="BXR18" s="117" t="s">
        <v>751</v>
      </c>
      <c r="BXS18" s="111" t="s">
        <v>1181</v>
      </c>
      <c r="BXT18" s="111"/>
      <c r="BXU18" s="119">
        <v>0.62</v>
      </c>
      <c r="BXV18" s="181" t="s">
        <v>1182</v>
      </c>
      <c r="BXW18" s="182"/>
      <c r="BXX18" s="120">
        <v>0.64</v>
      </c>
      <c r="BXY18" s="110" t="s">
        <v>752</v>
      </c>
      <c r="BXZ18" s="111" t="s">
        <v>526</v>
      </c>
      <c r="BYA18" s="112" t="s">
        <v>525</v>
      </c>
      <c r="BYB18" s="142">
        <v>44927</v>
      </c>
      <c r="BYC18" s="142">
        <v>44743</v>
      </c>
      <c r="BYD18" s="143">
        <v>44652</v>
      </c>
      <c r="BYE18" s="142">
        <v>44562</v>
      </c>
      <c r="BYF18" s="112" t="s">
        <v>56</v>
      </c>
      <c r="BYG18" s="141" t="s">
        <v>54</v>
      </c>
      <c r="BYH18" s="117" t="s">
        <v>751</v>
      </c>
      <c r="BYI18" s="111" t="s">
        <v>1181</v>
      </c>
      <c r="BYJ18" s="111"/>
      <c r="BYK18" s="119">
        <v>0.62</v>
      </c>
      <c r="BYL18" s="181" t="s">
        <v>1182</v>
      </c>
      <c r="BYM18" s="182"/>
      <c r="BYN18" s="120">
        <v>0.64</v>
      </c>
      <c r="BYO18" s="110" t="s">
        <v>752</v>
      </c>
      <c r="BYP18" s="111" t="s">
        <v>526</v>
      </c>
      <c r="BYQ18" s="112" t="s">
        <v>525</v>
      </c>
      <c r="BYR18" s="142">
        <v>44927</v>
      </c>
      <c r="BYS18" s="142">
        <v>44743</v>
      </c>
      <c r="BYT18" s="143">
        <v>44652</v>
      </c>
      <c r="BYU18" s="142">
        <v>44562</v>
      </c>
      <c r="BYV18" s="112" t="s">
        <v>56</v>
      </c>
      <c r="BYW18" s="141" t="s">
        <v>54</v>
      </c>
      <c r="BYX18" s="117" t="s">
        <v>751</v>
      </c>
      <c r="BYY18" s="111" t="s">
        <v>1181</v>
      </c>
      <c r="BYZ18" s="111"/>
      <c r="BZA18" s="119">
        <v>0.62</v>
      </c>
      <c r="BZB18" s="181" t="s">
        <v>1182</v>
      </c>
      <c r="BZC18" s="182"/>
      <c r="BZD18" s="120">
        <v>0.64</v>
      </c>
      <c r="BZE18" s="110" t="s">
        <v>752</v>
      </c>
      <c r="BZF18" s="111" t="s">
        <v>526</v>
      </c>
      <c r="BZG18" s="112" t="s">
        <v>525</v>
      </c>
      <c r="BZH18" s="142">
        <v>44927</v>
      </c>
      <c r="BZI18" s="142">
        <v>44743</v>
      </c>
      <c r="BZJ18" s="143">
        <v>44652</v>
      </c>
      <c r="BZK18" s="142">
        <v>44562</v>
      </c>
      <c r="BZL18" s="112" t="s">
        <v>56</v>
      </c>
      <c r="BZM18" s="141" t="s">
        <v>54</v>
      </c>
      <c r="BZN18" s="117" t="s">
        <v>751</v>
      </c>
      <c r="BZO18" s="111" t="s">
        <v>1181</v>
      </c>
      <c r="BZP18" s="111"/>
      <c r="BZQ18" s="119">
        <v>0.62</v>
      </c>
      <c r="BZR18" s="181" t="s">
        <v>1182</v>
      </c>
      <c r="BZS18" s="182"/>
      <c r="BZT18" s="120">
        <v>0.64</v>
      </c>
      <c r="BZU18" s="110" t="s">
        <v>752</v>
      </c>
      <c r="BZV18" s="111" t="s">
        <v>526</v>
      </c>
      <c r="BZW18" s="112" t="s">
        <v>525</v>
      </c>
      <c r="BZX18" s="142">
        <v>44927</v>
      </c>
      <c r="BZY18" s="142">
        <v>44743</v>
      </c>
      <c r="BZZ18" s="143">
        <v>44652</v>
      </c>
      <c r="CAA18" s="142">
        <v>44562</v>
      </c>
      <c r="CAB18" s="112" t="s">
        <v>56</v>
      </c>
      <c r="CAC18" s="141" t="s">
        <v>54</v>
      </c>
      <c r="CAD18" s="117" t="s">
        <v>751</v>
      </c>
      <c r="CAE18" s="111" t="s">
        <v>1181</v>
      </c>
      <c r="CAF18" s="111"/>
      <c r="CAG18" s="119">
        <v>0.62</v>
      </c>
      <c r="CAH18" s="181" t="s">
        <v>1182</v>
      </c>
      <c r="CAI18" s="182"/>
      <c r="CAJ18" s="120">
        <v>0.64</v>
      </c>
      <c r="CAK18" s="110" t="s">
        <v>752</v>
      </c>
      <c r="CAL18" s="111" t="s">
        <v>526</v>
      </c>
      <c r="CAM18" s="112" t="s">
        <v>525</v>
      </c>
      <c r="CAN18" s="142">
        <v>44927</v>
      </c>
      <c r="CAO18" s="142">
        <v>44743</v>
      </c>
      <c r="CAP18" s="143">
        <v>44652</v>
      </c>
      <c r="CAQ18" s="142">
        <v>44562</v>
      </c>
      <c r="CAR18" s="112" t="s">
        <v>56</v>
      </c>
      <c r="CAS18" s="141" t="s">
        <v>54</v>
      </c>
      <c r="CAT18" s="117" t="s">
        <v>751</v>
      </c>
      <c r="CAU18" s="111" t="s">
        <v>1181</v>
      </c>
      <c r="CAV18" s="111"/>
      <c r="CAW18" s="119">
        <v>0.62</v>
      </c>
      <c r="CAX18" s="181" t="s">
        <v>1182</v>
      </c>
      <c r="CAY18" s="182"/>
      <c r="CAZ18" s="120">
        <v>0.64</v>
      </c>
      <c r="CBA18" s="110" t="s">
        <v>752</v>
      </c>
      <c r="CBB18" s="111" t="s">
        <v>526</v>
      </c>
      <c r="CBC18" s="112" t="s">
        <v>525</v>
      </c>
      <c r="CBD18" s="142">
        <v>44927</v>
      </c>
      <c r="CBE18" s="142">
        <v>44743</v>
      </c>
      <c r="CBF18" s="143">
        <v>44652</v>
      </c>
      <c r="CBG18" s="142">
        <v>44562</v>
      </c>
      <c r="CBH18" s="112" t="s">
        <v>56</v>
      </c>
      <c r="CBI18" s="141" t="s">
        <v>54</v>
      </c>
      <c r="CBJ18" s="117" t="s">
        <v>751</v>
      </c>
      <c r="CBK18" s="111" t="s">
        <v>1181</v>
      </c>
      <c r="CBL18" s="111"/>
      <c r="CBM18" s="119">
        <v>0.62</v>
      </c>
      <c r="CBN18" s="181" t="s">
        <v>1182</v>
      </c>
      <c r="CBO18" s="182"/>
      <c r="CBP18" s="120">
        <v>0.64</v>
      </c>
      <c r="CBQ18" s="110" t="s">
        <v>752</v>
      </c>
      <c r="CBR18" s="111" t="s">
        <v>526</v>
      </c>
      <c r="CBS18" s="112" t="s">
        <v>525</v>
      </c>
      <c r="CBT18" s="142">
        <v>44927</v>
      </c>
      <c r="CBU18" s="142">
        <v>44743</v>
      </c>
      <c r="CBV18" s="143">
        <v>44652</v>
      </c>
      <c r="CBW18" s="142">
        <v>44562</v>
      </c>
      <c r="CBX18" s="112" t="s">
        <v>56</v>
      </c>
      <c r="CBY18" s="141" t="s">
        <v>54</v>
      </c>
      <c r="CBZ18" s="117" t="s">
        <v>751</v>
      </c>
      <c r="CCA18" s="111" t="s">
        <v>1181</v>
      </c>
      <c r="CCB18" s="111"/>
      <c r="CCC18" s="119">
        <v>0.62</v>
      </c>
      <c r="CCD18" s="181" t="s">
        <v>1182</v>
      </c>
      <c r="CCE18" s="182"/>
      <c r="CCF18" s="120">
        <v>0.64</v>
      </c>
      <c r="CCG18" s="110" t="s">
        <v>752</v>
      </c>
      <c r="CCH18" s="111" t="s">
        <v>526</v>
      </c>
      <c r="CCI18" s="112" t="s">
        <v>525</v>
      </c>
      <c r="CCJ18" s="142">
        <v>44927</v>
      </c>
      <c r="CCK18" s="142">
        <v>44743</v>
      </c>
      <c r="CCL18" s="143">
        <v>44652</v>
      </c>
      <c r="CCM18" s="142">
        <v>44562</v>
      </c>
      <c r="CCN18" s="112" t="s">
        <v>56</v>
      </c>
      <c r="CCO18" s="141" t="s">
        <v>54</v>
      </c>
      <c r="CCP18" s="117" t="s">
        <v>751</v>
      </c>
      <c r="CCQ18" s="111" t="s">
        <v>1181</v>
      </c>
      <c r="CCR18" s="111"/>
      <c r="CCS18" s="119">
        <v>0.62</v>
      </c>
      <c r="CCT18" s="181" t="s">
        <v>1182</v>
      </c>
      <c r="CCU18" s="182"/>
      <c r="CCV18" s="120">
        <v>0.64</v>
      </c>
      <c r="CCW18" s="110" t="s">
        <v>752</v>
      </c>
      <c r="CCX18" s="111" t="s">
        <v>526</v>
      </c>
      <c r="CCY18" s="112" t="s">
        <v>525</v>
      </c>
      <c r="CCZ18" s="142">
        <v>44927</v>
      </c>
      <c r="CDA18" s="142">
        <v>44743</v>
      </c>
      <c r="CDB18" s="143">
        <v>44652</v>
      </c>
      <c r="CDC18" s="142">
        <v>44562</v>
      </c>
      <c r="CDD18" s="112" t="s">
        <v>56</v>
      </c>
      <c r="CDE18" s="141" t="s">
        <v>54</v>
      </c>
      <c r="CDF18" s="117" t="s">
        <v>751</v>
      </c>
      <c r="CDG18" s="111" t="s">
        <v>1181</v>
      </c>
      <c r="CDH18" s="111"/>
      <c r="CDI18" s="119">
        <v>0.62</v>
      </c>
      <c r="CDJ18" s="181" t="s">
        <v>1182</v>
      </c>
      <c r="CDK18" s="182"/>
      <c r="CDL18" s="120">
        <v>0.64</v>
      </c>
      <c r="CDM18" s="110" t="s">
        <v>752</v>
      </c>
      <c r="CDN18" s="111" t="s">
        <v>526</v>
      </c>
      <c r="CDO18" s="112" t="s">
        <v>525</v>
      </c>
      <c r="CDP18" s="142">
        <v>44927</v>
      </c>
      <c r="CDQ18" s="142">
        <v>44743</v>
      </c>
      <c r="CDR18" s="143">
        <v>44652</v>
      </c>
      <c r="CDS18" s="142">
        <v>44562</v>
      </c>
      <c r="CDT18" s="112" t="s">
        <v>56</v>
      </c>
      <c r="CDU18" s="141" t="s">
        <v>54</v>
      </c>
      <c r="CDV18" s="117" t="s">
        <v>751</v>
      </c>
      <c r="CDW18" s="111" t="s">
        <v>1181</v>
      </c>
      <c r="CDX18" s="111"/>
      <c r="CDY18" s="119">
        <v>0.62</v>
      </c>
      <c r="CDZ18" s="181" t="s">
        <v>1182</v>
      </c>
      <c r="CEA18" s="182"/>
      <c r="CEB18" s="120">
        <v>0.64</v>
      </c>
      <c r="CEC18" s="110" t="s">
        <v>752</v>
      </c>
      <c r="CED18" s="111" t="s">
        <v>526</v>
      </c>
      <c r="CEE18" s="112" t="s">
        <v>525</v>
      </c>
      <c r="CEF18" s="142">
        <v>44927</v>
      </c>
      <c r="CEG18" s="142">
        <v>44743</v>
      </c>
      <c r="CEH18" s="143">
        <v>44652</v>
      </c>
      <c r="CEI18" s="142">
        <v>44562</v>
      </c>
      <c r="CEJ18" s="112" t="s">
        <v>56</v>
      </c>
      <c r="CEK18" s="141" t="s">
        <v>54</v>
      </c>
      <c r="CEL18" s="117" t="s">
        <v>751</v>
      </c>
      <c r="CEM18" s="111" t="s">
        <v>1181</v>
      </c>
      <c r="CEN18" s="111"/>
      <c r="CEO18" s="119">
        <v>0.62</v>
      </c>
      <c r="CEP18" s="181" t="s">
        <v>1182</v>
      </c>
      <c r="CEQ18" s="182"/>
      <c r="CER18" s="120">
        <v>0.64</v>
      </c>
      <c r="CES18" s="110" t="s">
        <v>752</v>
      </c>
      <c r="CET18" s="111" t="s">
        <v>526</v>
      </c>
      <c r="CEU18" s="112" t="s">
        <v>525</v>
      </c>
      <c r="CEV18" s="142">
        <v>44927</v>
      </c>
      <c r="CEW18" s="142">
        <v>44743</v>
      </c>
      <c r="CEX18" s="143">
        <v>44652</v>
      </c>
      <c r="CEY18" s="142">
        <v>44562</v>
      </c>
      <c r="CEZ18" s="112" t="s">
        <v>56</v>
      </c>
      <c r="CFA18" s="141" t="s">
        <v>54</v>
      </c>
      <c r="CFB18" s="117" t="s">
        <v>751</v>
      </c>
      <c r="CFC18" s="111" t="s">
        <v>1181</v>
      </c>
      <c r="CFD18" s="111"/>
      <c r="CFE18" s="119">
        <v>0.62</v>
      </c>
      <c r="CFF18" s="181" t="s">
        <v>1182</v>
      </c>
      <c r="CFG18" s="182"/>
      <c r="CFH18" s="120">
        <v>0.64</v>
      </c>
      <c r="CFI18" s="110" t="s">
        <v>752</v>
      </c>
      <c r="CFJ18" s="111" t="s">
        <v>526</v>
      </c>
      <c r="CFK18" s="112" t="s">
        <v>525</v>
      </c>
      <c r="CFL18" s="142">
        <v>44927</v>
      </c>
      <c r="CFM18" s="142">
        <v>44743</v>
      </c>
      <c r="CFN18" s="143">
        <v>44652</v>
      </c>
      <c r="CFO18" s="142">
        <v>44562</v>
      </c>
      <c r="CFP18" s="112" t="s">
        <v>56</v>
      </c>
      <c r="CFQ18" s="141" t="s">
        <v>54</v>
      </c>
      <c r="CFR18" s="117" t="s">
        <v>751</v>
      </c>
      <c r="CFS18" s="111" t="s">
        <v>1181</v>
      </c>
      <c r="CFT18" s="111"/>
      <c r="CFU18" s="119">
        <v>0.62</v>
      </c>
      <c r="CFV18" s="181" t="s">
        <v>1182</v>
      </c>
      <c r="CFW18" s="182"/>
      <c r="CFX18" s="120">
        <v>0.64</v>
      </c>
      <c r="CFY18" s="110" t="s">
        <v>752</v>
      </c>
      <c r="CFZ18" s="111" t="s">
        <v>526</v>
      </c>
      <c r="CGA18" s="112" t="s">
        <v>525</v>
      </c>
      <c r="CGB18" s="142">
        <v>44927</v>
      </c>
      <c r="CGC18" s="142">
        <v>44743</v>
      </c>
      <c r="CGD18" s="143">
        <v>44652</v>
      </c>
      <c r="CGE18" s="142">
        <v>44562</v>
      </c>
      <c r="CGF18" s="112" t="s">
        <v>56</v>
      </c>
      <c r="CGG18" s="141" t="s">
        <v>54</v>
      </c>
      <c r="CGH18" s="117" t="s">
        <v>751</v>
      </c>
      <c r="CGI18" s="111" t="s">
        <v>1181</v>
      </c>
      <c r="CGJ18" s="111"/>
      <c r="CGK18" s="119">
        <v>0.62</v>
      </c>
      <c r="CGL18" s="181" t="s">
        <v>1182</v>
      </c>
      <c r="CGM18" s="182"/>
      <c r="CGN18" s="120">
        <v>0.64</v>
      </c>
      <c r="CGO18" s="110" t="s">
        <v>752</v>
      </c>
      <c r="CGP18" s="111" t="s">
        <v>526</v>
      </c>
      <c r="CGQ18" s="112" t="s">
        <v>525</v>
      </c>
      <c r="CGR18" s="142">
        <v>44927</v>
      </c>
      <c r="CGS18" s="142">
        <v>44743</v>
      </c>
      <c r="CGT18" s="143">
        <v>44652</v>
      </c>
      <c r="CGU18" s="142">
        <v>44562</v>
      </c>
      <c r="CGV18" s="112" t="s">
        <v>56</v>
      </c>
      <c r="CGW18" s="141" t="s">
        <v>54</v>
      </c>
      <c r="CGX18" s="117" t="s">
        <v>751</v>
      </c>
      <c r="CGY18" s="111" t="s">
        <v>1181</v>
      </c>
      <c r="CGZ18" s="111"/>
      <c r="CHA18" s="119">
        <v>0.62</v>
      </c>
      <c r="CHB18" s="181" t="s">
        <v>1182</v>
      </c>
      <c r="CHC18" s="182"/>
      <c r="CHD18" s="120">
        <v>0.64</v>
      </c>
      <c r="CHE18" s="110" t="s">
        <v>752</v>
      </c>
      <c r="CHF18" s="111" t="s">
        <v>526</v>
      </c>
      <c r="CHG18" s="112" t="s">
        <v>525</v>
      </c>
      <c r="CHH18" s="142">
        <v>44927</v>
      </c>
      <c r="CHI18" s="142">
        <v>44743</v>
      </c>
      <c r="CHJ18" s="143">
        <v>44652</v>
      </c>
      <c r="CHK18" s="142">
        <v>44562</v>
      </c>
      <c r="CHL18" s="112" t="s">
        <v>56</v>
      </c>
      <c r="CHM18" s="141" t="s">
        <v>54</v>
      </c>
      <c r="CHN18" s="117" t="s">
        <v>751</v>
      </c>
      <c r="CHO18" s="111" t="s">
        <v>1181</v>
      </c>
      <c r="CHP18" s="111"/>
      <c r="CHQ18" s="119">
        <v>0.62</v>
      </c>
      <c r="CHR18" s="181" t="s">
        <v>1182</v>
      </c>
      <c r="CHS18" s="182"/>
      <c r="CHT18" s="120">
        <v>0.64</v>
      </c>
      <c r="CHU18" s="110" t="s">
        <v>752</v>
      </c>
      <c r="CHV18" s="111" t="s">
        <v>526</v>
      </c>
      <c r="CHW18" s="112" t="s">
        <v>525</v>
      </c>
      <c r="CHX18" s="142">
        <v>44927</v>
      </c>
      <c r="CHY18" s="142">
        <v>44743</v>
      </c>
      <c r="CHZ18" s="143">
        <v>44652</v>
      </c>
      <c r="CIA18" s="142">
        <v>44562</v>
      </c>
      <c r="CIB18" s="112" t="s">
        <v>56</v>
      </c>
      <c r="CIC18" s="141" t="s">
        <v>54</v>
      </c>
      <c r="CID18" s="117" t="s">
        <v>751</v>
      </c>
      <c r="CIE18" s="111" t="s">
        <v>1181</v>
      </c>
      <c r="CIF18" s="111"/>
      <c r="CIG18" s="119">
        <v>0.62</v>
      </c>
      <c r="CIH18" s="181" t="s">
        <v>1182</v>
      </c>
      <c r="CII18" s="182"/>
      <c r="CIJ18" s="120">
        <v>0.64</v>
      </c>
      <c r="CIK18" s="110" t="s">
        <v>752</v>
      </c>
      <c r="CIL18" s="111" t="s">
        <v>526</v>
      </c>
      <c r="CIM18" s="112" t="s">
        <v>525</v>
      </c>
      <c r="CIN18" s="142">
        <v>44927</v>
      </c>
      <c r="CIO18" s="142">
        <v>44743</v>
      </c>
      <c r="CIP18" s="143">
        <v>44652</v>
      </c>
      <c r="CIQ18" s="142">
        <v>44562</v>
      </c>
      <c r="CIR18" s="112" t="s">
        <v>56</v>
      </c>
      <c r="CIS18" s="141" t="s">
        <v>54</v>
      </c>
      <c r="CIT18" s="117" t="s">
        <v>751</v>
      </c>
      <c r="CIU18" s="111" t="s">
        <v>1181</v>
      </c>
      <c r="CIV18" s="111"/>
      <c r="CIW18" s="119">
        <v>0.62</v>
      </c>
      <c r="CIX18" s="181" t="s">
        <v>1182</v>
      </c>
      <c r="CIY18" s="182"/>
      <c r="CIZ18" s="120">
        <v>0.64</v>
      </c>
      <c r="CJA18" s="110" t="s">
        <v>752</v>
      </c>
      <c r="CJB18" s="111" t="s">
        <v>526</v>
      </c>
      <c r="CJC18" s="112" t="s">
        <v>525</v>
      </c>
      <c r="CJD18" s="142">
        <v>44927</v>
      </c>
      <c r="CJE18" s="142">
        <v>44743</v>
      </c>
      <c r="CJF18" s="143">
        <v>44652</v>
      </c>
      <c r="CJG18" s="142">
        <v>44562</v>
      </c>
      <c r="CJH18" s="112" t="s">
        <v>56</v>
      </c>
      <c r="CJI18" s="141" t="s">
        <v>54</v>
      </c>
      <c r="CJJ18" s="117" t="s">
        <v>751</v>
      </c>
      <c r="CJK18" s="111" t="s">
        <v>1181</v>
      </c>
      <c r="CJL18" s="111"/>
      <c r="CJM18" s="119">
        <v>0.62</v>
      </c>
      <c r="CJN18" s="181" t="s">
        <v>1182</v>
      </c>
      <c r="CJO18" s="182"/>
      <c r="CJP18" s="120">
        <v>0.64</v>
      </c>
      <c r="CJQ18" s="110" t="s">
        <v>752</v>
      </c>
      <c r="CJR18" s="111" t="s">
        <v>526</v>
      </c>
      <c r="CJS18" s="112" t="s">
        <v>525</v>
      </c>
      <c r="CJT18" s="142">
        <v>44927</v>
      </c>
      <c r="CJU18" s="142">
        <v>44743</v>
      </c>
      <c r="CJV18" s="143">
        <v>44652</v>
      </c>
      <c r="CJW18" s="142">
        <v>44562</v>
      </c>
      <c r="CJX18" s="112" t="s">
        <v>56</v>
      </c>
      <c r="CJY18" s="141" t="s">
        <v>54</v>
      </c>
      <c r="CJZ18" s="117" t="s">
        <v>751</v>
      </c>
      <c r="CKA18" s="111" t="s">
        <v>1181</v>
      </c>
      <c r="CKB18" s="111"/>
      <c r="CKC18" s="119">
        <v>0.62</v>
      </c>
      <c r="CKD18" s="181" t="s">
        <v>1182</v>
      </c>
      <c r="CKE18" s="182"/>
      <c r="CKF18" s="120">
        <v>0.64</v>
      </c>
      <c r="CKG18" s="110" t="s">
        <v>752</v>
      </c>
      <c r="CKH18" s="111" t="s">
        <v>526</v>
      </c>
      <c r="CKI18" s="112" t="s">
        <v>525</v>
      </c>
      <c r="CKJ18" s="142">
        <v>44927</v>
      </c>
      <c r="CKK18" s="142">
        <v>44743</v>
      </c>
      <c r="CKL18" s="143">
        <v>44652</v>
      </c>
      <c r="CKM18" s="142">
        <v>44562</v>
      </c>
      <c r="CKN18" s="112" t="s">
        <v>56</v>
      </c>
      <c r="CKO18" s="141" t="s">
        <v>54</v>
      </c>
      <c r="CKP18" s="117" t="s">
        <v>751</v>
      </c>
      <c r="CKQ18" s="111" t="s">
        <v>1181</v>
      </c>
      <c r="CKR18" s="111"/>
      <c r="CKS18" s="119">
        <v>0.62</v>
      </c>
      <c r="CKT18" s="181" t="s">
        <v>1182</v>
      </c>
      <c r="CKU18" s="182"/>
      <c r="CKV18" s="120">
        <v>0.64</v>
      </c>
      <c r="CKW18" s="110" t="s">
        <v>752</v>
      </c>
      <c r="CKX18" s="111" t="s">
        <v>526</v>
      </c>
      <c r="CKY18" s="112" t="s">
        <v>525</v>
      </c>
      <c r="CKZ18" s="142">
        <v>44927</v>
      </c>
      <c r="CLA18" s="142">
        <v>44743</v>
      </c>
      <c r="CLB18" s="143">
        <v>44652</v>
      </c>
      <c r="CLC18" s="142">
        <v>44562</v>
      </c>
      <c r="CLD18" s="112" t="s">
        <v>56</v>
      </c>
      <c r="CLE18" s="141" t="s">
        <v>54</v>
      </c>
      <c r="CLF18" s="117" t="s">
        <v>751</v>
      </c>
      <c r="CLG18" s="111" t="s">
        <v>1181</v>
      </c>
      <c r="CLH18" s="111"/>
      <c r="CLI18" s="119">
        <v>0.62</v>
      </c>
      <c r="CLJ18" s="181" t="s">
        <v>1182</v>
      </c>
      <c r="CLK18" s="182"/>
      <c r="CLL18" s="120">
        <v>0.64</v>
      </c>
      <c r="CLM18" s="110" t="s">
        <v>752</v>
      </c>
      <c r="CLN18" s="111" t="s">
        <v>526</v>
      </c>
      <c r="CLO18" s="112" t="s">
        <v>525</v>
      </c>
      <c r="CLP18" s="142">
        <v>44927</v>
      </c>
      <c r="CLQ18" s="142">
        <v>44743</v>
      </c>
      <c r="CLR18" s="143">
        <v>44652</v>
      </c>
      <c r="CLS18" s="142">
        <v>44562</v>
      </c>
      <c r="CLT18" s="112" t="s">
        <v>56</v>
      </c>
      <c r="CLU18" s="141" t="s">
        <v>54</v>
      </c>
      <c r="CLV18" s="117" t="s">
        <v>751</v>
      </c>
      <c r="CLW18" s="111" t="s">
        <v>1181</v>
      </c>
      <c r="CLX18" s="111"/>
      <c r="CLY18" s="119">
        <v>0.62</v>
      </c>
      <c r="CLZ18" s="181" t="s">
        <v>1182</v>
      </c>
      <c r="CMA18" s="182"/>
      <c r="CMB18" s="120">
        <v>0.64</v>
      </c>
      <c r="CMC18" s="110" t="s">
        <v>752</v>
      </c>
      <c r="CMD18" s="111" t="s">
        <v>526</v>
      </c>
      <c r="CME18" s="112" t="s">
        <v>525</v>
      </c>
      <c r="CMF18" s="142">
        <v>44927</v>
      </c>
      <c r="CMG18" s="142">
        <v>44743</v>
      </c>
      <c r="CMH18" s="143">
        <v>44652</v>
      </c>
      <c r="CMI18" s="142">
        <v>44562</v>
      </c>
      <c r="CMJ18" s="112" t="s">
        <v>56</v>
      </c>
      <c r="CMK18" s="141" t="s">
        <v>54</v>
      </c>
      <c r="CML18" s="117" t="s">
        <v>751</v>
      </c>
      <c r="CMM18" s="111" t="s">
        <v>1181</v>
      </c>
      <c r="CMN18" s="111"/>
      <c r="CMO18" s="119">
        <v>0.62</v>
      </c>
      <c r="CMP18" s="181" t="s">
        <v>1182</v>
      </c>
      <c r="CMQ18" s="182"/>
      <c r="CMR18" s="120">
        <v>0.64</v>
      </c>
      <c r="CMS18" s="110" t="s">
        <v>752</v>
      </c>
      <c r="CMT18" s="111" t="s">
        <v>526</v>
      </c>
      <c r="CMU18" s="112" t="s">
        <v>525</v>
      </c>
      <c r="CMV18" s="142">
        <v>44927</v>
      </c>
      <c r="CMW18" s="142">
        <v>44743</v>
      </c>
      <c r="CMX18" s="143">
        <v>44652</v>
      </c>
      <c r="CMY18" s="142">
        <v>44562</v>
      </c>
      <c r="CMZ18" s="112" t="s">
        <v>56</v>
      </c>
      <c r="CNA18" s="141" t="s">
        <v>54</v>
      </c>
      <c r="CNB18" s="117" t="s">
        <v>751</v>
      </c>
      <c r="CNC18" s="111" t="s">
        <v>1181</v>
      </c>
      <c r="CND18" s="111"/>
      <c r="CNE18" s="119">
        <v>0.62</v>
      </c>
      <c r="CNF18" s="181" t="s">
        <v>1182</v>
      </c>
      <c r="CNG18" s="182"/>
      <c r="CNH18" s="120">
        <v>0.64</v>
      </c>
      <c r="CNI18" s="110" t="s">
        <v>752</v>
      </c>
      <c r="CNJ18" s="111" t="s">
        <v>526</v>
      </c>
      <c r="CNK18" s="112" t="s">
        <v>525</v>
      </c>
      <c r="CNL18" s="142">
        <v>44927</v>
      </c>
      <c r="CNM18" s="142">
        <v>44743</v>
      </c>
      <c r="CNN18" s="143">
        <v>44652</v>
      </c>
      <c r="CNO18" s="142">
        <v>44562</v>
      </c>
      <c r="CNP18" s="112" t="s">
        <v>56</v>
      </c>
      <c r="CNQ18" s="141" t="s">
        <v>54</v>
      </c>
      <c r="CNR18" s="117" t="s">
        <v>751</v>
      </c>
      <c r="CNS18" s="111" t="s">
        <v>1181</v>
      </c>
      <c r="CNT18" s="111"/>
      <c r="CNU18" s="119">
        <v>0.62</v>
      </c>
      <c r="CNV18" s="181" t="s">
        <v>1182</v>
      </c>
      <c r="CNW18" s="182"/>
      <c r="CNX18" s="120">
        <v>0.64</v>
      </c>
      <c r="CNY18" s="110" t="s">
        <v>752</v>
      </c>
      <c r="CNZ18" s="111" t="s">
        <v>526</v>
      </c>
      <c r="COA18" s="112" t="s">
        <v>525</v>
      </c>
      <c r="COB18" s="142">
        <v>44927</v>
      </c>
      <c r="COC18" s="142">
        <v>44743</v>
      </c>
      <c r="COD18" s="143">
        <v>44652</v>
      </c>
      <c r="COE18" s="142">
        <v>44562</v>
      </c>
      <c r="COF18" s="112" t="s">
        <v>56</v>
      </c>
      <c r="COG18" s="141" t="s">
        <v>54</v>
      </c>
      <c r="COH18" s="117" t="s">
        <v>751</v>
      </c>
      <c r="COI18" s="111" t="s">
        <v>1181</v>
      </c>
      <c r="COJ18" s="111"/>
      <c r="COK18" s="119">
        <v>0.62</v>
      </c>
      <c r="COL18" s="181" t="s">
        <v>1182</v>
      </c>
      <c r="COM18" s="182"/>
      <c r="CON18" s="120">
        <v>0.64</v>
      </c>
      <c r="COO18" s="110" t="s">
        <v>752</v>
      </c>
      <c r="COP18" s="111" t="s">
        <v>526</v>
      </c>
      <c r="COQ18" s="112" t="s">
        <v>525</v>
      </c>
      <c r="COR18" s="142">
        <v>44927</v>
      </c>
      <c r="COS18" s="142">
        <v>44743</v>
      </c>
      <c r="COT18" s="143">
        <v>44652</v>
      </c>
      <c r="COU18" s="142">
        <v>44562</v>
      </c>
      <c r="COV18" s="112" t="s">
        <v>56</v>
      </c>
      <c r="COW18" s="141" t="s">
        <v>54</v>
      </c>
      <c r="COX18" s="117" t="s">
        <v>751</v>
      </c>
      <c r="COY18" s="111" t="s">
        <v>1181</v>
      </c>
      <c r="COZ18" s="111"/>
      <c r="CPA18" s="119">
        <v>0.62</v>
      </c>
      <c r="CPB18" s="181" t="s">
        <v>1182</v>
      </c>
      <c r="CPC18" s="182"/>
      <c r="CPD18" s="120">
        <v>0.64</v>
      </c>
      <c r="CPE18" s="110" t="s">
        <v>752</v>
      </c>
      <c r="CPF18" s="111" t="s">
        <v>526</v>
      </c>
      <c r="CPG18" s="112" t="s">
        <v>525</v>
      </c>
      <c r="CPH18" s="142">
        <v>44927</v>
      </c>
      <c r="CPI18" s="142">
        <v>44743</v>
      </c>
      <c r="CPJ18" s="143">
        <v>44652</v>
      </c>
      <c r="CPK18" s="142">
        <v>44562</v>
      </c>
      <c r="CPL18" s="112" t="s">
        <v>56</v>
      </c>
      <c r="CPM18" s="141" t="s">
        <v>54</v>
      </c>
      <c r="CPN18" s="117" t="s">
        <v>751</v>
      </c>
      <c r="CPO18" s="111" t="s">
        <v>1181</v>
      </c>
      <c r="CPP18" s="111"/>
      <c r="CPQ18" s="119">
        <v>0.62</v>
      </c>
      <c r="CPR18" s="181" t="s">
        <v>1182</v>
      </c>
      <c r="CPS18" s="182"/>
      <c r="CPT18" s="120">
        <v>0.64</v>
      </c>
      <c r="CPU18" s="110" t="s">
        <v>752</v>
      </c>
      <c r="CPV18" s="111" t="s">
        <v>526</v>
      </c>
      <c r="CPW18" s="112" t="s">
        <v>525</v>
      </c>
      <c r="CPX18" s="142">
        <v>44927</v>
      </c>
      <c r="CPY18" s="142">
        <v>44743</v>
      </c>
      <c r="CPZ18" s="143">
        <v>44652</v>
      </c>
      <c r="CQA18" s="142">
        <v>44562</v>
      </c>
      <c r="CQB18" s="112" t="s">
        <v>56</v>
      </c>
      <c r="CQC18" s="141" t="s">
        <v>54</v>
      </c>
      <c r="CQD18" s="117" t="s">
        <v>751</v>
      </c>
      <c r="CQE18" s="111" t="s">
        <v>1181</v>
      </c>
      <c r="CQF18" s="111"/>
      <c r="CQG18" s="119">
        <v>0.62</v>
      </c>
      <c r="CQH18" s="181" t="s">
        <v>1182</v>
      </c>
      <c r="CQI18" s="182"/>
      <c r="CQJ18" s="120">
        <v>0.64</v>
      </c>
      <c r="CQK18" s="110" t="s">
        <v>752</v>
      </c>
      <c r="CQL18" s="111" t="s">
        <v>526</v>
      </c>
      <c r="CQM18" s="112" t="s">
        <v>525</v>
      </c>
      <c r="CQN18" s="142">
        <v>44927</v>
      </c>
      <c r="CQO18" s="142">
        <v>44743</v>
      </c>
      <c r="CQP18" s="143">
        <v>44652</v>
      </c>
      <c r="CQQ18" s="142">
        <v>44562</v>
      </c>
      <c r="CQR18" s="112" t="s">
        <v>56</v>
      </c>
      <c r="CQS18" s="141" t="s">
        <v>54</v>
      </c>
      <c r="CQT18" s="117" t="s">
        <v>751</v>
      </c>
      <c r="CQU18" s="111" t="s">
        <v>1181</v>
      </c>
      <c r="CQV18" s="111"/>
      <c r="CQW18" s="119">
        <v>0.62</v>
      </c>
      <c r="CQX18" s="181" t="s">
        <v>1182</v>
      </c>
      <c r="CQY18" s="182"/>
      <c r="CQZ18" s="120">
        <v>0.64</v>
      </c>
      <c r="CRA18" s="110" t="s">
        <v>752</v>
      </c>
      <c r="CRB18" s="111" t="s">
        <v>526</v>
      </c>
      <c r="CRC18" s="112" t="s">
        <v>525</v>
      </c>
      <c r="CRD18" s="142">
        <v>44927</v>
      </c>
      <c r="CRE18" s="142">
        <v>44743</v>
      </c>
      <c r="CRF18" s="143">
        <v>44652</v>
      </c>
      <c r="CRG18" s="142">
        <v>44562</v>
      </c>
      <c r="CRH18" s="112" t="s">
        <v>56</v>
      </c>
      <c r="CRI18" s="141" t="s">
        <v>54</v>
      </c>
      <c r="CRJ18" s="117" t="s">
        <v>751</v>
      </c>
      <c r="CRK18" s="111" t="s">
        <v>1181</v>
      </c>
      <c r="CRL18" s="111"/>
      <c r="CRM18" s="119">
        <v>0.62</v>
      </c>
      <c r="CRN18" s="181" t="s">
        <v>1182</v>
      </c>
      <c r="CRO18" s="182"/>
      <c r="CRP18" s="120">
        <v>0.64</v>
      </c>
      <c r="CRQ18" s="110" t="s">
        <v>752</v>
      </c>
      <c r="CRR18" s="111" t="s">
        <v>526</v>
      </c>
      <c r="CRS18" s="112" t="s">
        <v>525</v>
      </c>
      <c r="CRT18" s="142">
        <v>44927</v>
      </c>
      <c r="CRU18" s="142">
        <v>44743</v>
      </c>
      <c r="CRV18" s="143">
        <v>44652</v>
      </c>
      <c r="CRW18" s="142">
        <v>44562</v>
      </c>
      <c r="CRX18" s="112" t="s">
        <v>56</v>
      </c>
      <c r="CRY18" s="141" t="s">
        <v>54</v>
      </c>
      <c r="CRZ18" s="117" t="s">
        <v>751</v>
      </c>
      <c r="CSA18" s="111" t="s">
        <v>1181</v>
      </c>
      <c r="CSB18" s="111"/>
      <c r="CSC18" s="119">
        <v>0.62</v>
      </c>
      <c r="CSD18" s="181" t="s">
        <v>1182</v>
      </c>
      <c r="CSE18" s="182"/>
      <c r="CSF18" s="120">
        <v>0.64</v>
      </c>
      <c r="CSG18" s="110" t="s">
        <v>752</v>
      </c>
      <c r="CSH18" s="111" t="s">
        <v>526</v>
      </c>
      <c r="CSI18" s="112" t="s">
        <v>525</v>
      </c>
      <c r="CSJ18" s="142">
        <v>44927</v>
      </c>
      <c r="CSK18" s="142">
        <v>44743</v>
      </c>
      <c r="CSL18" s="143">
        <v>44652</v>
      </c>
      <c r="CSM18" s="142">
        <v>44562</v>
      </c>
      <c r="CSN18" s="112" t="s">
        <v>56</v>
      </c>
      <c r="CSO18" s="141" t="s">
        <v>54</v>
      </c>
      <c r="CSP18" s="117" t="s">
        <v>751</v>
      </c>
      <c r="CSQ18" s="111" t="s">
        <v>1181</v>
      </c>
      <c r="CSR18" s="111"/>
      <c r="CSS18" s="119">
        <v>0.62</v>
      </c>
      <c r="CST18" s="181" t="s">
        <v>1182</v>
      </c>
      <c r="CSU18" s="182"/>
      <c r="CSV18" s="120">
        <v>0.64</v>
      </c>
      <c r="CSW18" s="110" t="s">
        <v>752</v>
      </c>
      <c r="CSX18" s="111" t="s">
        <v>526</v>
      </c>
      <c r="CSY18" s="112" t="s">
        <v>525</v>
      </c>
      <c r="CSZ18" s="142">
        <v>44927</v>
      </c>
      <c r="CTA18" s="142">
        <v>44743</v>
      </c>
      <c r="CTB18" s="143">
        <v>44652</v>
      </c>
      <c r="CTC18" s="142">
        <v>44562</v>
      </c>
      <c r="CTD18" s="112" t="s">
        <v>56</v>
      </c>
      <c r="CTE18" s="141" t="s">
        <v>54</v>
      </c>
      <c r="CTF18" s="117" t="s">
        <v>751</v>
      </c>
      <c r="CTG18" s="111" t="s">
        <v>1181</v>
      </c>
      <c r="CTH18" s="111"/>
      <c r="CTI18" s="119">
        <v>0.62</v>
      </c>
      <c r="CTJ18" s="181" t="s">
        <v>1182</v>
      </c>
      <c r="CTK18" s="182"/>
      <c r="CTL18" s="120">
        <v>0.64</v>
      </c>
      <c r="CTM18" s="110" t="s">
        <v>752</v>
      </c>
      <c r="CTN18" s="111" t="s">
        <v>526</v>
      </c>
      <c r="CTO18" s="112" t="s">
        <v>525</v>
      </c>
      <c r="CTP18" s="142">
        <v>44927</v>
      </c>
      <c r="CTQ18" s="142">
        <v>44743</v>
      </c>
      <c r="CTR18" s="143">
        <v>44652</v>
      </c>
      <c r="CTS18" s="142">
        <v>44562</v>
      </c>
      <c r="CTT18" s="112" t="s">
        <v>56</v>
      </c>
      <c r="CTU18" s="141" t="s">
        <v>54</v>
      </c>
      <c r="CTV18" s="117" t="s">
        <v>751</v>
      </c>
      <c r="CTW18" s="111" t="s">
        <v>1181</v>
      </c>
      <c r="CTX18" s="111"/>
      <c r="CTY18" s="119">
        <v>0.62</v>
      </c>
      <c r="CTZ18" s="181" t="s">
        <v>1182</v>
      </c>
      <c r="CUA18" s="182"/>
      <c r="CUB18" s="120">
        <v>0.64</v>
      </c>
      <c r="CUC18" s="110" t="s">
        <v>752</v>
      </c>
      <c r="CUD18" s="111" t="s">
        <v>526</v>
      </c>
      <c r="CUE18" s="112" t="s">
        <v>525</v>
      </c>
      <c r="CUF18" s="142">
        <v>44927</v>
      </c>
      <c r="CUG18" s="142">
        <v>44743</v>
      </c>
      <c r="CUH18" s="143">
        <v>44652</v>
      </c>
      <c r="CUI18" s="142">
        <v>44562</v>
      </c>
      <c r="CUJ18" s="112" t="s">
        <v>56</v>
      </c>
      <c r="CUK18" s="141" t="s">
        <v>54</v>
      </c>
      <c r="CUL18" s="117" t="s">
        <v>751</v>
      </c>
      <c r="CUM18" s="111" t="s">
        <v>1181</v>
      </c>
      <c r="CUN18" s="111"/>
      <c r="CUO18" s="119">
        <v>0.62</v>
      </c>
      <c r="CUP18" s="181" t="s">
        <v>1182</v>
      </c>
      <c r="CUQ18" s="182"/>
      <c r="CUR18" s="120">
        <v>0.64</v>
      </c>
      <c r="CUS18" s="110" t="s">
        <v>752</v>
      </c>
      <c r="CUT18" s="111" t="s">
        <v>526</v>
      </c>
      <c r="CUU18" s="112" t="s">
        <v>525</v>
      </c>
      <c r="CUV18" s="142">
        <v>44927</v>
      </c>
      <c r="CUW18" s="142">
        <v>44743</v>
      </c>
      <c r="CUX18" s="143">
        <v>44652</v>
      </c>
      <c r="CUY18" s="142">
        <v>44562</v>
      </c>
      <c r="CUZ18" s="112" t="s">
        <v>56</v>
      </c>
      <c r="CVA18" s="141" t="s">
        <v>54</v>
      </c>
      <c r="CVB18" s="117" t="s">
        <v>751</v>
      </c>
      <c r="CVC18" s="111" t="s">
        <v>1181</v>
      </c>
      <c r="CVD18" s="111"/>
      <c r="CVE18" s="119">
        <v>0.62</v>
      </c>
      <c r="CVF18" s="181" t="s">
        <v>1182</v>
      </c>
      <c r="CVG18" s="182"/>
      <c r="CVH18" s="120">
        <v>0.64</v>
      </c>
      <c r="CVI18" s="110" t="s">
        <v>752</v>
      </c>
      <c r="CVJ18" s="111" t="s">
        <v>526</v>
      </c>
      <c r="CVK18" s="112" t="s">
        <v>525</v>
      </c>
      <c r="CVL18" s="142">
        <v>44927</v>
      </c>
      <c r="CVM18" s="142">
        <v>44743</v>
      </c>
      <c r="CVN18" s="143">
        <v>44652</v>
      </c>
      <c r="CVO18" s="142">
        <v>44562</v>
      </c>
      <c r="CVP18" s="112" t="s">
        <v>56</v>
      </c>
      <c r="CVQ18" s="141" t="s">
        <v>54</v>
      </c>
      <c r="CVR18" s="117" t="s">
        <v>751</v>
      </c>
      <c r="CVS18" s="111" t="s">
        <v>1181</v>
      </c>
      <c r="CVT18" s="111"/>
      <c r="CVU18" s="119">
        <v>0.62</v>
      </c>
      <c r="CVV18" s="181" t="s">
        <v>1182</v>
      </c>
      <c r="CVW18" s="182"/>
      <c r="CVX18" s="120">
        <v>0.64</v>
      </c>
      <c r="CVY18" s="110" t="s">
        <v>752</v>
      </c>
      <c r="CVZ18" s="111" t="s">
        <v>526</v>
      </c>
      <c r="CWA18" s="112" t="s">
        <v>525</v>
      </c>
      <c r="CWB18" s="142">
        <v>44927</v>
      </c>
      <c r="CWC18" s="142">
        <v>44743</v>
      </c>
      <c r="CWD18" s="143">
        <v>44652</v>
      </c>
      <c r="CWE18" s="142">
        <v>44562</v>
      </c>
      <c r="CWF18" s="112" t="s">
        <v>56</v>
      </c>
      <c r="CWG18" s="141" t="s">
        <v>54</v>
      </c>
      <c r="CWH18" s="117" t="s">
        <v>751</v>
      </c>
      <c r="CWI18" s="111" t="s">
        <v>1181</v>
      </c>
      <c r="CWJ18" s="111"/>
      <c r="CWK18" s="119">
        <v>0.62</v>
      </c>
      <c r="CWL18" s="181" t="s">
        <v>1182</v>
      </c>
      <c r="CWM18" s="182"/>
      <c r="CWN18" s="120">
        <v>0.64</v>
      </c>
      <c r="CWO18" s="110" t="s">
        <v>752</v>
      </c>
      <c r="CWP18" s="111" t="s">
        <v>526</v>
      </c>
      <c r="CWQ18" s="112" t="s">
        <v>525</v>
      </c>
      <c r="CWR18" s="142">
        <v>44927</v>
      </c>
      <c r="CWS18" s="142">
        <v>44743</v>
      </c>
      <c r="CWT18" s="143">
        <v>44652</v>
      </c>
      <c r="CWU18" s="142">
        <v>44562</v>
      </c>
      <c r="CWV18" s="112" t="s">
        <v>56</v>
      </c>
      <c r="CWW18" s="141" t="s">
        <v>54</v>
      </c>
      <c r="CWX18" s="117" t="s">
        <v>751</v>
      </c>
      <c r="CWY18" s="111" t="s">
        <v>1181</v>
      </c>
      <c r="CWZ18" s="111"/>
      <c r="CXA18" s="119">
        <v>0.62</v>
      </c>
      <c r="CXB18" s="181" t="s">
        <v>1182</v>
      </c>
      <c r="CXC18" s="182"/>
      <c r="CXD18" s="120">
        <v>0.64</v>
      </c>
      <c r="CXE18" s="110" t="s">
        <v>752</v>
      </c>
      <c r="CXF18" s="111" t="s">
        <v>526</v>
      </c>
      <c r="CXG18" s="112" t="s">
        <v>525</v>
      </c>
      <c r="CXH18" s="142">
        <v>44927</v>
      </c>
      <c r="CXI18" s="142">
        <v>44743</v>
      </c>
      <c r="CXJ18" s="143">
        <v>44652</v>
      </c>
      <c r="CXK18" s="142">
        <v>44562</v>
      </c>
      <c r="CXL18" s="112" t="s">
        <v>56</v>
      </c>
      <c r="CXM18" s="141" t="s">
        <v>54</v>
      </c>
      <c r="CXN18" s="117" t="s">
        <v>751</v>
      </c>
      <c r="CXO18" s="111" t="s">
        <v>1181</v>
      </c>
      <c r="CXP18" s="111"/>
      <c r="CXQ18" s="119">
        <v>0.62</v>
      </c>
      <c r="CXR18" s="181" t="s">
        <v>1182</v>
      </c>
      <c r="CXS18" s="182"/>
      <c r="CXT18" s="120">
        <v>0.64</v>
      </c>
      <c r="CXU18" s="110" t="s">
        <v>752</v>
      </c>
      <c r="CXV18" s="111" t="s">
        <v>526</v>
      </c>
      <c r="CXW18" s="112" t="s">
        <v>525</v>
      </c>
      <c r="CXX18" s="142">
        <v>44927</v>
      </c>
      <c r="CXY18" s="142">
        <v>44743</v>
      </c>
      <c r="CXZ18" s="143">
        <v>44652</v>
      </c>
      <c r="CYA18" s="142">
        <v>44562</v>
      </c>
      <c r="CYB18" s="112" t="s">
        <v>56</v>
      </c>
      <c r="CYC18" s="141" t="s">
        <v>54</v>
      </c>
      <c r="CYD18" s="117" t="s">
        <v>751</v>
      </c>
      <c r="CYE18" s="111" t="s">
        <v>1181</v>
      </c>
      <c r="CYF18" s="111"/>
      <c r="CYG18" s="119">
        <v>0.62</v>
      </c>
      <c r="CYH18" s="181" t="s">
        <v>1182</v>
      </c>
      <c r="CYI18" s="182"/>
      <c r="CYJ18" s="120">
        <v>0.64</v>
      </c>
      <c r="CYK18" s="110" t="s">
        <v>752</v>
      </c>
      <c r="CYL18" s="111" t="s">
        <v>526</v>
      </c>
      <c r="CYM18" s="112" t="s">
        <v>525</v>
      </c>
      <c r="CYN18" s="142">
        <v>44927</v>
      </c>
      <c r="CYO18" s="142">
        <v>44743</v>
      </c>
      <c r="CYP18" s="143">
        <v>44652</v>
      </c>
      <c r="CYQ18" s="142">
        <v>44562</v>
      </c>
      <c r="CYR18" s="112" t="s">
        <v>56</v>
      </c>
      <c r="CYS18" s="141" t="s">
        <v>54</v>
      </c>
      <c r="CYT18" s="117" t="s">
        <v>751</v>
      </c>
      <c r="CYU18" s="111" t="s">
        <v>1181</v>
      </c>
      <c r="CYV18" s="111"/>
      <c r="CYW18" s="119">
        <v>0.62</v>
      </c>
      <c r="CYX18" s="181" t="s">
        <v>1182</v>
      </c>
      <c r="CYY18" s="182"/>
      <c r="CYZ18" s="120">
        <v>0.64</v>
      </c>
      <c r="CZA18" s="110" t="s">
        <v>752</v>
      </c>
      <c r="CZB18" s="111" t="s">
        <v>526</v>
      </c>
      <c r="CZC18" s="112" t="s">
        <v>525</v>
      </c>
      <c r="CZD18" s="142">
        <v>44927</v>
      </c>
      <c r="CZE18" s="142">
        <v>44743</v>
      </c>
      <c r="CZF18" s="143">
        <v>44652</v>
      </c>
      <c r="CZG18" s="142">
        <v>44562</v>
      </c>
      <c r="CZH18" s="112" t="s">
        <v>56</v>
      </c>
      <c r="CZI18" s="141" t="s">
        <v>54</v>
      </c>
      <c r="CZJ18" s="117" t="s">
        <v>751</v>
      </c>
      <c r="CZK18" s="111" t="s">
        <v>1181</v>
      </c>
      <c r="CZL18" s="111"/>
      <c r="CZM18" s="119">
        <v>0.62</v>
      </c>
      <c r="CZN18" s="181" t="s">
        <v>1182</v>
      </c>
      <c r="CZO18" s="182"/>
      <c r="CZP18" s="120">
        <v>0.64</v>
      </c>
      <c r="CZQ18" s="110" t="s">
        <v>752</v>
      </c>
      <c r="CZR18" s="111" t="s">
        <v>526</v>
      </c>
      <c r="CZS18" s="112" t="s">
        <v>525</v>
      </c>
      <c r="CZT18" s="142">
        <v>44927</v>
      </c>
      <c r="CZU18" s="142">
        <v>44743</v>
      </c>
      <c r="CZV18" s="143">
        <v>44652</v>
      </c>
      <c r="CZW18" s="142">
        <v>44562</v>
      </c>
      <c r="CZX18" s="112" t="s">
        <v>56</v>
      </c>
      <c r="CZY18" s="141" t="s">
        <v>54</v>
      </c>
      <c r="CZZ18" s="117" t="s">
        <v>751</v>
      </c>
      <c r="DAA18" s="111" t="s">
        <v>1181</v>
      </c>
      <c r="DAB18" s="111"/>
      <c r="DAC18" s="119">
        <v>0.62</v>
      </c>
      <c r="DAD18" s="181" t="s">
        <v>1182</v>
      </c>
      <c r="DAE18" s="182"/>
      <c r="DAF18" s="120">
        <v>0.64</v>
      </c>
      <c r="DAG18" s="110" t="s">
        <v>752</v>
      </c>
      <c r="DAH18" s="111" t="s">
        <v>526</v>
      </c>
      <c r="DAI18" s="112" t="s">
        <v>525</v>
      </c>
      <c r="DAJ18" s="142">
        <v>44927</v>
      </c>
      <c r="DAK18" s="142">
        <v>44743</v>
      </c>
      <c r="DAL18" s="143">
        <v>44652</v>
      </c>
      <c r="DAM18" s="142">
        <v>44562</v>
      </c>
      <c r="DAN18" s="112" t="s">
        <v>56</v>
      </c>
      <c r="DAO18" s="141" t="s">
        <v>54</v>
      </c>
      <c r="DAP18" s="117" t="s">
        <v>751</v>
      </c>
      <c r="DAQ18" s="111" t="s">
        <v>1181</v>
      </c>
      <c r="DAR18" s="111"/>
      <c r="DAS18" s="119">
        <v>0.62</v>
      </c>
      <c r="DAT18" s="181" t="s">
        <v>1182</v>
      </c>
      <c r="DAU18" s="182"/>
      <c r="DAV18" s="120">
        <v>0.64</v>
      </c>
      <c r="DAW18" s="110" t="s">
        <v>752</v>
      </c>
      <c r="DAX18" s="111" t="s">
        <v>526</v>
      </c>
      <c r="DAY18" s="112" t="s">
        <v>525</v>
      </c>
      <c r="DAZ18" s="142">
        <v>44927</v>
      </c>
      <c r="DBA18" s="142">
        <v>44743</v>
      </c>
      <c r="DBB18" s="143">
        <v>44652</v>
      </c>
      <c r="DBC18" s="142">
        <v>44562</v>
      </c>
      <c r="DBD18" s="112" t="s">
        <v>56</v>
      </c>
      <c r="DBE18" s="141" t="s">
        <v>54</v>
      </c>
      <c r="DBF18" s="117" t="s">
        <v>751</v>
      </c>
      <c r="DBG18" s="111" t="s">
        <v>1181</v>
      </c>
      <c r="DBH18" s="111"/>
      <c r="DBI18" s="119">
        <v>0.62</v>
      </c>
      <c r="DBJ18" s="181" t="s">
        <v>1182</v>
      </c>
      <c r="DBK18" s="182"/>
      <c r="DBL18" s="120">
        <v>0.64</v>
      </c>
      <c r="DBM18" s="110" t="s">
        <v>752</v>
      </c>
      <c r="DBN18" s="111" t="s">
        <v>526</v>
      </c>
      <c r="DBO18" s="112" t="s">
        <v>525</v>
      </c>
      <c r="DBP18" s="142">
        <v>44927</v>
      </c>
      <c r="DBQ18" s="142">
        <v>44743</v>
      </c>
      <c r="DBR18" s="143">
        <v>44652</v>
      </c>
      <c r="DBS18" s="142">
        <v>44562</v>
      </c>
      <c r="DBT18" s="112" t="s">
        <v>56</v>
      </c>
      <c r="DBU18" s="141" t="s">
        <v>54</v>
      </c>
      <c r="DBV18" s="117" t="s">
        <v>751</v>
      </c>
      <c r="DBW18" s="111" t="s">
        <v>1181</v>
      </c>
      <c r="DBX18" s="111"/>
      <c r="DBY18" s="119">
        <v>0.62</v>
      </c>
      <c r="DBZ18" s="181" t="s">
        <v>1182</v>
      </c>
      <c r="DCA18" s="182"/>
      <c r="DCB18" s="120">
        <v>0.64</v>
      </c>
      <c r="DCC18" s="110" t="s">
        <v>752</v>
      </c>
      <c r="DCD18" s="111" t="s">
        <v>526</v>
      </c>
      <c r="DCE18" s="112" t="s">
        <v>525</v>
      </c>
      <c r="DCF18" s="142">
        <v>44927</v>
      </c>
      <c r="DCG18" s="142">
        <v>44743</v>
      </c>
      <c r="DCH18" s="143">
        <v>44652</v>
      </c>
      <c r="DCI18" s="142">
        <v>44562</v>
      </c>
      <c r="DCJ18" s="112" t="s">
        <v>56</v>
      </c>
      <c r="DCK18" s="141" t="s">
        <v>54</v>
      </c>
      <c r="DCL18" s="117" t="s">
        <v>751</v>
      </c>
      <c r="DCM18" s="111" t="s">
        <v>1181</v>
      </c>
      <c r="DCN18" s="111"/>
      <c r="DCO18" s="119">
        <v>0.62</v>
      </c>
      <c r="DCP18" s="181" t="s">
        <v>1182</v>
      </c>
      <c r="DCQ18" s="182"/>
      <c r="DCR18" s="120">
        <v>0.64</v>
      </c>
      <c r="DCS18" s="110" t="s">
        <v>752</v>
      </c>
      <c r="DCT18" s="111" t="s">
        <v>526</v>
      </c>
      <c r="DCU18" s="112" t="s">
        <v>525</v>
      </c>
      <c r="DCV18" s="142">
        <v>44927</v>
      </c>
      <c r="DCW18" s="142">
        <v>44743</v>
      </c>
      <c r="DCX18" s="143">
        <v>44652</v>
      </c>
      <c r="DCY18" s="142">
        <v>44562</v>
      </c>
      <c r="DCZ18" s="112" t="s">
        <v>56</v>
      </c>
      <c r="DDA18" s="141" t="s">
        <v>54</v>
      </c>
      <c r="DDB18" s="117" t="s">
        <v>751</v>
      </c>
      <c r="DDC18" s="111" t="s">
        <v>1181</v>
      </c>
      <c r="DDD18" s="111"/>
      <c r="DDE18" s="119">
        <v>0.62</v>
      </c>
      <c r="DDF18" s="181" t="s">
        <v>1182</v>
      </c>
      <c r="DDG18" s="182"/>
      <c r="DDH18" s="120">
        <v>0.64</v>
      </c>
      <c r="DDI18" s="110" t="s">
        <v>752</v>
      </c>
      <c r="DDJ18" s="111" t="s">
        <v>526</v>
      </c>
      <c r="DDK18" s="112" t="s">
        <v>525</v>
      </c>
      <c r="DDL18" s="142">
        <v>44927</v>
      </c>
      <c r="DDM18" s="142">
        <v>44743</v>
      </c>
      <c r="DDN18" s="143">
        <v>44652</v>
      </c>
      <c r="DDO18" s="142">
        <v>44562</v>
      </c>
      <c r="DDP18" s="112" t="s">
        <v>56</v>
      </c>
      <c r="DDQ18" s="141" t="s">
        <v>54</v>
      </c>
      <c r="DDR18" s="117" t="s">
        <v>751</v>
      </c>
      <c r="DDS18" s="111" t="s">
        <v>1181</v>
      </c>
      <c r="DDT18" s="111"/>
      <c r="DDU18" s="119">
        <v>0.62</v>
      </c>
      <c r="DDV18" s="181" t="s">
        <v>1182</v>
      </c>
      <c r="DDW18" s="182"/>
      <c r="DDX18" s="120">
        <v>0.64</v>
      </c>
      <c r="DDY18" s="110" t="s">
        <v>752</v>
      </c>
      <c r="DDZ18" s="111" t="s">
        <v>526</v>
      </c>
      <c r="DEA18" s="112" t="s">
        <v>525</v>
      </c>
      <c r="DEB18" s="142">
        <v>44927</v>
      </c>
      <c r="DEC18" s="142">
        <v>44743</v>
      </c>
      <c r="DED18" s="143">
        <v>44652</v>
      </c>
      <c r="DEE18" s="142">
        <v>44562</v>
      </c>
      <c r="DEF18" s="112" t="s">
        <v>56</v>
      </c>
      <c r="DEG18" s="141" t="s">
        <v>54</v>
      </c>
      <c r="DEH18" s="117" t="s">
        <v>751</v>
      </c>
      <c r="DEI18" s="111" t="s">
        <v>1181</v>
      </c>
      <c r="DEJ18" s="111"/>
      <c r="DEK18" s="119">
        <v>0.62</v>
      </c>
      <c r="DEL18" s="181" t="s">
        <v>1182</v>
      </c>
      <c r="DEM18" s="182"/>
      <c r="DEN18" s="120">
        <v>0.64</v>
      </c>
      <c r="DEO18" s="110" t="s">
        <v>752</v>
      </c>
      <c r="DEP18" s="111" t="s">
        <v>526</v>
      </c>
      <c r="DEQ18" s="112" t="s">
        <v>525</v>
      </c>
      <c r="DER18" s="142">
        <v>44927</v>
      </c>
      <c r="DES18" s="142">
        <v>44743</v>
      </c>
      <c r="DET18" s="143">
        <v>44652</v>
      </c>
      <c r="DEU18" s="142">
        <v>44562</v>
      </c>
      <c r="DEV18" s="112" t="s">
        <v>56</v>
      </c>
      <c r="DEW18" s="141" t="s">
        <v>54</v>
      </c>
      <c r="DEX18" s="117" t="s">
        <v>751</v>
      </c>
      <c r="DEY18" s="111" t="s">
        <v>1181</v>
      </c>
      <c r="DEZ18" s="111"/>
      <c r="DFA18" s="119">
        <v>0.62</v>
      </c>
      <c r="DFB18" s="181" t="s">
        <v>1182</v>
      </c>
      <c r="DFC18" s="182"/>
      <c r="DFD18" s="120">
        <v>0.64</v>
      </c>
      <c r="DFE18" s="110" t="s">
        <v>752</v>
      </c>
      <c r="DFF18" s="111" t="s">
        <v>526</v>
      </c>
      <c r="DFG18" s="112" t="s">
        <v>525</v>
      </c>
      <c r="DFH18" s="142">
        <v>44927</v>
      </c>
      <c r="DFI18" s="142">
        <v>44743</v>
      </c>
      <c r="DFJ18" s="143">
        <v>44652</v>
      </c>
      <c r="DFK18" s="142">
        <v>44562</v>
      </c>
      <c r="DFL18" s="112" t="s">
        <v>56</v>
      </c>
      <c r="DFM18" s="141" t="s">
        <v>54</v>
      </c>
      <c r="DFN18" s="117" t="s">
        <v>751</v>
      </c>
      <c r="DFO18" s="111" t="s">
        <v>1181</v>
      </c>
      <c r="DFP18" s="111"/>
      <c r="DFQ18" s="119">
        <v>0.62</v>
      </c>
      <c r="DFR18" s="181" t="s">
        <v>1182</v>
      </c>
      <c r="DFS18" s="182"/>
      <c r="DFT18" s="120">
        <v>0.64</v>
      </c>
      <c r="DFU18" s="110" t="s">
        <v>752</v>
      </c>
      <c r="DFV18" s="111" t="s">
        <v>526</v>
      </c>
      <c r="DFW18" s="112" t="s">
        <v>525</v>
      </c>
      <c r="DFX18" s="142">
        <v>44927</v>
      </c>
      <c r="DFY18" s="142">
        <v>44743</v>
      </c>
      <c r="DFZ18" s="143">
        <v>44652</v>
      </c>
      <c r="DGA18" s="142">
        <v>44562</v>
      </c>
      <c r="DGB18" s="112" t="s">
        <v>56</v>
      </c>
      <c r="DGC18" s="141" t="s">
        <v>54</v>
      </c>
      <c r="DGD18" s="117" t="s">
        <v>751</v>
      </c>
      <c r="DGE18" s="111" t="s">
        <v>1181</v>
      </c>
      <c r="DGF18" s="111"/>
      <c r="DGG18" s="119">
        <v>0.62</v>
      </c>
      <c r="DGH18" s="181" t="s">
        <v>1182</v>
      </c>
      <c r="DGI18" s="182"/>
      <c r="DGJ18" s="120">
        <v>0.64</v>
      </c>
      <c r="DGK18" s="110" t="s">
        <v>752</v>
      </c>
      <c r="DGL18" s="111" t="s">
        <v>526</v>
      </c>
      <c r="DGM18" s="112" t="s">
        <v>525</v>
      </c>
      <c r="DGN18" s="142">
        <v>44927</v>
      </c>
      <c r="DGO18" s="142">
        <v>44743</v>
      </c>
      <c r="DGP18" s="143">
        <v>44652</v>
      </c>
      <c r="DGQ18" s="142">
        <v>44562</v>
      </c>
      <c r="DGR18" s="112" t="s">
        <v>56</v>
      </c>
      <c r="DGS18" s="141" t="s">
        <v>54</v>
      </c>
      <c r="DGT18" s="117" t="s">
        <v>751</v>
      </c>
      <c r="DGU18" s="111" t="s">
        <v>1181</v>
      </c>
      <c r="DGV18" s="111"/>
      <c r="DGW18" s="119">
        <v>0.62</v>
      </c>
      <c r="DGX18" s="181" t="s">
        <v>1182</v>
      </c>
      <c r="DGY18" s="182"/>
      <c r="DGZ18" s="120">
        <v>0.64</v>
      </c>
      <c r="DHA18" s="110" t="s">
        <v>752</v>
      </c>
      <c r="DHB18" s="111" t="s">
        <v>526</v>
      </c>
      <c r="DHC18" s="112" t="s">
        <v>525</v>
      </c>
      <c r="DHD18" s="142">
        <v>44927</v>
      </c>
      <c r="DHE18" s="142">
        <v>44743</v>
      </c>
      <c r="DHF18" s="143">
        <v>44652</v>
      </c>
      <c r="DHG18" s="142">
        <v>44562</v>
      </c>
      <c r="DHH18" s="112" t="s">
        <v>56</v>
      </c>
      <c r="DHI18" s="141" t="s">
        <v>54</v>
      </c>
      <c r="DHJ18" s="117" t="s">
        <v>751</v>
      </c>
      <c r="DHK18" s="111" t="s">
        <v>1181</v>
      </c>
      <c r="DHL18" s="111"/>
      <c r="DHM18" s="119">
        <v>0.62</v>
      </c>
      <c r="DHN18" s="181" t="s">
        <v>1182</v>
      </c>
      <c r="DHO18" s="182"/>
      <c r="DHP18" s="120">
        <v>0.64</v>
      </c>
      <c r="DHQ18" s="110" t="s">
        <v>752</v>
      </c>
      <c r="DHR18" s="111" t="s">
        <v>526</v>
      </c>
      <c r="DHS18" s="112" t="s">
        <v>525</v>
      </c>
      <c r="DHT18" s="142">
        <v>44927</v>
      </c>
      <c r="DHU18" s="142">
        <v>44743</v>
      </c>
      <c r="DHV18" s="143">
        <v>44652</v>
      </c>
      <c r="DHW18" s="142">
        <v>44562</v>
      </c>
      <c r="DHX18" s="112" t="s">
        <v>56</v>
      </c>
      <c r="DHY18" s="141" t="s">
        <v>54</v>
      </c>
      <c r="DHZ18" s="117" t="s">
        <v>751</v>
      </c>
      <c r="DIA18" s="111" t="s">
        <v>1181</v>
      </c>
      <c r="DIB18" s="111"/>
      <c r="DIC18" s="119">
        <v>0.62</v>
      </c>
      <c r="DID18" s="181" t="s">
        <v>1182</v>
      </c>
      <c r="DIE18" s="182"/>
      <c r="DIF18" s="120">
        <v>0.64</v>
      </c>
      <c r="DIG18" s="110" t="s">
        <v>752</v>
      </c>
      <c r="DIH18" s="111" t="s">
        <v>526</v>
      </c>
      <c r="DII18" s="112" t="s">
        <v>525</v>
      </c>
      <c r="DIJ18" s="142">
        <v>44927</v>
      </c>
      <c r="DIK18" s="142">
        <v>44743</v>
      </c>
      <c r="DIL18" s="143">
        <v>44652</v>
      </c>
      <c r="DIM18" s="142">
        <v>44562</v>
      </c>
      <c r="DIN18" s="112" t="s">
        <v>56</v>
      </c>
      <c r="DIO18" s="141" t="s">
        <v>54</v>
      </c>
      <c r="DIP18" s="117" t="s">
        <v>751</v>
      </c>
      <c r="DIQ18" s="111" t="s">
        <v>1181</v>
      </c>
      <c r="DIR18" s="111"/>
      <c r="DIS18" s="119">
        <v>0.62</v>
      </c>
      <c r="DIT18" s="181" t="s">
        <v>1182</v>
      </c>
      <c r="DIU18" s="182"/>
      <c r="DIV18" s="120">
        <v>0.64</v>
      </c>
      <c r="DIW18" s="110" t="s">
        <v>752</v>
      </c>
      <c r="DIX18" s="111" t="s">
        <v>526</v>
      </c>
      <c r="DIY18" s="112" t="s">
        <v>525</v>
      </c>
      <c r="DIZ18" s="142">
        <v>44927</v>
      </c>
      <c r="DJA18" s="142">
        <v>44743</v>
      </c>
      <c r="DJB18" s="143">
        <v>44652</v>
      </c>
      <c r="DJC18" s="142">
        <v>44562</v>
      </c>
      <c r="DJD18" s="112" t="s">
        <v>56</v>
      </c>
      <c r="DJE18" s="141" t="s">
        <v>54</v>
      </c>
      <c r="DJF18" s="117" t="s">
        <v>751</v>
      </c>
      <c r="DJG18" s="111" t="s">
        <v>1181</v>
      </c>
      <c r="DJH18" s="111"/>
      <c r="DJI18" s="119">
        <v>0.62</v>
      </c>
      <c r="DJJ18" s="181" t="s">
        <v>1182</v>
      </c>
      <c r="DJK18" s="182"/>
      <c r="DJL18" s="120">
        <v>0.64</v>
      </c>
      <c r="DJM18" s="110" t="s">
        <v>752</v>
      </c>
      <c r="DJN18" s="111" t="s">
        <v>526</v>
      </c>
      <c r="DJO18" s="112" t="s">
        <v>525</v>
      </c>
      <c r="DJP18" s="142">
        <v>44927</v>
      </c>
      <c r="DJQ18" s="142">
        <v>44743</v>
      </c>
      <c r="DJR18" s="143">
        <v>44652</v>
      </c>
      <c r="DJS18" s="142">
        <v>44562</v>
      </c>
      <c r="DJT18" s="112" t="s">
        <v>56</v>
      </c>
      <c r="DJU18" s="141" t="s">
        <v>54</v>
      </c>
      <c r="DJV18" s="117" t="s">
        <v>751</v>
      </c>
      <c r="DJW18" s="111" t="s">
        <v>1181</v>
      </c>
      <c r="DJX18" s="111"/>
      <c r="DJY18" s="119">
        <v>0.62</v>
      </c>
      <c r="DJZ18" s="181" t="s">
        <v>1182</v>
      </c>
      <c r="DKA18" s="182"/>
      <c r="DKB18" s="120">
        <v>0.64</v>
      </c>
      <c r="DKC18" s="110" t="s">
        <v>752</v>
      </c>
      <c r="DKD18" s="111" t="s">
        <v>526</v>
      </c>
      <c r="DKE18" s="112" t="s">
        <v>525</v>
      </c>
      <c r="DKF18" s="142">
        <v>44927</v>
      </c>
      <c r="DKG18" s="142">
        <v>44743</v>
      </c>
      <c r="DKH18" s="143">
        <v>44652</v>
      </c>
      <c r="DKI18" s="142">
        <v>44562</v>
      </c>
      <c r="DKJ18" s="112" t="s">
        <v>56</v>
      </c>
      <c r="DKK18" s="141" t="s">
        <v>54</v>
      </c>
      <c r="DKL18" s="117" t="s">
        <v>751</v>
      </c>
      <c r="DKM18" s="111" t="s">
        <v>1181</v>
      </c>
      <c r="DKN18" s="111"/>
      <c r="DKO18" s="119">
        <v>0.62</v>
      </c>
      <c r="DKP18" s="181" t="s">
        <v>1182</v>
      </c>
      <c r="DKQ18" s="182"/>
      <c r="DKR18" s="120">
        <v>0.64</v>
      </c>
      <c r="DKS18" s="110" t="s">
        <v>752</v>
      </c>
      <c r="DKT18" s="111" t="s">
        <v>526</v>
      </c>
      <c r="DKU18" s="112" t="s">
        <v>525</v>
      </c>
      <c r="DKV18" s="142">
        <v>44927</v>
      </c>
      <c r="DKW18" s="142">
        <v>44743</v>
      </c>
      <c r="DKX18" s="143">
        <v>44652</v>
      </c>
      <c r="DKY18" s="142">
        <v>44562</v>
      </c>
      <c r="DKZ18" s="112" t="s">
        <v>56</v>
      </c>
      <c r="DLA18" s="141" t="s">
        <v>54</v>
      </c>
      <c r="DLB18" s="117" t="s">
        <v>751</v>
      </c>
      <c r="DLC18" s="111" t="s">
        <v>1181</v>
      </c>
      <c r="DLD18" s="111"/>
      <c r="DLE18" s="119">
        <v>0.62</v>
      </c>
      <c r="DLF18" s="181" t="s">
        <v>1182</v>
      </c>
      <c r="DLG18" s="182"/>
      <c r="DLH18" s="120">
        <v>0.64</v>
      </c>
      <c r="DLI18" s="110" t="s">
        <v>752</v>
      </c>
      <c r="DLJ18" s="111" t="s">
        <v>526</v>
      </c>
      <c r="DLK18" s="112" t="s">
        <v>525</v>
      </c>
      <c r="DLL18" s="142">
        <v>44927</v>
      </c>
      <c r="DLM18" s="142">
        <v>44743</v>
      </c>
      <c r="DLN18" s="143">
        <v>44652</v>
      </c>
      <c r="DLO18" s="142">
        <v>44562</v>
      </c>
      <c r="DLP18" s="112" t="s">
        <v>56</v>
      </c>
      <c r="DLQ18" s="141" t="s">
        <v>54</v>
      </c>
      <c r="DLR18" s="117" t="s">
        <v>751</v>
      </c>
      <c r="DLS18" s="111" t="s">
        <v>1181</v>
      </c>
      <c r="DLT18" s="111"/>
      <c r="DLU18" s="119">
        <v>0.62</v>
      </c>
      <c r="DLV18" s="181" t="s">
        <v>1182</v>
      </c>
      <c r="DLW18" s="182"/>
      <c r="DLX18" s="120">
        <v>0.64</v>
      </c>
      <c r="DLY18" s="110" t="s">
        <v>752</v>
      </c>
      <c r="DLZ18" s="111" t="s">
        <v>526</v>
      </c>
      <c r="DMA18" s="112" t="s">
        <v>525</v>
      </c>
      <c r="DMB18" s="142">
        <v>44927</v>
      </c>
      <c r="DMC18" s="142">
        <v>44743</v>
      </c>
      <c r="DMD18" s="143">
        <v>44652</v>
      </c>
      <c r="DME18" s="142">
        <v>44562</v>
      </c>
      <c r="DMF18" s="112" t="s">
        <v>56</v>
      </c>
      <c r="DMG18" s="141" t="s">
        <v>54</v>
      </c>
      <c r="DMH18" s="117" t="s">
        <v>751</v>
      </c>
      <c r="DMI18" s="111" t="s">
        <v>1181</v>
      </c>
      <c r="DMJ18" s="111"/>
      <c r="DMK18" s="119">
        <v>0.62</v>
      </c>
      <c r="DML18" s="181" t="s">
        <v>1182</v>
      </c>
      <c r="DMM18" s="182"/>
      <c r="DMN18" s="120">
        <v>0.64</v>
      </c>
      <c r="DMO18" s="110" t="s">
        <v>752</v>
      </c>
      <c r="DMP18" s="111" t="s">
        <v>526</v>
      </c>
      <c r="DMQ18" s="112" t="s">
        <v>525</v>
      </c>
      <c r="DMR18" s="142">
        <v>44927</v>
      </c>
      <c r="DMS18" s="142">
        <v>44743</v>
      </c>
      <c r="DMT18" s="143">
        <v>44652</v>
      </c>
      <c r="DMU18" s="142">
        <v>44562</v>
      </c>
      <c r="DMV18" s="112" t="s">
        <v>56</v>
      </c>
      <c r="DMW18" s="141" t="s">
        <v>54</v>
      </c>
      <c r="DMX18" s="117" t="s">
        <v>751</v>
      </c>
      <c r="DMY18" s="111" t="s">
        <v>1181</v>
      </c>
      <c r="DMZ18" s="111"/>
      <c r="DNA18" s="119">
        <v>0.62</v>
      </c>
      <c r="DNB18" s="181" t="s">
        <v>1182</v>
      </c>
      <c r="DNC18" s="182"/>
      <c r="DND18" s="120">
        <v>0.64</v>
      </c>
      <c r="DNE18" s="110" t="s">
        <v>752</v>
      </c>
      <c r="DNF18" s="111" t="s">
        <v>526</v>
      </c>
      <c r="DNG18" s="112" t="s">
        <v>525</v>
      </c>
      <c r="DNH18" s="142">
        <v>44927</v>
      </c>
      <c r="DNI18" s="142">
        <v>44743</v>
      </c>
      <c r="DNJ18" s="143">
        <v>44652</v>
      </c>
      <c r="DNK18" s="142">
        <v>44562</v>
      </c>
      <c r="DNL18" s="112" t="s">
        <v>56</v>
      </c>
      <c r="DNM18" s="141" t="s">
        <v>54</v>
      </c>
      <c r="DNN18" s="117" t="s">
        <v>751</v>
      </c>
      <c r="DNO18" s="111" t="s">
        <v>1181</v>
      </c>
      <c r="DNP18" s="111"/>
      <c r="DNQ18" s="119">
        <v>0.62</v>
      </c>
      <c r="DNR18" s="181" t="s">
        <v>1182</v>
      </c>
      <c r="DNS18" s="182"/>
      <c r="DNT18" s="120">
        <v>0.64</v>
      </c>
      <c r="DNU18" s="110" t="s">
        <v>752</v>
      </c>
      <c r="DNV18" s="111" t="s">
        <v>526</v>
      </c>
      <c r="DNW18" s="112" t="s">
        <v>525</v>
      </c>
      <c r="DNX18" s="142">
        <v>44927</v>
      </c>
      <c r="DNY18" s="142">
        <v>44743</v>
      </c>
      <c r="DNZ18" s="143">
        <v>44652</v>
      </c>
      <c r="DOA18" s="142">
        <v>44562</v>
      </c>
      <c r="DOB18" s="112" t="s">
        <v>56</v>
      </c>
      <c r="DOC18" s="141" t="s">
        <v>54</v>
      </c>
      <c r="DOD18" s="117" t="s">
        <v>751</v>
      </c>
      <c r="DOE18" s="111" t="s">
        <v>1181</v>
      </c>
      <c r="DOF18" s="111"/>
      <c r="DOG18" s="119">
        <v>0.62</v>
      </c>
      <c r="DOH18" s="181" t="s">
        <v>1182</v>
      </c>
      <c r="DOI18" s="182"/>
      <c r="DOJ18" s="120">
        <v>0.64</v>
      </c>
      <c r="DOK18" s="110" t="s">
        <v>752</v>
      </c>
      <c r="DOL18" s="111" t="s">
        <v>526</v>
      </c>
      <c r="DOM18" s="112" t="s">
        <v>525</v>
      </c>
      <c r="DON18" s="142">
        <v>44927</v>
      </c>
      <c r="DOO18" s="142">
        <v>44743</v>
      </c>
      <c r="DOP18" s="143">
        <v>44652</v>
      </c>
      <c r="DOQ18" s="142">
        <v>44562</v>
      </c>
      <c r="DOR18" s="112" t="s">
        <v>56</v>
      </c>
      <c r="DOS18" s="141" t="s">
        <v>54</v>
      </c>
      <c r="DOT18" s="117" t="s">
        <v>751</v>
      </c>
      <c r="DOU18" s="111" t="s">
        <v>1181</v>
      </c>
      <c r="DOV18" s="111"/>
      <c r="DOW18" s="119">
        <v>0.62</v>
      </c>
      <c r="DOX18" s="181" t="s">
        <v>1182</v>
      </c>
      <c r="DOY18" s="182"/>
      <c r="DOZ18" s="120">
        <v>0.64</v>
      </c>
      <c r="DPA18" s="110" t="s">
        <v>752</v>
      </c>
      <c r="DPB18" s="111" t="s">
        <v>526</v>
      </c>
      <c r="DPC18" s="112" t="s">
        <v>525</v>
      </c>
      <c r="DPD18" s="142">
        <v>44927</v>
      </c>
      <c r="DPE18" s="142">
        <v>44743</v>
      </c>
      <c r="DPF18" s="143">
        <v>44652</v>
      </c>
      <c r="DPG18" s="142">
        <v>44562</v>
      </c>
      <c r="DPH18" s="112" t="s">
        <v>56</v>
      </c>
      <c r="DPI18" s="141" t="s">
        <v>54</v>
      </c>
      <c r="DPJ18" s="117" t="s">
        <v>751</v>
      </c>
      <c r="DPK18" s="111" t="s">
        <v>1181</v>
      </c>
      <c r="DPL18" s="111"/>
      <c r="DPM18" s="119">
        <v>0.62</v>
      </c>
      <c r="DPN18" s="181" t="s">
        <v>1182</v>
      </c>
      <c r="DPO18" s="182"/>
      <c r="DPP18" s="120">
        <v>0.64</v>
      </c>
      <c r="DPQ18" s="110" t="s">
        <v>752</v>
      </c>
      <c r="DPR18" s="111" t="s">
        <v>526</v>
      </c>
      <c r="DPS18" s="112" t="s">
        <v>525</v>
      </c>
      <c r="DPT18" s="142">
        <v>44927</v>
      </c>
      <c r="DPU18" s="142">
        <v>44743</v>
      </c>
      <c r="DPV18" s="143">
        <v>44652</v>
      </c>
      <c r="DPW18" s="142">
        <v>44562</v>
      </c>
      <c r="DPX18" s="112" t="s">
        <v>56</v>
      </c>
      <c r="DPY18" s="141" t="s">
        <v>54</v>
      </c>
      <c r="DPZ18" s="117" t="s">
        <v>751</v>
      </c>
      <c r="DQA18" s="111" t="s">
        <v>1181</v>
      </c>
      <c r="DQB18" s="111"/>
      <c r="DQC18" s="119">
        <v>0.62</v>
      </c>
      <c r="DQD18" s="181" t="s">
        <v>1182</v>
      </c>
      <c r="DQE18" s="182"/>
      <c r="DQF18" s="120">
        <v>0.64</v>
      </c>
      <c r="DQG18" s="110" t="s">
        <v>752</v>
      </c>
      <c r="DQH18" s="111" t="s">
        <v>526</v>
      </c>
      <c r="DQI18" s="112" t="s">
        <v>525</v>
      </c>
      <c r="DQJ18" s="142">
        <v>44927</v>
      </c>
      <c r="DQK18" s="142">
        <v>44743</v>
      </c>
      <c r="DQL18" s="143">
        <v>44652</v>
      </c>
      <c r="DQM18" s="142">
        <v>44562</v>
      </c>
      <c r="DQN18" s="112" t="s">
        <v>56</v>
      </c>
      <c r="DQO18" s="141" t="s">
        <v>54</v>
      </c>
      <c r="DQP18" s="117" t="s">
        <v>751</v>
      </c>
      <c r="DQQ18" s="111" t="s">
        <v>1181</v>
      </c>
      <c r="DQR18" s="111"/>
      <c r="DQS18" s="119">
        <v>0.62</v>
      </c>
      <c r="DQT18" s="181" t="s">
        <v>1182</v>
      </c>
      <c r="DQU18" s="182"/>
      <c r="DQV18" s="120">
        <v>0.64</v>
      </c>
      <c r="DQW18" s="110" t="s">
        <v>752</v>
      </c>
      <c r="DQX18" s="111" t="s">
        <v>526</v>
      </c>
      <c r="DQY18" s="112" t="s">
        <v>525</v>
      </c>
      <c r="DQZ18" s="142">
        <v>44927</v>
      </c>
      <c r="DRA18" s="142">
        <v>44743</v>
      </c>
      <c r="DRB18" s="143">
        <v>44652</v>
      </c>
      <c r="DRC18" s="142">
        <v>44562</v>
      </c>
      <c r="DRD18" s="112" t="s">
        <v>56</v>
      </c>
      <c r="DRE18" s="141" t="s">
        <v>54</v>
      </c>
      <c r="DRF18" s="117" t="s">
        <v>751</v>
      </c>
      <c r="DRG18" s="111" t="s">
        <v>1181</v>
      </c>
      <c r="DRH18" s="111"/>
      <c r="DRI18" s="119">
        <v>0.62</v>
      </c>
      <c r="DRJ18" s="181" t="s">
        <v>1182</v>
      </c>
      <c r="DRK18" s="182"/>
      <c r="DRL18" s="120">
        <v>0.64</v>
      </c>
      <c r="DRM18" s="110" t="s">
        <v>752</v>
      </c>
      <c r="DRN18" s="111" t="s">
        <v>526</v>
      </c>
      <c r="DRO18" s="112" t="s">
        <v>525</v>
      </c>
      <c r="DRP18" s="142">
        <v>44927</v>
      </c>
      <c r="DRQ18" s="142">
        <v>44743</v>
      </c>
      <c r="DRR18" s="143">
        <v>44652</v>
      </c>
      <c r="DRS18" s="142">
        <v>44562</v>
      </c>
      <c r="DRT18" s="112" t="s">
        <v>56</v>
      </c>
      <c r="DRU18" s="141" t="s">
        <v>54</v>
      </c>
      <c r="DRV18" s="117" t="s">
        <v>751</v>
      </c>
      <c r="DRW18" s="111" t="s">
        <v>1181</v>
      </c>
      <c r="DRX18" s="111"/>
      <c r="DRY18" s="119">
        <v>0.62</v>
      </c>
      <c r="DRZ18" s="181" t="s">
        <v>1182</v>
      </c>
      <c r="DSA18" s="182"/>
      <c r="DSB18" s="120">
        <v>0.64</v>
      </c>
      <c r="DSC18" s="110" t="s">
        <v>752</v>
      </c>
      <c r="DSD18" s="111" t="s">
        <v>526</v>
      </c>
      <c r="DSE18" s="112" t="s">
        <v>525</v>
      </c>
      <c r="DSF18" s="142">
        <v>44927</v>
      </c>
      <c r="DSG18" s="142">
        <v>44743</v>
      </c>
      <c r="DSH18" s="143">
        <v>44652</v>
      </c>
      <c r="DSI18" s="142">
        <v>44562</v>
      </c>
      <c r="DSJ18" s="112" t="s">
        <v>56</v>
      </c>
      <c r="DSK18" s="141" t="s">
        <v>54</v>
      </c>
      <c r="DSL18" s="117" t="s">
        <v>751</v>
      </c>
      <c r="DSM18" s="111" t="s">
        <v>1181</v>
      </c>
      <c r="DSN18" s="111"/>
      <c r="DSO18" s="119">
        <v>0.62</v>
      </c>
      <c r="DSP18" s="181" t="s">
        <v>1182</v>
      </c>
      <c r="DSQ18" s="182"/>
      <c r="DSR18" s="120">
        <v>0.64</v>
      </c>
      <c r="DSS18" s="110" t="s">
        <v>752</v>
      </c>
      <c r="DST18" s="111" t="s">
        <v>526</v>
      </c>
      <c r="DSU18" s="112" t="s">
        <v>525</v>
      </c>
      <c r="DSV18" s="142">
        <v>44927</v>
      </c>
      <c r="DSW18" s="142">
        <v>44743</v>
      </c>
      <c r="DSX18" s="143">
        <v>44652</v>
      </c>
      <c r="DSY18" s="142">
        <v>44562</v>
      </c>
      <c r="DSZ18" s="112" t="s">
        <v>56</v>
      </c>
      <c r="DTA18" s="141" t="s">
        <v>54</v>
      </c>
      <c r="DTB18" s="117" t="s">
        <v>751</v>
      </c>
      <c r="DTC18" s="111" t="s">
        <v>1181</v>
      </c>
      <c r="DTD18" s="111"/>
      <c r="DTE18" s="119">
        <v>0.62</v>
      </c>
      <c r="DTF18" s="181" t="s">
        <v>1182</v>
      </c>
      <c r="DTG18" s="182"/>
      <c r="DTH18" s="120">
        <v>0.64</v>
      </c>
      <c r="DTI18" s="110" t="s">
        <v>752</v>
      </c>
      <c r="DTJ18" s="111" t="s">
        <v>526</v>
      </c>
      <c r="DTK18" s="112" t="s">
        <v>525</v>
      </c>
      <c r="DTL18" s="142">
        <v>44927</v>
      </c>
      <c r="DTM18" s="142">
        <v>44743</v>
      </c>
      <c r="DTN18" s="143">
        <v>44652</v>
      </c>
      <c r="DTO18" s="142">
        <v>44562</v>
      </c>
      <c r="DTP18" s="112" t="s">
        <v>56</v>
      </c>
      <c r="DTQ18" s="141" t="s">
        <v>54</v>
      </c>
      <c r="DTR18" s="117" t="s">
        <v>751</v>
      </c>
      <c r="DTS18" s="111" t="s">
        <v>1181</v>
      </c>
      <c r="DTT18" s="111"/>
      <c r="DTU18" s="119">
        <v>0.62</v>
      </c>
      <c r="DTV18" s="181" t="s">
        <v>1182</v>
      </c>
      <c r="DTW18" s="182"/>
      <c r="DTX18" s="120">
        <v>0.64</v>
      </c>
      <c r="DTY18" s="110" t="s">
        <v>752</v>
      </c>
      <c r="DTZ18" s="111" t="s">
        <v>526</v>
      </c>
      <c r="DUA18" s="112" t="s">
        <v>525</v>
      </c>
      <c r="DUB18" s="142">
        <v>44927</v>
      </c>
      <c r="DUC18" s="142">
        <v>44743</v>
      </c>
      <c r="DUD18" s="143">
        <v>44652</v>
      </c>
      <c r="DUE18" s="142">
        <v>44562</v>
      </c>
      <c r="DUF18" s="112" t="s">
        <v>56</v>
      </c>
      <c r="DUG18" s="141" t="s">
        <v>54</v>
      </c>
      <c r="DUH18" s="117" t="s">
        <v>751</v>
      </c>
      <c r="DUI18" s="111" t="s">
        <v>1181</v>
      </c>
      <c r="DUJ18" s="111"/>
      <c r="DUK18" s="119">
        <v>0.62</v>
      </c>
      <c r="DUL18" s="181" t="s">
        <v>1182</v>
      </c>
      <c r="DUM18" s="182"/>
      <c r="DUN18" s="120">
        <v>0.64</v>
      </c>
      <c r="DUO18" s="110" t="s">
        <v>752</v>
      </c>
      <c r="DUP18" s="111" t="s">
        <v>526</v>
      </c>
      <c r="DUQ18" s="112" t="s">
        <v>525</v>
      </c>
      <c r="DUR18" s="142">
        <v>44927</v>
      </c>
      <c r="DUS18" s="142">
        <v>44743</v>
      </c>
      <c r="DUT18" s="143">
        <v>44652</v>
      </c>
      <c r="DUU18" s="142">
        <v>44562</v>
      </c>
      <c r="DUV18" s="112" t="s">
        <v>56</v>
      </c>
      <c r="DUW18" s="141" t="s">
        <v>54</v>
      </c>
      <c r="DUX18" s="117" t="s">
        <v>751</v>
      </c>
      <c r="DUY18" s="111" t="s">
        <v>1181</v>
      </c>
      <c r="DUZ18" s="111"/>
      <c r="DVA18" s="119">
        <v>0.62</v>
      </c>
      <c r="DVB18" s="181" t="s">
        <v>1182</v>
      </c>
      <c r="DVC18" s="182"/>
      <c r="DVD18" s="120">
        <v>0.64</v>
      </c>
      <c r="DVE18" s="110" t="s">
        <v>752</v>
      </c>
      <c r="DVF18" s="111" t="s">
        <v>526</v>
      </c>
      <c r="DVG18" s="112" t="s">
        <v>525</v>
      </c>
      <c r="DVH18" s="142">
        <v>44927</v>
      </c>
      <c r="DVI18" s="142">
        <v>44743</v>
      </c>
      <c r="DVJ18" s="143">
        <v>44652</v>
      </c>
      <c r="DVK18" s="142">
        <v>44562</v>
      </c>
      <c r="DVL18" s="112" t="s">
        <v>56</v>
      </c>
      <c r="DVM18" s="141" t="s">
        <v>54</v>
      </c>
      <c r="DVN18" s="117" t="s">
        <v>751</v>
      </c>
      <c r="DVO18" s="111" t="s">
        <v>1181</v>
      </c>
      <c r="DVP18" s="111"/>
      <c r="DVQ18" s="119">
        <v>0.62</v>
      </c>
      <c r="DVR18" s="181" t="s">
        <v>1182</v>
      </c>
      <c r="DVS18" s="182"/>
      <c r="DVT18" s="120">
        <v>0.64</v>
      </c>
      <c r="DVU18" s="110" t="s">
        <v>752</v>
      </c>
      <c r="DVV18" s="111" t="s">
        <v>526</v>
      </c>
      <c r="DVW18" s="112" t="s">
        <v>525</v>
      </c>
      <c r="DVX18" s="142">
        <v>44927</v>
      </c>
      <c r="DVY18" s="142">
        <v>44743</v>
      </c>
      <c r="DVZ18" s="143">
        <v>44652</v>
      </c>
      <c r="DWA18" s="142">
        <v>44562</v>
      </c>
      <c r="DWB18" s="112" t="s">
        <v>56</v>
      </c>
      <c r="DWC18" s="141" t="s">
        <v>54</v>
      </c>
      <c r="DWD18" s="117" t="s">
        <v>751</v>
      </c>
      <c r="DWE18" s="111" t="s">
        <v>1181</v>
      </c>
      <c r="DWF18" s="111"/>
      <c r="DWG18" s="119">
        <v>0.62</v>
      </c>
      <c r="DWH18" s="181" t="s">
        <v>1182</v>
      </c>
      <c r="DWI18" s="182"/>
      <c r="DWJ18" s="120">
        <v>0.64</v>
      </c>
      <c r="DWK18" s="110" t="s">
        <v>752</v>
      </c>
      <c r="DWL18" s="111" t="s">
        <v>526</v>
      </c>
      <c r="DWM18" s="112" t="s">
        <v>525</v>
      </c>
      <c r="DWN18" s="142">
        <v>44927</v>
      </c>
      <c r="DWO18" s="142">
        <v>44743</v>
      </c>
      <c r="DWP18" s="143">
        <v>44652</v>
      </c>
      <c r="DWQ18" s="142">
        <v>44562</v>
      </c>
      <c r="DWR18" s="112" t="s">
        <v>56</v>
      </c>
      <c r="DWS18" s="141" t="s">
        <v>54</v>
      </c>
      <c r="DWT18" s="117" t="s">
        <v>751</v>
      </c>
      <c r="DWU18" s="111" t="s">
        <v>1181</v>
      </c>
      <c r="DWV18" s="111"/>
      <c r="DWW18" s="119">
        <v>0.62</v>
      </c>
      <c r="DWX18" s="181" t="s">
        <v>1182</v>
      </c>
      <c r="DWY18" s="182"/>
      <c r="DWZ18" s="120">
        <v>0.64</v>
      </c>
      <c r="DXA18" s="110" t="s">
        <v>752</v>
      </c>
      <c r="DXB18" s="111" t="s">
        <v>526</v>
      </c>
      <c r="DXC18" s="112" t="s">
        <v>525</v>
      </c>
      <c r="DXD18" s="142">
        <v>44927</v>
      </c>
      <c r="DXE18" s="142">
        <v>44743</v>
      </c>
      <c r="DXF18" s="143">
        <v>44652</v>
      </c>
      <c r="DXG18" s="142">
        <v>44562</v>
      </c>
      <c r="DXH18" s="112" t="s">
        <v>56</v>
      </c>
      <c r="DXI18" s="141" t="s">
        <v>54</v>
      </c>
      <c r="DXJ18" s="117" t="s">
        <v>751</v>
      </c>
      <c r="DXK18" s="111" t="s">
        <v>1181</v>
      </c>
      <c r="DXL18" s="111"/>
      <c r="DXM18" s="119">
        <v>0.62</v>
      </c>
      <c r="DXN18" s="181" t="s">
        <v>1182</v>
      </c>
      <c r="DXO18" s="182"/>
      <c r="DXP18" s="120">
        <v>0.64</v>
      </c>
      <c r="DXQ18" s="110" t="s">
        <v>752</v>
      </c>
      <c r="DXR18" s="111" t="s">
        <v>526</v>
      </c>
      <c r="DXS18" s="112" t="s">
        <v>525</v>
      </c>
      <c r="DXT18" s="142">
        <v>44927</v>
      </c>
      <c r="DXU18" s="142">
        <v>44743</v>
      </c>
      <c r="DXV18" s="143">
        <v>44652</v>
      </c>
      <c r="DXW18" s="142">
        <v>44562</v>
      </c>
      <c r="DXX18" s="112" t="s">
        <v>56</v>
      </c>
      <c r="DXY18" s="141" t="s">
        <v>54</v>
      </c>
      <c r="DXZ18" s="117" t="s">
        <v>751</v>
      </c>
      <c r="DYA18" s="111" t="s">
        <v>1181</v>
      </c>
      <c r="DYB18" s="111"/>
      <c r="DYC18" s="119">
        <v>0.62</v>
      </c>
      <c r="DYD18" s="181" t="s">
        <v>1182</v>
      </c>
      <c r="DYE18" s="182"/>
      <c r="DYF18" s="120">
        <v>0.64</v>
      </c>
      <c r="DYG18" s="110" t="s">
        <v>752</v>
      </c>
      <c r="DYH18" s="111" t="s">
        <v>526</v>
      </c>
      <c r="DYI18" s="112" t="s">
        <v>525</v>
      </c>
      <c r="DYJ18" s="142">
        <v>44927</v>
      </c>
      <c r="DYK18" s="142">
        <v>44743</v>
      </c>
      <c r="DYL18" s="143">
        <v>44652</v>
      </c>
      <c r="DYM18" s="142">
        <v>44562</v>
      </c>
      <c r="DYN18" s="112" t="s">
        <v>56</v>
      </c>
      <c r="DYO18" s="141" t="s">
        <v>54</v>
      </c>
      <c r="DYP18" s="117" t="s">
        <v>751</v>
      </c>
      <c r="DYQ18" s="111" t="s">
        <v>1181</v>
      </c>
      <c r="DYR18" s="111"/>
      <c r="DYS18" s="119">
        <v>0.62</v>
      </c>
      <c r="DYT18" s="181" t="s">
        <v>1182</v>
      </c>
      <c r="DYU18" s="182"/>
      <c r="DYV18" s="120">
        <v>0.64</v>
      </c>
      <c r="DYW18" s="110" t="s">
        <v>752</v>
      </c>
      <c r="DYX18" s="111" t="s">
        <v>526</v>
      </c>
      <c r="DYY18" s="112" t="s">
        <v>525</v>
      </c>
      <c r="DYZ18" s="142">
        <v>44927</v>
      </c>
      <c r="DZA18" s="142">
        <v>44743</v>
      </c>
      <c r="DZB18" s="143">
        <v>44652</v>
      </c>
      <c r="DZC18" s="142">
        <v>44562</v>
      </c>
      <c r="DZD18" s="112" t="s">
        <v>56</v>
      </c>
      <c r="DZE18" s="141" t="s">
        <v>54</v>
      </c>
      <c r="DZF18" s="117" t="s">
        <v>751</v>
      </c>
      <c r="DZG18" s="111" t="s">
        <v>1181</v>
      </c>
      <c r="DZH18" s="111"/>
      <c r="DZI18" s="119">
        <v>0.62</v>
      </c>
      <c r="DZJ18" s="181" t="s">
        <v>1182</v>
      </c>
      <c r="DZK18" s="182"/>
      <c r="DZL18" s="120">
        <v>0.64</v>
      </c>
      <c r="DZM18" s="110" t="s">
        <v>752</v>
      </c>
      <c r="DZN18" s="111" t="s">
        <v>526</v>
      </c>
      <c r="DZO18" s="112" t="s">
        <v>525</v>
      </c>
      <c r="DZP18" s="142">
        <v>44927</v>
      </c>
      <c r="DZQ18" s="142">
        <v>44743</v>
      </c>
      <c r="DZR18" s="143">
        <v>44652</v>
      </c>
      <c r="DZS18" s="142">
        <v>44562</v>
      </c>
      <c r="DZT18" s="112" t="s">
        <v>56</v>
      </c>
      <c r="DZU18" s="141" t="s">
        <v>54</v>
      </c>
      <c r="DZV18" s="117" t="s">
        <v>751</v>
      </c>
      <c r="DZW18" s="111" t="s">
        <v>1181</v>
      </c>
      <c r="DZX18" s="111"/>
      <c r="DZY18" s="119">
        <v>0.62</v>
      </c>
      <c r="DZZ18" s="181" t="s">
        <v>1182</v>
      </c>
      <c r="EAA18" s="182"/>
      <c r="EAB18" s="120">
        <v>0.64</v>
      </c>
      <c r="EAC18" s="110" t="s">
        <v>752</v>
      </c>
      <c r="EAD18" s="111" t="s">
        <v>526</v>
      </c>
      <c r="EAE18" s="112" t="s">
        <v>525</v>
      </c>
      <c r="EAF18" s="142">
        <v>44927</v>
      </c>
      <c r="EAG18" s="142">
        <v>44743</v>
      </c>
      <c r="EAH18" s="143">
        <v>44652</v>
      </c>
      <c r="EAI18" s="142">
        <v>44562</v>
      </c>
      <c r="EAJ18" s="112" t="s">
        <v>56</v>
      </c>
      <c r="EAK18" s="141" t="s">
        <v>54</v>
      </c>
      <c r="EAL18" s="117" t="s">
        <v>751</v>
      </c>
      <c r="EAM18" s="111" t="s">
        <v>1181</v>
      </c>
      <c r="EAN18" s="111"/>
      <c r="EAO18" s="119">
        <v>0.62</v>
      </c>
      <c r="EAP18" s="181" t="s">
        <v>1182</v>
      </c>
      <c r="EAQ18" s="182"/>
      <c r="EAR18" s="120">
        <v>0.64</v>
      </c>
      <c r="EAS18" s="110" t="s">
        <v>752</v>
      </c>
      <c r="EAT18" s="111" t="s">
        <v>526</v>
      </c>
      <c r="EAU18" s="112" t="s">
        <v>525</v>
      </c>
      <c r="EAV18" s="142">
        <v>44927</v>
      </c>
      <c r="EAW18" s="142">
        <v>44743</v>
      </c>
      <c r="EAX18" s="143">
        <v>44652</v>
      </c>
      <c r="EAY18" s="142">
        <v>44562</v>
      </c>
      <c r="EAZ18" s="112" t="s">
        <v>56</v>
      </c>
      <c r="EBA18" s="141" t="s">
        <v>54</v>
      </c>
      <c r="EBB18" s="117" t="s">
        <v>751</v>
      </c>
      <c r="EBC18" s="111" t="s">
        <v>1181</v>
      </c>
      <c r="EBD18" s="111"/>
      <c r="EBE18" s="119">
        <v>0.62</v>
      </c>
      <c r="EBF18" s="181" t="s">
        <v>1182</v>
      </c>
      <c r="EBG18" s="182"/>
      <c r="EBH18" s="120">
        <v>0.64</v>
      </c>
      <c r="EBI18" s="110" t="s">
        <v>752</v>
      </c>
      <c r="EBJ18" s="111" t="s">
        <v>526</v>
      </c>
      <c r="EBK18" s="112" t="s">
        <v>525</v>
      </c>
      <c r="EBL18" s="142">
        <v>44927</v>
      </c>
      <c r="EBM18" s="142">
        <v>44743</v>
      </c>
      <c r="EBN18" s="143">
        <v>44652</v>
      </c>
      <c r="EBO18" s="142">
        <v>44562</v>
      </c>
      <c r="EBP18" s="112" t="s">
        <v>56</v>
      </c>
      <c r="EBQ18" s="141" t="s">
        <v>54</v>
      </c>
      <c r="EBR18" s="117" t="s">
        <v>751</v>
      </c>
      <c r="EBS18" s="111" t="s">
        <v>1181</v>
      </c>
      <c r="EBT18" s="111"/>
      <c r="EBU18" s="119">
        <v>0.62</v>
      </c>
      <c r="EBV18" s="181" t="s">
        <v>1182</v>
      </c>
      <c r="EBW18" s="182"/>
      <c r="EBX18" s="120">
        <v>0.64</v>
      </c>
      <c r="EBY18" s="110" t="s">
        <v>752</v>
      </c>
      <c r="EBZ18" s="111" t="s">
        <v>526</v>
      </c>
      <c r="ECA18" s="112" t="s">
        <v>525</v>
      </c>
      <c r="ECB18" s="142">
        <v>44927</v>
      </c>
      <c r="ECC18" s="142">
        <v>44743</v>
      </c>
      <c r="ECD18" s="143">
        <v>44652</v>
      </c>
      <c r="ECE18" s="142">
        <v>44562</v>
      </c>
      <c r="ECF18" s="112" t="s">
        <v>56</v>
      </c>
      <c r="ECG18" s="141" t="s">
        <v>54</v>
      </c>
      <c r="ECH18" s="117" t="s">
        <v>751</v>
      </c>
      <c r="ECI18" s="111" t="s">
        <v>1181</v>
      </c>
      <c r="ECJ18" s="111"/>
      <c r="ECK18" s="119">
        <v>0.62</v>
      </c>
      <c r="ECL18" s="181" t="s">
        <v>1182</v>
      </c>
      <c r="ECM18" s="182"/>
      <c r="ECN18" s="120">
        <v>0.64</v>
      </c>
      <c r="ECO18" s="110" t="s">
        <v>752</v>
      </c>
      <c r="ECP18" s="111" t="s">
        <v>526</v>
      </c>
      <c r="ECQ18" s="112" t="s">
        <v>525</v>
      </c>
      <c r="ECR18" s="142">
        <v>44927</v>
      </c>
      <c r="ECS18" s="142">
        <v>44743</v>
      </c>
      <c r="ECT18" s="143">
        <v>44652</v>
      </c>
      <c r="ECU18" s="142">
        <v>44562</v>
      </c>
      <c r="ECV18" s="112" t="s">
        <v>56</v>
      </c>
      <c r="ECW18" s="141" t="s">
        <v>54</v>
      </c>
      <c r="ECX18" s="117" t="s">
        <v>751</v>
      </c>
      <c r="ECY18" s="111" t="s">
        <v>1181</v>
      </c>
      <c r="ECZ18" s="111"/>
      <c r="EDA18" s="119">
        <v>0.62</v>
      </c>
      <c r="EDB18" s="181" t="s">
        <v>1182</v>
      </c>
      <c r="EDC18" s="182"/>
      <c r="EDD18" s="120">
        <v>0.64</v>
      </c>
      <c r="EDE18" s="110" t="s">
        <v>752</v>
      </c>
      <c r="EDF18" s="111" t="s">
        <v>526</v>
      </c>
      <c r="EDG18" s="112" t="s">
        <v>525</v>
      </c>
      <c r="EDH18" s="142">
        <v>44927</v>
      </c>
      <c r="EDI18" s="142">
        <v>44743</v>
      </c>
      <c r="EDJ18" s="143">
        <v>44652</v>
      </c>
      <c r="EDK18" s="142">
        <v>44562</v>
      </c>
      <c r="EDL18" s="112" t="s">
        <v>56</v>
      </c>
      <c r="EDM18" s="141" t="s">
        <v>54</v>
      </c>
      <c r="EDN18" s="117" t="s">
        <v>751</v>
      </c>
      <c r="EDO18" s="111" t="s">
        <v>1181</v>
      </c>
      <c r="EDP18" s="111"/>
      <c r="EDQ18" s="119">
        <v>0.62</v>
      </c>
      <c r="EDR18" s="181" t="s">
        <v>1182</v>
      </c>
      <c r="EDS18" s="182"/>
      <c r="EDT18" s="120">
        <v>0.64</v>
      </c>
      <c r="EDU18" s="110" t="s">
        <v>752</v>
      </c>
      <c r="EDV18" s="111" t="s">
        <v>526</v>
      </c>
      <c r="EDW18" s="112" t="s">
        <v>525</v>
      </c>
      <c r="EDX18" s="142">
        <v>44927</v>
      </c>
      <c r="EDY18" s="142">
        <v>44743</v>
      </c>
      <c r="EDZ18" s="143">
        <v>44652</v>
      </c>
      <c r="EEA18" s="142">
        <v>44562</v>
      </c>
      <c r="EEB18" s="112" t="s">
        <v>56</v>
      </c>
      <c r="EEC18" s="141" t="s">
        <v>54</v>
      </c>
      <c r="EED18" s="117" t="s">
        <v>751</v>
      </c>
      <c r="EEE18" s="111" t="s">
        <v>1181</v>
      </c>
      <c r="EEF18" s="111"/>
      <c r="EEG18" s="119">
        <v>0.62</v>
      </c>
      <c r="EEH18" s="181" t="s">
        <v>1182</v>
      </c>
      <c r="EEI18" s="182"/>
      <c r="EEJ18" s="120">
        <v>0.64</v>
      </c>
      <c r="EEK18" s="110" t="s">
        <v>752</v>
      </c>
      <c r="EEL18" s="111" t="s">
        <v>526</v>
      </c>
      <c r="EEM18" s="112" t="s">
        <v>525</v>
      </c>
      <c r="EEN18" s="142">
        <v>44927</v>
      </c>
      <c r="EEO18" s="142">
        <v>44743</v>
      </c>
      <c r="EEP18" s="143">
        <v>44652</v>
      </c>
      <c r="EEQ18" s="142">
        <v>44562</v>
      </c>
      <c r="EER18" s="112" t="s">
        <v>56</v>
      </c>
      <c r="EES18" s="141" t="s">
        <v>54</v>
      </c>
      <c r="EET18" s="117" t="s">
        <v>751</v>
      </c>
      <c r="EEU18" s="111" t="s">
        <v>1181</v>
      </c>
      <c r="EEV18" s="111"/>
      <c r="EEW18" s="119">
        <v>0.62</v>
      </c>
      <c r="EEX18" s="181" t="s">
        <v>1182</v>
      </c>
      <c r="EEY18" s="182"/>
      <c r="EEZ18" s="120">
        <v>0.64</v>
      </c>
      <c r="EFA18" s="110" t="s">
        <v>752</v>
      </c>
      <c r="EFB18" s="111" t="s">
        <v>526</v>
      </c>
      <c r="EFC18" s="112" t="s">
        <v>525</v>
      </c>
      <c r="EFD18" s="142">
        <v>44927</v>
      </c>
      <c r="EFE18" s="142">
        <v>44743</v>
      </c>
      <c r="EFF18" s="143">
        <v>44652</v>
      </c>
      <c r="EFG18" s="142">
        <v>44562</v>
      </c>
      <c r="EFH18" s="112" t="s">
        <v>56</v>
      </c>
      <c r="EFI18" s="141" t="s">
        <v>54</v>
      </c>
      <c r="EFJ18" s="117" t="s">
        <v>751</v>
      </c>
      <c r="EFK18" s="111" t="s">
        <v>1181</v>
      </c>
      <c r="EFL18" s="111"/>
      <c r="EFM18" s="119">
        <v>0.62</v>
      </c>
      <c r="EFN18" s="181" t="s">
        <v>1182</v>
      </c>
      <c r="EFO18" s="182"/>
      <c r="EFP18" s="120">
        <v>0.64</v>
      </c>
      <c r="EFQ18" s="110" t="s">
        <v>752</v>
      </c>
      <c r="EFR18" s="111" t="s">
        <v>526</v>
      </c>
      <c r="EFS18" s="112" t="s">
        <v>525</v>
      </c>
      <c r="EFT18" s="142">
        <v>44927</v>
      </c>
      <c r="EFU18" s="142">
        <v>44743</v>
      </c>
      <c r="EFV18" s="143">
        <v>44652</v>
      </c>
      <c r="EFW18" s="142">
        <v>44562</v>
      </c>
      <c r="EFX18" s="112" t="s">
        <v>56</v>
      </c>
      <c r="EFY18" s="141" t="s">
        <v>54</v>
      </c>
      <c r="EFZ18" s="117" t="s">
        <v>751</v>
      </c>
      <c r="EGA18" s="111" t="s">
        <v>1181</v>
      </c>
      <c r="EGB18" s="111"/>
      <c r="EGC18" s="119">
        <v>0.62</v>
      </c>
      <c r="EGD18" s="181" t="s">
        <v>1182</v>
      </c>
      <c r="EGE18" s="182"/>
      <c r="EGF18" s="120">
        <v>0.64</v>
      </c>
      <c r="EGG18" s="110" t="s">
        <v>752</v>
      </c>
      <c r="EGH18" s="111" t="s">
        <v>526</v>
      </c>
      <c r="EGI18" s="112" t="s">
        <v>525</v>
      </c>
      <c r="EGJ18" s="142">
        <v>44927</v>
      </c>
      <c r="EGK18" s="142">
        <v>44743</v>
      </c>
      <c r="EGL18" s="143">
        <v>44652</v>
      </c>
      <c r="EGM18" s="142">
        <v>44562</v>
      </c>
      <c r="EGN18" s="112" t="s">
        <v>56</v>
      </c>
      <c r="EGO18" s="141" t="s">
        <v>54</v>
      </c>
      <c r="EGP18" s="117" t="s">
        <v>751</v>
      </c>
      <c r="EGQ18" s="111" t="s">
        <v>1181</v>
      </c>
      <c r="EGR18" s="111"/>
      <c r="EGS18" s="119">
        <v>0.62</v>
      </c>
      <c r="EGT18" s="181" t="s">
        <v>1182</v>
      </c>
      <c r="EGU18" s="182"/>
      <c r="EGV18" s="120">
        <v>0.64</v>
      </c>
      <c r="EGW18" s="110" t="s">
        <v>752</v>
      </c>
      <c r="EGX18" s="111" t="s">
        <v>526</v>
      </c>
      <c r="EGY18" s="112" t="s">
        <v>525</v>
      </c>
      <c r="EGZ18" s="142">
        <v>44927</v>
      </c>
      <c r="EHA18" s="142">
        <v>44743</v>
      </c>
      <c r="EHB18" s="143">
        <v>44652</v>
      </c>
      <c r="EHC18" s="142">
        <v>44562</v>
      </c>
      <c r="EHD18" s="112" t="s">
        <v>56</v>
      </c>
      <c r="EHE18" s="141" t="s">
        <v>54</v>
      </c>
      <c r="EHF18" s="117" t="s">
        <v>751</v>
      </c>
      <c r="EHG18" s="111" t="s">
        <v>1181</v>
      </c>
      <c r="EHH18" s="111"/>
      <c r="EHI18" s="119">
        <v>0.62</v>
      </c>
      <c r="EHJ18" s="181" t="s">
        <v>1182</v>
      </c>
      <c r="EHK18" s="182"/>
      <c r="EHL18" s="120">
        <v>0.64</v>
      </c>
      <c r="EHM18" s="110" t="s">
        <v>752</v>
      </c>
      <c r="EHN18" s="111" t="s">
        <v>526</v>
      </c>
      <c r="EHO18" s="112" t="s">
        <v>525</v>
      </c>
      <c r="EHP18" s="142">
        <v>44927</v>
      </c>
      <c r="EHQ18" s="142">
        <v>44743</v>
      </c>
      <c r="EHR18" s="143">
        <v>44652</v>
      </c>
      <c r="EHS18" s="142">
        <v>44562</v>
      </c>
      <c r="EHT18" s="112" t="s">
        <v>56</v>
      </c>
      <c r="EHU18" s="141" t="s">
        <v>54</v>
      </c>
      <c r="EHV18" s="117" t="s">
        <v>751</v>
      </c>
      <c r="EHW18" s="111" t="s">
        <v>1181</v>
      </c>
      <c r="EHX18" s="111"/>
      <c r="EHY18" s="119">
        <v>0.62</v>
      </c>
      <c r="EHZ18" s="181" t="s">
        <v>1182</v>
      </c>
      <c r="EIA18" s="182"/>
      <c r="EIB18" s="120">
        <v>0.64</v>
      </c>
      <c r="EIC18" s="110" t="s">
        <v>752</v>
      </c>
      <c r="EID18" s="111" t="s">
        <v>526</v>
      </c>
      <c r="EIE18" s="112" t="s">
        <v>525</v>
      </c>
      <c r="EIF18" s="142">
        <v>44927</v>
      </c>
      <c r="EIG18" s="142">
        <v>44743</v>
      </c>
      <c r="EIH18" s="143">
        <v>44652</v>
      </c>
      <c r="EII18" s="142">
        <v>44562</v>
      </c>
      <c r="EIJ18" s="112" t="s">
        <v>56</v>
      </c>
      <c r="EIK18" s="141" t="s">
        <v>54</v>
      </c>
      <c r="EIL18" s="117" t="s">
        <v>751</v>
      </c>
      <c r="EIM18" s="111" t="s">
        <v>1181</v>
      </c>
      <c r="EIN18" s="111"/>
      <c r="EIO18" s="119">
        <v>0.62</v>
      </c>
      <c r="EIP18" s="181" t="s">
        <v>1182</v>
      </c>
      <c r="EIQ18" s="182"/>
      <c r="EIR18" s="120">
        <v>0.64</v>
      </c>
      <c r="EIS18" s="110" t="s">
        <v>752</v>
      </c>
      <c r="EIT18" s="111" t="s">
        <v>526</v>
      </c>
      <c r="EIU18" s="112" t="s">
        <v>525</v>
      </c>
      <c r="EIV18" s="142">
        <v>44927</v>
      </c>
      <c r="EIW18" s="142">
        <v>44743</v>
      </c>
      <c r="EIX18" s="143">
        <v>44652</v>
      </c>
      <c r="EIY18" s="142">
        <v>44562</v>
      </c>
      <c r="EIZ18" s="112" t="s">
        <v>56</v>
      </c>
      <c r="EJA18" s="141" t="s">
        <v>54</v>
      </c>
      <c r="EJB18" s="117" t="s">
        <v>751</v>
      </c>
      <c r="EJC18" s="111" t="s">
        <v>1181</v>
      </c>
      <c r="EJD18" s="111"/>
      <c r="EJE18" s="119">
        <v>0.62</v>
      </c>
      <c r="EJF18" s="181" t="s">
        <v>1182</v>
      </c>
      <c r="EJG18" s="182"/>
      <c r="EJH18" s="120">
        <v>0.64</v>
      </c>
      <c r="EJI18" s="110" t="s">
        <v>752</v>
      </c>
      <c r="EJJ18" s="111" t="s">
        <v>526</v>
      </c>
      <c r="EJK18" s="112" t="s">
        <v>525</v>
      </c>
      <c r="EJL18" s="142">
        <v>44927</v>
      </c>
      <c r="EJM18" s="142">
        <v>44743</v>
      </c>
      <c r="EJN18" s="143">
        <v>44652</v>
      </c>
      <c r="EJO18" s="142">
        <v>44562</v>
      </c>
      <c r="EJP18" s="112" t="s">
        <v>56</v>
      </c>
      <c r="EJQ18" s="141" t="s">
        <v>54</v>
      </c>
      <c r="EJR18" s="117" t="s">
        <v>751</v>
      </c>
      <c r="EJS18" s="111" t="s">
        <v>1181</v>
      </c>
      <c r="EJT18" s="111"/>
      <c r="EJU18" s="119">
        <v>0.62</v>
      </c>
      <c r="EJV18" s="181" t="s">
        <v>1182</v>
      </c>
      <c r="EJW18" s="182"/>
      <c r="EJX18" s="120">
        <v>0.64</v>
      </c>
      <c r="EJY18" s="110" t="s">
        <v>752</v>
      </c>
      <c r="EJZ18" s="111" t="s">
        <v>526</v>
      </c>
      <c r="EKA18" s="112" t="s">
        <v>525</v>
      </c>
      <c r="EKB18" s="142">
        <v>44927</v>
      </c>
      <c r="EKC18" s="142">
        <v>44743</v>
      </c>
      <c r="EKD18" s="143">
        <v>44652</v>
      </c>
      <c r="EKE18" s="142">
        <v>44562</v>
      </c>
      <c r="EKF18" s="112" t="s">
        <v>56</v>
      </c>
      <c r="EKG18" s="141" t="s">
        <v>54</v>
      </c>
      <c r="EKH18" s="117" t="s">
        <v>751</v>
      </c>
      <c r="EKI18" s="111" t="s">
        <v>1181</v>
      </c>
      <c r="EKJ18" s="111"/>
      <c r="EKK18" s="119">
        <v>0.62</v>
      </c>
      <c r="EKL18" s="181" t="s">
        <v>1182</v>
      </c>
      <c r="EKM18" s="182"/>
      <c r="EKN18" s="120">
        <v>0.64</v>
      </c>
      <c r="EKO18" s="110" t="s">
        <v>752</v>
      </c>
      <c r="EKP18" s="111" t="s">
        <v>526</v>
      </c>
      <c r="EKQ18" s="112" t="s">
        <v>525</v>
      </c>
      <c r="EKR18" s="142">
        <v>44927</v>
      </c>
      <c r="EKS18" s="142">
        <v>44743</v>
      </c>
      <c r="EKT18" s="143">
        <v>44652</v>
      </c>
      <c r="EKU18" s="142">
        <v>44562</v>
      </c>
      <c r="EKV18" s="112" t="s">
        <v>56</v>
      </c>
      <c r="EKW18" s="141" t="s">
        <v>54</v>
      </c>
      <c r="EKX18" s="117" t="s">
        <v>751</v>
      </c>
      <c r="EKY18" s="111" t="s">
        <v>1181</v>
      </c>
      <c r="EKZ18" s="111"/>
      <c r="ELA18" s="119">
        <v>0.62</v>
      </c>
      <c r="ELB18" s="181" t="s">
        <v>1182</v>
      </c>
      <c r="ELC18" s="182"/>
      <c r="ELD18" s="120">
        <v>0.64</v>
      </c>
      <c r="ELE18" s="110" t="s">
        <v>752</v>
      </c>
      <c r="ELF18" s="111" t="s">
        <v>526</v>
      </c>
      <c r="ELG18" s="112" t="s">
        <v>525</v>
      </c>
      <c r="ELH18" s="142">
        <v>44927</v>
      </c>
      <c r="ELI18" s="142">
        <v>44743</v>
      </c>
      <c r="ELJ18" s="143">
        <v>44652</v>
      </c>
      <c r="ELK18" s="142">
        <v>44562</v>
      </c>
      <c r="ELL18" s="112" t="s">
        <v>56</v>
      </c>
      <c r="ELM18" s="141" t="s">
        <v>54</v>
      </c>
      <c r="ELN18" s="117" t="s">
        <v>751</v>
      </c>
      <c r="ELO18" s="111" t="s">
        <v>1181</v>
      </c>
      <c r="ELP18" s="111"/>
      <c r="ELQ18" s="119">
        <v>0.62</v>
      </c>
      <c r="ELR18" s="181" t="s">
        <v>1182</v>
      </c>
      <c r="ELS18" s="182"/>
      <c r="ELT18" s="120">
        <v>0.64</v>
      </c>
      <c r="ELU18" s="110" t="s">
        <v>752</v>
      </c>
      <c r="ELV18" s="111" t="s">
        <v>526</v>
      </c>
      <c r="ELW18" s="112" t="s">
        <v>525</v>
      </c>
      <c r="ELX18" s="142">
        <v>44927</v>
      </c>
      <c r="ELY18" s="142">
        <v>44743</v>
      </c>
      <c r="ELZ18" s="143">
        <v>44652</v>
      </c>
      <c r="EMA18" s="142">
        <v>44562</v>
      </c>
      <c r="EMB18" s="112" t="s">
        <v>56</v>
      </c>
      <c r="EMC18" s="141" t="s">
        <v>54</v>
      </c>
      <c r="EMD18" s="117" t="s">
        <v>751</v>
      </c>
      <c r="EME18" s="111" t="s">
        <v>1181</v>
      </c>
      <c r="EMF18" s="111"/>
      <c r="EMG18" s="119">
        <v>0.62</v>
      </c>
      <c r="EMH18" s="181" t="s">
        <v>1182</v>
      </c>
      <c r="EMI18" s="182"/>
      <c r="EMJ18" s="120">
        <v>0.64</v>
      </c>
      <c r="EMK18" s="110" t="s">
        <v>752</v>
      </c>
      <c r="EML18" s="111" t="s">
        <v>526</v>
      </c>
      <c r="EMM18" s="112" t="s">
        <v>525</v>
      </c>
      <c r="EMN18" s="142">
        <v>44927</v>
      </c>
      <c r="EMO18" s="142">
        <v>44743</v>
      </c>
      <c r="EMP18" s="143">
        <v>44652</v>
      </c>
      <c r="EMQ18" s="142">
        <v>44562</v>
      </c>
      <c r="EMR18" s="112" t="s">
        <v>56</v>
      </c>
      <c r="EMS18" s="141" t="s">
        <v>54</v>
      </c>
      <c r="EMT18" s="117" t="s">
        <v>751</v>
      </c>
      <c r="EMU18" s="111" t="s">
        <v>1181</v>
      </c>
      <c r="EMV18" s="111"/>
      <c r="EMW18" s="119">
        <v>0.62</v>
      </c>
      <c r="EMX18" s="181" t="s">
        <v>1182</v>
      </c>
      <c r="EMY18" s="182"/>
      <c r="EMZ18" s="120">
        <v>0.64</v>
      </c>
      <c r="ENA18" s="110" t="s">
        <v>752</v>
      </c>
      <c r="ENB18" s="111" t="s">
        <v>526</v>
      </c>
      <c r="ENC18" s="112" t="s">
        <v>525</v>
      </c>
      <c r="END18" s="142">
        <v>44927</v>
      </c>
      <c r="ENE18" s="142">
        <v>44743</v>
      </c>
      <c r="ENF18" s="143">
        <v>44652</v>
      </c>
      <c r="ENG18" s="142">
        <v>44562</v>
      </c>
      <c r="ENH18" s="112" t="s">
        <v>56</v>
      </c>
      <c r="ENI18" s="141" t="s">
        <v>54</v>
      </c>
      <c r="ENJ18" s="117" t="s">
        <v>751</v>
      </c>
      <c r="ENK18" s="111" t="s">
        <v>1181</v>
      </c>
      <c r="ENL18" s="111"/>
      <c r="ENM18" s="119">
        <v>0.62</v>
      </c>
      <c r="ENN18" s="181" t="s">
        <v>1182</v>
      </c>
      <c r="ENO18" s="182"/>
      <c r="ENP18" s="120">
        <v>0.64</v>
      </c>
      <c r="ENQ18" s="110" t="s">
        <v>752</v>
      </c>
      <c r="ENR18" s="111" t="s">
        <v>526</v>
      </c>
      <c r="ENS18" s="112" t="s">
        <v>525</v>
      </c>
      <c r="ENT18" s="142">
        <v>44927</v>
      </c>
      <c r="ENU18" s="142">
        <v>44743</v>
      </c>
      <c r="ENV18" s="143">
        <v>44652</v>
      </c>
      <c r="ENW18" s="142">
        <v>44562</v>
      </c>
      <c r="ENX18" s="112" t="s">
        <v>56</v>
      </c>
      <c r="ENY18" s="141" t="s">
        <v>54</v>
      </c>
      <c r="ENZ18" s="117" t="s">
        <v>751</v>
      </c>
      <c r="EOA18" s="111" t="s">
        <v>1181</v>
      </c>
      <c r="EOB18" s="111"/>
      <c r="EOC18" s="119">
        <v>0.62</v>
      </c>
      <c r="EOD18" s="181" t="s">
        <v>1182</v>
      </c>
      <c r="EOE18" s="182"/>
      <c r="EOF18" s="120">
        <v>0.64</v>
      </c>
      <c r="EOG18" s="110" t="s">
        <v>752</v>
      </c>
      <c r="EOH18" s="111" t="s">
        <v>526</v>
      </c>
      <c r="EOI18" s="112" t="s">
        <v>525</v>
      </c>
      <c r="EOJ18" s="142">
        <v>44927</v>
      </c>
      <c r="EOK18" s="142">
        <v>44743</v>
      </c>
      <c r="EOL18" s="143">
        <v>44652</v>
      </c>
      <c r="EOM18" s="142">
        <v>44562</v>
      </c>
      <c r="EON18" s="112" t="s">
        <v>56</v>
      </c>
      <c r="EOO18" s="141" t="s">
        <v>54</v>
      </c>
      <c r="EOP18" s="117" t="s">
        <v>751</v>
      </c>
      <c r="EOQ18" s="111" t="s">
        <v>1181</v>
      </c>
      <c r="EOR18" s="111"/>
      <c r="EOS18" s="119">
        <v>0.62</v>
      </c>
      <c r="EOT18" s="181" t="s">
        <v>1182</v>
      </c>
      <c r="EOU18" s="182"/>
      <c r="EOV18" s="120">
        <v>0.64</v>
      </c>
      <c r="EOW18" s="110" t="s">
        <v>752</v>
      </c>
      <c r="EOX18" s="111" t="s">
        <v>526</v>
      </c>
      <c r="EOY18" s="112" t="s">
        <v>525</v>
      </c>
      <c r="EOZ18" s="142">
        <v>44927</v>
      </c>
      <c r="EPA18" s="142">
        <v>44743</v>
      </c>
      <c r="EPB18" s="143">
        <v>44652</v>
      </c>
      <c r="EPC18" s="142">
        <v>44562</v>
      </c>
      <c r="EPD18" s="112" t="s">
        <v>56</v>
      </c>
      <c r="EPE18" s="141" t="s">
        <v>54</v>
      </c>
      <c r="EPF18" s="117" t="s">
        <v>751</v>
      </c>
      <c r="EPG18" s="111" t="s">
        <v>1181</v>
      </c>
      <c r="EPH18" s="111"/>
      <c r="EPI18" s="119">
        <v>0.62</v>
      </c>
      <c r="EPJ18" s="181" t="s">
        <v>1182</v>
      </c>
      <c r="EPK18" s="182"/>
      <c r="EPL18" s="120">
        <v>0.64</v>
      </c>
      <c r="EPM18" s="110" t="s">
        <v>752</v>
      </c>
      <c r="EPN18" s="111" t="s">
        <v>526</v>
      </c>
      <c r="EPO18" s="112" t="s">
        <v>525</v>
      </c>
      <c r="EPP18" s="142">
        <v>44927</v>
      </c>
      <c r="EPQ18" s="142">
        <v>44743</v>
      </c>
      <c r="EPR18" s="143">
        <v>44652</v>
      </c>
      <c r="EPS18" s="142">
        <v>44562</v>
      </c>
      <c r="EPT18" s="112" t="s">
        <v>56</v>
      </c>
      <c r="EPU18" s="141" t="s">
        <v>54</v>
      </c>
      <c r="EPV18" s="117" t="s">
        <v>751</v>
      </c>
      <c r="EPW18" s="111" t="s">
        <v>1181</v>
      </c>
      <c r="EPX18" s="111"/>
      <c r="EPY18" s="119">
        <v>0.62</v>
      </c>
      <c r="EPZ18" s="181" t="s">
        <v>1182</v>
      </c>
      <c r="EQA18" s="182"/>
      <c r="EQB18" s="120">
        <v>0.64</v>
      </c>
      <c r="EQC18" s="110" t="s">
        <v>752</v>
      </c>
      <c r="EQD18" s="111" t="s">
        <v>526</v>
      </c>
      <c r="EQE18" s="112" t="s">
        <v>525</v>
      </c>
      <c r="EQF18" s="142">
        <v>44927</v>
      </c>
      <c r="EQG18" s="142">
        <v>44743</v>
      </c>
      <c r="EQH18" s="143">
        <v>44652</v>
      </c>
      <c r="EQI18" s="142">
        <v>44562</v>
      </c>
      <c r="EQJ18" s="112" t="s">
        <v>56</v>
      </c>
      <c r="EQK18" s="141" t="s">
        <v>54</v>
      </c>
      <c r="EQL18" s="117" t="s">
        <v>751</v>
      </c>
      <c r="EQM18" s="111" t="s">
        <v>1181</v>
      </c>
      <c r="EQN18" s="111"/>
      <c r="EQO18" s="119">
        <v>0.62</v>
      </c>
      <c r="EQP18" s="181" t="s">
        <v>1182</v>
      </c>
      <c r="EQQ18" s="182"/>
      <c r="EQR18" s="120">
        <v>0.64</v>
      </c>
      <c r="EQS18" s="110" t="s">
        <v>752</v>
      </c>
      <c r="EQT18" s="111" t="s">
        <v>526</v>
      </c>
      <c r="EQU18" s="112" t="s">
        <v>525</v>
      </c>
      <c r="EQV18" s="142">
        <v>44927</v>
      </c>
      <c r="EQW18" s="142">
        <v>44743</v>
      </c>
      <c r="EQX18" s="143">
        <v>44652</v>
      </c>
      <c r="EQY18" s="142">
        <v>44562</v>
      </c>
      <c r="EQZ18" s="112" t="s">
        <v>56</v>
      </c>
      <c r="ERA18" s="141" t="s">
        <v>54</v>
      </c>
      <c r="ERB18" s="117" t="s">
        <v>751</v>
      </c>
      <c r="ERC18" s="111" t="s">
        <v>1181</v>
      </c>
      <c r="ERD18" s="111"/>
      <c r="ERE18" s="119">
        <v>0.62</v>
      </c>
      <c r="ERF18" s="181" t="s">
        <v>1182</v>
      </c>
      <c r="ERG18" s="182"/>
      <c r="ERH18" s="120">
        <v>0.64</v>
      </c>
      <c r="ERI18" s="110" t="s">
        <v>752</v>
      </c>
      <c r="ERJ18" s="111" t="s">
        <v>526</v>
      </c>
      <c r="ERK18" s="112" t="s">
        <v>525</v>
      </c>
      <c r="ERL18" s="142">
        <v>44927</v>
      </c>
      <c r="ERM18" s="142">
        <v>44743</v>
      </c>
      <c r="ERN18" s="143">
        <v>44652</v>
      </c>
      <c r="ERO18" s="142">
        <v>44562</v>
      </c>
      <c r="ERP18" s="112" t="s">
        <v>56</v>
      </c>
      <c r="ERQ18" s="141" t="s">
        <v>54</v>
      </c>
      <c r="ERR18" s="117" t="s">
        <v>751</v>
      </c>
      <c r="ERS18" s="111" t="s">
        <v>1181</v>
      </c>
      <c r="ERT18" s="111"/>
      <c r="ERU18" s="119">
        <v>0.62</v>
      </c>
      <c r="ERV18" s="181" t="s">
        <v>1182</v>
      </c>
      <c r="ERW18" s="182"/>
      <c r="ERX18" s="120">
        <v>0.64</v>
      </c>
      <c r="ERY18" s="110" t="s">
        <v>752</v>
      </c>
      <c r="ERZ18" s="111" t="s">
        <v>526</v>
      </c>
      <c r="ESA18" s="112" t="s">
        <v>525</v>
      </c>
      <c r="ESB18" s="142">
        <v>44927</v>
      </c>
      <c r="ESC18" s="142">
        <v>44743</v>
      </c>
      <c r="ESD18" s="143">
        <v>44652</v>
      </c>
      <c r="ESE18" s="142">
        <v>44562</v>
      </c>
      <c r="ESF18" s="112" t="s">
        <v>56</v>
      </c>
      <c r="ESG18" s="141" t="s">
        <v>54</v>
      </c>
      <c r="ESH18" s="117" t="s">
        <v>751</v>
      </c>
      <c r="ESI18" s="111" t="s">
        <v>1181</v>
      </c>
      <c r="ESJ18" s="111"/>
      <c r="ESK18" s="119">
        <v>0.62</v>
      </c>
      <c r="ESL18" s="181" t="s">
        <v>1182</v>
      </c>
      <c r="ESM18" s="182"/>
      <c r="ESN18" s="120">
        <v>0.64</v>
      </c>
      <c r="ESO18" s="110" t="s">
        <v>752</v>
      </c>
      <c r="ESP18" s="111" t="s">
        <v>526</v>
      </c>
      <c r="ESQ18" s="112" t="s">
        <v>525</v>
      </c>
      <c r="ESR18" s="142">
        <v>44927</v>
      </c>
      <c r="ESS18" s="142">
        <v>44743</v>
      </c>
      <c r="EST18" s="143">
        <v>44652</v>
      </c>
      <c r="ESU18" s="142">
        <v>44562</v>
      </c>
      <c r="ESV18" s="112" t="s">
        <v>56</v>
      </c>
      <c r="ESW18" s="141" t="s">
        <v>54</v>
      </c>
      <c r="ESX18" s="117" t="s">
        <v>751</v>
      </c>
      <c r="ESY18" s="111" t="s">
        <v>1181</v>
      </c>
      <c r="ESZ18" s="111"/>
      <c r="ETA18" s="119">
        <v>0.62</v>
      </c>
      <c r="ETB18" s="181" t="s">
        <v>1182</v>
      </c>
      <c r="ETC18" s="182"/>
      <c r="ETD18" s="120">
        <v>0.64</v>
      </c>
      <c r="ETE18" s="110" t="s">
        <v>752</v>
      </c>
      <c r="ETF18" s="111" t="s">
        <v>526</v>
      </c>
      <c r="ETG18" s="112" t="s">
        <v>525</v>
      </c>
      <c r="ETH18" s="142">
        <v>44927</v>
      </c>
      <c r="ETI18" s="142">
        <v>44743</v>
      </c>
      <c r="ETJ18" s="143">
        <v>44652</v>
      </c>
      <c r="ETK18" s="142">
        <v>44562</v>
      </c>
      <c r="ETL18" s="112" t="s">
        <v>56</v>
      </c>
      <c r="ETM18" s="141" t="s">
        <v>54</v>
      </c>
      <c r="ETN18" s="117" t="s">
        <v>751</v>
      </c>
      <c r="ETO18" s="111" t="s">
        <v>1181</v>
      </c>
      <c r="ETP18" s="111"/>
      <c r="ETQ18" s="119">
        <v>0.62</v>
      </c>
      <c r="ETR18" s="181" t="s">
        <v>1182</v>
      </c>
      <c r="ETS18" s="182"/>
      <c r="ETT18" s="120">
        <v>0.64</v>
      </c>
      <c r="ETU18" s="110" t="s">
        <v>752</v>
      </c>
      <c r="ETV18" s="111" t="s">
        <v>526</v>
      </c>
      <c r="ETW18" s="112" t="s">
        <v>525</v>
      </c>
      <c r="ETX18" s="142">
        <v>44927</v>
      </c>
      <c r="ETY18" s="142">
        <v>44743</v>
      </c>
      <c r="ETZ18" s="143">
        <v>44652</v>
      </c>
      <c r="EUA18" s="142">
        <v>44562</v>
      </c>
      <c r="EUB18" s="112" t="s">
        <v>56</v>
      </c>
      <c r="EUC18" s="141" t="s">
        <v>54</v>
      </c>
      <c r="EUD18" s="117" t="s">
        <v>751</v>
      </c>
      <c r="EUE18" s="111" t="s">
        <v>1181</v>
      </c>
      <c r="EUF18" s="111"/>
      <c r="EUG18" s="119">
        <v>0.62</v>
      </c>
      <c r="EUH18" s="181" t="s">
        <v>1182</v>
      </c>
      <c r="EUI18" s="182"/>
      <c r="EUJ18" s="120">
        <v>0.64</v>
      </c>
      <c r="EUK18" s="110" t="s">
        <v>752</v>
      </c>
      <c r="EUL18" s="111" t="s">
        <v>526</v>
      </c>
      <c r="EUM18" s="112" t="s">
        <v>525</v>
      </c>
      <c r="EUN18" s="142">
        <v>44927</v>
      </c>
      <c r="EUO18" s="142">
        <v>44743</v>
      </c>
      <c r="EUP18" s="143">
        <v>44652</v>
      </c>
      <c r="EUQ18" s="142">
        <v>44562</v>
      </c>
      <c r="EUR18" s="112" t="s">
        <v>56</v>
      </c>
      <c r="EUS18" s="141" t="s">
        <v>54</v>
      </c>
      <c r="EUT18" s="117" t="s">
        <v>751</v>
      </c>
      <c r="EUU18" s="111" t="s">
        <v>1181</v>
      </c>
      <c r="EUV18" s="111"/>
      <c r="EUW18" s="119">
        <v>0.62</v>
      </c>
      <c r="EUX18" s="181" t="s">
        <v>1182</v>
      </c>
      <c r="EUY18" s="182"/>
      <c r="EUZ18" s="120">
        <v>0.64</v>
      </c>
      <c r="EVA18" s="110" t="s">
        <v>752</v>
      </c>
      <c r="EVB18" s="111" t="s">
        <v>526</v>
      </c>
      <c r="EVC18" s="112" t="s">
        <v>525</v>
      </c>
      <c r="EVD18" s="142">
        <v>44927</v>
      </c>
      <c r="EVE18" s="142">
        <v>44743</v>
      </c>
      <c r="EVF18" s="143">
        <v>44652</v>
      </c>
      <c r="EVG18" s="142">
        <v>44562</v>
      </c>
      <c r="EVH18" s="112" t="s">
        <v>56</v>
      </c>
      <c r="EVI18" s="141" t="s">
        <v>54</v>
      </c>
      <c r="EVJ18" s="117" t="s">
        <v>751</v>
      </c>
      <c r="EVK18" s="111" t="s">
        <v>1181</v>
      </c>
      <c r="EVL18" s="111"/>
      <c r="EVM18" s="119">
        <v>0.62</v>
      </c>
      <c r="EVN18" s="181" t="s">
        <v>1182</v>
      </c>
      <c r="EVO18" s="182"/>
      <c r="EVP18" s="120">
        <v>0.64</v>
      </c>
      <c r="EVQ18" s="110" t="s">
        <v>752</v>
      </c>
      <c r="EVR18" s="111" t="s">
        <v>526</v>
      </c>
      <c r="EVS18" s="112" t="s">
        <v>525</v>
      </c>
      <c r="EVT18" s="142">
        <v>44927</v>
      </c>
      <c r="EVU18" s="142">
        <v>44743</v>
      </c>
      <c r="EVV18" s="143">
        <v>44652</v>
      </c>
      <c r="EVW18" s="142">
        <v>44562</v>
      </c>
      <c r="EVX18" s="112" t="s">
        <v>56</v>
      </c>
      <c r="EVY18" s="141" t="s">
        <v>54</v>
      </c>
      <c r="EVZ18" s="117" t="s">
        <v>751</v>
      </c>
      <c r="EWA18" s="111" t="s">
        <v>1181</v>
      </c>
      <c r="EWB18" s="111"/>
      <c r="EWC18" s="119">
        <v>0.62</v>
      </c>
      <c r="EWD18" s="181" t="s">
        <v>1182</v>
      </c>
      <c r="EWE18" s="182"/>
      <c r="EWF18" s="120">
        <v>0.64</v>
      </c>
      <c r="EWG18" s="110" t="s">
        <v>752</v>
      </c>
      <c r="EWH18" s="111" t="s">
        <v>526</v>
      </c>
      <c r="EWI18" s="112" t="s">
        <v>525</v>
      </c>
      <c r="EWJ18" s="142">
        <v>44927</v>
      </c>
      <c r="EWK18" s="142">
        <v>44743</v>
      </c>
      <c r="EWL18" s="143">
        <v>44652</v>
      </c>
      <c r="EWM18" s="142">
        <v>44562</v>
      </c>
      <c r="EWN18" s="112" t="s">
        <v>56</v>
      </c>
      <c r="EWO18" s="141" t="s">
        <v>54</v>
      </c>
      <c r="EWP18" s="117" t="s">
        <v>751</v>
      </c>
      <c r="EWQ18" s="111" t="s">
        <v>1181</v>
      </c>
      <c r="EWR18" s="111"/>
      <c r="EWS18" s="119">
        <v>0.62</v>
      </c>
      <c r="EWT18" s="181" t="s">
        <v>1182</v>
      </c>
      <c r="EWU18" s="182"/>
      <c r="EWV18" s="120">
        <v>0.64</v>
      </c>
      <c r="EWW18" s="110" t="s">
        <v>752</v>
      </c>
      <c r="EWX18" s="111" t="s">
        <v>526</v>
      </c>
      <c r="EWY18" s="112" t="s">
        <v>525</v>
      </c>
      <c r="EWZ18" s="142">
        <v>44927</v>
      </c>
      <c r="EXA18" s="142">
        <v>44743</v>
      </c>
      <c r="EXB18" s="143">
        <v>44652</v>
      </c>
      <c r="EXC18" s="142">
        <v>44562</v>
      </c>
      <c r="EXD18" s="112" t="s">
        <v>56</v>
      </c>
      <c r="EXE18" s="141" t="s">
        <v>54</v>
      </c>
      <c r="EXF18" s="117" t="s">
        <v>751</v>
      </c>
      <c r="EXG18" s="111" t="s">
        <v>1181</v>
      </c>
      <c r="EXH18" s="111"/>
      <c r="EXI18" s="119">
        <v>0.62</v>
      </c>
      <c r="EXJ18" s="181" t="s">
        <v>1182</v>
      </c>
      <c r="EXK18" s="182"/>
      <c r="EXL18" s="120">
        <v>0.64</v>
      </c>
      <c r="EXM18" s="110" t="s">
        <v>752</v>
      </c>
      <c r="EXN18" s="111" t="s">
        <v>526</v>
      </c>
      <c r="EXO18" s="112" t="s">
        <v>525</v>
      </c>
      <c r="EXP18" s="142">
        <v>44927</v>
      </c>
      <c r="EXQ18" s="142">
        <v>44743</v>
      </c>
      <c r="EXR18" s="143">
        <v>44652</v>
      </c>
      <c r="EXS18" s="142">
        <v>44562</v>
      </c>
      <c r="EXT18" s="112" t="s">
        <v>56</v>
      </c>
      <c r="EXU18" s="141" t="s">
        <v>54</v>
      </c>
      <c r="EXV18" s="117" t="s">
        <v>751</v>
      </c>
      <c r="EXW18" s="111" t="s">
        <v>1181</v>
      </c>
      <c r="EXX18" s="111"/>
      <c r="EXY18" s="119">
        <v>0.62</v>
      </c>
      <c r="EXZ18" s="181" t="s">
        <v>1182</v>
      </c>
      <c r="EYA18" s="182"/>
      <c r="EYB18" s="120">
        <v>0.64</v>
      </c>
      <c r="EYC18" s="110" t="s">
        <v>752</v>
      </c>
      <c r="EYD18" s="111" t="s">
        <v>526</v>
      </c>
      <c r="EYE18" s="112" t="s">
        <v>525</v>
      </c>
      <c r="EYF18" s="142">
        <v>44927</v>
      </c>
      <c r="EYG18" s="142">
        <v>44743</v>
      </c>
      <c r="EYH18" s="143">
        <v>44652</v>
      </c>
      <c r="EYI18" s="142">
        <v>44562</v>
      </c>
      <c r="EYJ18" s="112" t="s">
        <v>56</v>
      </c>
      <c r="EYK18" s="141" t="s">
        <v>54</v>
      </c>
      <c r="EYL18" s="117" t="s">
        <v>751</v>
      </c>
      <c r="EYM18" s="111" t="s">
        <v>1181</v>
      </c>
      <c r="EYN18" s="111"/>
      <c r="EYO18" s="119">
        <v>0.62</v>
      </c>
      <c r="EYP18" s="181" t="s">
        <v>1182</v>
      </c>
      <c r="EYQ18" s="182"/>
      <c r="EYR18" s="120">
        <v>0.64</v>
      </c>
      <c r="EYS18" s="110" t="s">
        <v>752</v>
      </c>
      <c r="EYT18" s="111" t="s">
        <v>526</v>
      </c>
      <c r="EYU18" s="112" t="s">
        <v>525</v>
      </c>
      <c r="EYV18" s="142">
        <v>44927</v>
      </c>
      <c r="EYW18" s="142">
        <v>44743</v>
      </c>
      <c r="EYX18" s="143">
        <v>44652</v>
      </c>
      <c r="EYY18" s="142">
        <v>44562</v>
      </c>
      <c r="EYZ18" s="112" t="s">
        <v>56</v>
      </c>
      <c r="EZA18" s="141" t="s">
        <v>54</v>
      </c>
      <c r="EZB18" s="117" t="s">
        <v>751</v>
      </c>
      <c r="EZC18" s="111" t="s">
        <v>1181</v>
      </c>
      <c r="EZD18" s="111"/>
      <c r="EZE18" s="119">
        <v>0.62</v>
      </c>
      <c r="EZF18" s="181" t="s">
        <v>1182</v>
      </c>
      <c r="EZG18" s="182"/>
      <c r="EZH18" s="120">
        <v>0.64</v>
      </c>
      <c r="EZI18" s="110" t="s">
        <v>752</v>
      </c>
      <c r="EZJ18" s="111" t="s">
        <v>526</v>
      </c>
      <c r="EZK18" s="112" t="s">
        <v>525</v>
      </c>
      <c r="EZL18" s="142">
        <v>44927</v>
      </c>
      <c r="EZM18" s="142">
        <v>44743</v>
      </c>
      <c r="EZN18" s="143">
        <v>44652</v>
      </c>
      <c r="EZO18" s="142">
        <v>44562</v>
      </c>
      <c r="EZP18" s="112" t="s">
        <v>56</v>
      </c>
      <c r="EZQ18" s="141" t="s">
        <v>54</v>
      </c>
      <c r="EZR18" s="117" t="s">
        <v>751</v>
      </c>
      <c r="EZS18" s="111" t="s">
        <v>1181</v>
      </c>
      <c r="EZT18" s="111"/>
      <c r="EZU18" s="119">
        <v>0.62</v>
      </c>
      <c r="EZV18" s="181" t="s">
        <v>1182</v>
      </c>
      <c r="EZW18" s="182"/>
      <c r="EZX18" s="120">
        <v>0.64</v>
      </c>
      <c r="EZY18" s="110" t="s">
        <v>752</v>
      </c>
      <c r="EZZ18" s="111" t="s">
        <v>526</v>
      </c>
      <c r="FAA18" s="112" t="s">
        <v>525</v>
      </c>
      <c r="FAB18" s="142">
        <v>44927</v>
      </c>
      <c r="FAC18" s="142">
        <v>44743</v>
      </c>
      <c r="FAD18" s="143">
        <v>44652</v>
      </c>
      <c r="FAE18" s="142">
        <v>44562</v>
      </c>
      <c r="FAF18" s="112" t="s">
        <v>56</v>
      </c>
      <c r="FAG18" s="141" t="s">
        <v>54</v>
      </c>
      <c r="FAH18" s="117" t="s">
        <v>751</v>
      </c>
      <c r="FAI18" s="111" t="s">
        <v>1181</v>
      </c>
      <c r="FAJ18" s="111"/>
      <c r="FAK18" s="119">
        <v>0.62</v>
      </c>
      <c r="FAL18" s="181" t="s">
        <v>1182</v>
      </c>
      <c r="FAM18" s="182"/>
      <c r="FAN18" s="120">
        <v>0.64</v>
      </c>
      <c r="FAO18" s="110" t="s">
        <v>752</v>
      </c>
      <c r="FAP18" s="111" t="s">
        <v>526</v>
      </c>
      <c r="FAQ18" s="112" t="s">
        <v>525</v>
      </c>
      <c r="FAR18" s="142">
        <v>44927</v>
      </c>
      <c r="FAS18" s="142">
        <v>44743</v>
      </c>
      <c r="FAT18" s="143">
        <v>44652</v>
      </c>
      <c r="FAU18" s="142">
        <v>44562</v>
      </c>
      <c r="FAV18" s="112" t="s">
        <v>56</v>
      </c>
      <c r="FAW18" s="141" t="s">
        <v>54</v>
      </c>
      <c r="FAX18" s="117" t="s">
        <v>751</v>
      </c>
      <c r="FAY18" s="111" t="s">
        <v>1181</v>
      </c>
      <c r="FAZ18" s="111"/>
      <c r="FBA18" s="119">
        <v>0.62</v>
      </c>
      <c r="FBB18" s="181" t="s">
        <v>1182</v>
      </c>
      <c r="FBC18" s="182"/>
      <c r="FBD18" s="120">
        <v>0.64</v>
      </c>
      <c r="FBE18" s="110" t="s">
        <v>752</v>
      </c>
      <c r="FBF18" s="111" t="s">
        <v>526</v>
      </c>
      <c r="FBG18" s="112" t="s">
        <v>525</v>
      </c>
      <c r="FBH18" s="142">
        <v>44927</v>
      </c>
      <c r="FBI18" s="142">
        <v>44743</v>
      </c>
      <c r="FBJ18" s="143">
        <v>44652</v>
      </c>
      <c r="FBK18" s="142">
        <v>44562</v>
      </c>
      <c r="FBL18" s="112" t="s">
        <v>56</v>
      </c>
      <c r="FBM18" s="141" t="s">
        <v>54</v>
      </c>
      <c r="FBN18" s="117" t="s">
        <v>751</v>
      </c>
      <c r="FBO18" s="111" t="s">
        <v>1181</v>
      </c>
      <c r="FBP18" s="111"/>
      <c r="FBQ18" s="119">
        <v>0.62</v>
      </c>
      <c r="FBR18" s="181" t="s">
        <v>1182</v>
      </c>
      <c r="FBS18" s="182"/>
      <c r="FBT18" s="120">
        <v>0.64</v>
      </c>
      <c r="FBU18" s="110" t="s">
        <v>752</v>
      </c>
      <c r="FBV18" s="111" t="s">
        <v>526</v>
      </c>
      <c r="FBW18" s="112" t="s">
        <v>525</v>
      </c>
      <c r="FBX18" s="142">
        <v>44927</v>
      </c>
      <c r="FBY18" s="142">
        <v>44743</v>
      </c>
      <c r="FBZ18" s="143">
        <v>44652</v>
      </c>
      <c r="FCA18" s="142">
        <v>44562</v>
      </c>
      <c r="FCB18" s="112" t="s">
        <v>56</v>
      </c>
      <c r="FCC18" s="141" t="s">
        <v>54</v>
      </c>
      <c r="FCD18" s="117" t="s">
        <v>751</v>
      </c>
      <c r="FCE18" s="111" t="s">
        <v>1181</v>
      </c>
      <c r="FCF18" s="111"/>
      <c r="FCG18" s="119">
        <v>0.62</v>
      </c>
      <c r="FCH18" s="181" t="s">
        <v>1182</v>
      </c>
      <c r="FCI18" s="182"/>
      <c r="FCJ18" s="120">
        <v>0.64</v>
      </c>
      <c r="FCK18" s="110" t="s">
        <v>752</v>
      </c>
      <c r="FCL18" s="111" t="s">
        <v>526</v>
      </c>
      <c r="FCM18" s="112" t="s">
        <v>525</v>
      </c>
      <c r="FCN18" s="142">
        <v>44927</v>
      </c>
      <c r="FCO18" s="142">
        <v>44743</v>
      </c>
      <c r="FCP18" s="143">
        <v>44652</v>
      </c>
      <c r="FCQ18" s="142">
        <v>44562</v>
      </c>
      <c r="FCR18" s="112" t="s">
        <v>56</v>
      </c>
      <c r="FCS18" s="141" t="s">
        <v>54</v>
      </c>
      <c r="FCT18" s="117" t="s">
        <v>751</v>
      </c>
      <c r="FCU18" s="111" t="s">
        <v>1181</v>
      </c>
      <c r="FCV18" s="111"/>
      <c r="FCW18" s="119">
        <v>0.62</v>
      </c>
      <c r="FCX18" s="181" t="s">
        <v>1182</v>
      </c>
      <c r="FCY18" s="182"/>
      <c r="FCZ18" s="120">
        <v>0.64</v>
      </c>
      <c r="FDA18" s="110" t="s">
        <v>752</v>
      </c>
      <c r="FDB18" s="111" t="s">
        <v>526</v>
      </c>
      <c r="FDC18" s="112" t="s">
        <v>525</v>
      </c>
      <c r="FDD18" s="142">
        <v>44927</v>
      </c>
      <c r="FDE18" s="142">
        <v>44743</v>
      </c>
      <c r="FDF18" s="143">
        <v>44652</v>
      </c>
      <c r="FDG18" s="142">
        <v>44562</v>
      </c>
      <c r="FDH18" s="112" t="s">
        <v>56</v>
      </c>
      <c r="FDI18" s="141" t="s">
        <v>54</v>
      </c>
      <c r="FDJ18" s="117" t="s">
        <v>751</v>
      </c>
      <c r="FDK18" s="111" t="s">
        <v>1181</v>
      </c>
      <c r="FDL18" s="111"/>
      <c r="FDM18" s="119">
        <v>0.62</v>
      </c>
      <c r="FDN18" s="181" t="s">
        <v>1182</v>
      </c>
      <c r="FDO18" s="182"/>
      <c r="FDP18" s="120">
        <v>0.64</v>
      </c>
      <c r="FDQ18" s="110" t="s">
        <v>752</v>
      </c>
      <c r="FDR18" s="111" t="s">
        <v>526</v>
      </c>
      <c r="FDS18" s="112" t="s">
        <v>525</v>
      </c>
      <c r="FDT18" s="142">
        <v>44927</v>
      </c>
      <c r="FDU18" s="142">
        <v>44743</v>
      </c>
      <c r="FDV18" s="143">
        <v>44652</v>
      </c>
      <c r="FDW18" s="142">
        <v>44562</v>
      </c>
      <c r="FDX18" s="112" t="s">
        <v>56</v>
      </c>
      <c r="FDY18" s="141" t="s">
        <v>54</v>
      </c>
      <c r="FDZ18" s="117" t="s">
        <v>751</v>
      </c>
      <c r="FEA18" s="111" t="s">
        <v>1181</v>
      </c>
      <c r="FEB18" s="111"/>
      <c r="FEC18" s="119">
        <v>0.62</v>
      </c>
      <c r="FED18" s="181" t="s">
        <v>1182</v>
      </c>
      <c r="FEE18" s="182"/>
      <c r="FEF18" s="120">
        <v>0.64</v>
      </c>
      <c r="FEG18" s="110" t="s">
        <v>752</v>
      </c>
      <c r="FEH18" s="111" t="s">
        <v>526</v>
      </c>
      <c r="FEI18" s="112" t="s">
        <v>525</v>
      </c>
      <c r="FEJ18" s="142">
        <v>44927</v>
      </c>
      <c r="FEK18" s="142">
        <v>44743</v>
      </c>
      <c r="FEL18" s="143">
        <v>44652</v>
      </c>
      <c r="FEM18" s="142">
        <v>44562</v>
      </c>
      <c r="FEN18" s="112" t="s">
        <v>56</v>
      </c>
      <c r="FEO18" s="141" t="s">
        <v>54</v>
      </c>
      <c r="FEP18" s="117" t="s">
        <v>751</v>
      </c>
      <c r="FEQ18" s="111" t="s">
        <v>1181</v>
      </c>
      <c r="FER18" s="111"/>
      <c r="FES18" s="119">
        <v>0.62</v>
      </c>
      <c r="FET18" s="181" t="s">
        <v>1182</v>
      </c>
      <c r="FEU18" s="182"/>
      <c r="FEV18" s="120">
        <v>0.64</v>
      </c>
      <c r="FEW18" s="110" t="s">
        <v>752</v>
      </c>
      <c r="FEX18" s="111" t="s">
        <v>526</v>
      </c>
      <c r="FEY18" s="112" t="s">
        <v>525</v>
      </c>
      <c r="FEZ18" s="142">
        <v>44927</v>
      </c>
      <c r="FFA18" s="142">
        <v>44743</v>
      </c>
      <c r="FFB18" s="143">
        <v>44652</v>
      </c>
      <c r="FFC18" s="142">
        <v>44562</v>
      </c>
      <c r="FFD18" s="112" t="s">
        <v>56</v>
      </c>
      <c r="FFE18" s="141" t="s">
        <v>54</v>
      </c>
      <c r="FFF18" s="117" t="s">
        <v>751</v>
      </c>
      <c r="FFG18" s="111" t="s">
        <v>1181</v>
      </c>
      <c r="FFH18" s="111"/>
      <c r="FFI18" s="119">
        <v>0.62</v>
      </c>
      <c r="FFJ18" s="181" t="s">
        <v>1182</v>
      </c>
      <c r="FFK18" s="182"/>
      <c r="FFL18" s="120">
        <v>0.64</v>
      </c>
      <c r="FFM18" s="110" t="s">
        <v>752</v>
      </c>
      <c r="FFN18" s="111" t="s">
        <v>526</v>
      </c>
      <c r="FFO18" s="112" t="s">
        <v>525</v>
      </c>
      <c r="FFP18" s="142">
        <v>44927</v>
      </c>
      <c r="FFQ18" s="142">
        <v>44743</v>
      </c>
      <c r="FFR18" s="143">
        <v>44652</v>
      </c>
      <c r="FFS18" s="142">
        <v>44562</v>
      </c>
      <c r="FFT18" s="112" t="s">
        <v>56</v>
      </c>
      <c r="FFU18" s="141" t="s">
        <v>54</v>
      </c>
      <c r="FFV18" s="117" t="s">
        <v>751</v>
      </c>
      <c r="FFW18" s="111" t="s">
        <v>1181</v>
      </c>
      <c r="FFX18" s="111"/>
      <c r="FFY18" s="119">
        <v>0.62</v>
      </c>
      <c r="FFZ18" s="181" t="s">
        <v>1182</v>
      </c>
      <c r="FGA18" s="182"/>
      <c r="FGB18" s="120">
        <v>0.64</v>
      </c>
      <c r="FGC18" s="110" t="s">
        <v>752</v>
      </c>
      <c r="FGD18" s="111" t="s">
        <v>526</v>
      </c>
      <c r="FGE18" s="112" t="s">
        <v>525</v>
      </c>
      <c r="FGF18" s="142">
        <v>44927</v>
      </c>
      <c r="FGG18" s="142">
        <v>44743</v>
      </c>
      <c r="FGH18" s="143">
        <v>44652</v>
      </c>
      <c r="FGI18" s="142">
        <v>44562</v>
      </c>
      <c r="FGJ18" s="112" t="s">
        <v>56</v>
      </c>
      <c r="FGK18" s="141" t="s">
        <v>54</v>
      </c>
      <c r="FGL18" s="117" t="s">
        <v>751</v>
      </c>
      <c r="FGM18" s="111" t="s">
        <v>1181</v>
      </c>
      <c r="FGN18" s="111"/>
      <c r="FGO18" s="119">
        <v>0.62</v>
      </c>
      <c r="FGP18" s="181" t="s">
        <v>1182</v>
      </c>
      <c r="FGQ18" s="182"/>
      <c r="FGR18" s="120">
        <v>0.64</v>
      </c>
      <c r="FGS18" s="110" t="s">
        <v>752</v>
      </c>
      <c r="FGT18" s="111" t="s">
        <v>526</v>
      </c>
      <c r="FGU18" s="112" t="s">
        <v>525</v>
      </c>
      <c r="FGV18" s="142">
        <v>44927</v>
      </c>
      <c r="FGW18" s="142">
        <v>44743</v>
      </c>
      <c r="FGX18" s="143">
        <v>44652</v>
      </c>
      <c r="FGY18" s="142">
        <v>44562</v>
      </c>
      <c r="FGZ18" s="112" t="s">
        <v>56</v>
      </c>
      <c r="FHA18" s="141" t="s">
        <v>54</v>
      </c>
      <c r="FHB18" s="117" t="s">
        <v>751</v>
      </c>
      <c r="FHC18" s="111" t="s">
        <v>1181</v>
      </c>
      <c r="FHD18" s="111"/>
      <c r="FHE18" s="119">
        <v>0.62</v>
      </c>
      <c r="FHF18" s="181" t="s">
        <v>1182</v>
      </c>
      <c r="FHG18" s="182"/>
      <c r="FHH18" s="120">
        <v>0.64</v>
      </c>
      <c r="FHI18" s="110" t="s">
        <v>752</v>
      </c>
      <c r="FHJ18" s="111" t="s">
        <v>526</v>
      </c>
      <c r="FHK18" s="112" t="s">
        <v>525</v>
      </c>
      <c r="FHL18" s="142">
        <v>44927</v>
      </c>
      <c r="FHM18" s="142">
        <v>44743</v>
      </c>
      <c r="FHN18" s="143">
        <v>44652</v>
      </c>
      <c r="FHO18" s="142">
        <v>44562</v>
      </c>
      <c r="FHP18" s="112" t="s">
        <v>56</v>
      </c>
      <c r="FHQ18" s="141" t="s">
        <v>54</v>
      </c>
      <c r="FHR18" s="117" t="s">
        <v>751</v>
      </c>
      <c r="FHS18" s="111" t="s">
        <v>1181</v>
      </c>
      <c r="FHT18" s="111"/>
      <c r="FHU18" s="119">
        <v>0.62</v>
      </c>
      <c r="FHV18" s="181" t="s">
        <v>1182</v>
      </c>
      <c r="FHW18" s="182"/>
      <c r="FHX18" s="120">
        <v>0.64</v>
      </c>
      <c r="FHY18" s="110" t="s">
        <v>752</v>
      </c>
      <c r="FHZ18" s="111" t="s">
        <v>526</v>
      </c>
      <c r="FIA18" s="112" t="s">
        <v>525</v>
      </c>
      <c r="FIB18" s="142">
        <v>44927</v>
      </c>
      <c r="FIC18" s="142">
        <v>44743</v>
      </c>
      <c r="FID18" s="143">
        <v>44652</v>
      </c>
      <c r="FIE18" s="142">
        <v>44562</v>
      </c>
      <c r="FIF18" s="112" t="s">
        <v>56</v>
      </c>
      <c r="FIG18" s="141" t="s">
        <v>54</v>
      </c>
      <c r="FIH18" s="117" t="s">
        <v>751</v>
      </c>
      <c r="FII18" s="111" t="s">
        <v>1181</v>
      </c>
      <c r="FIJ18" s="111"/>
      <c r="FIK18" s="119">
        <v>0.62</v>
      </c>
      <c r="FIL18" s="181" t="s">
        <v>1182</v>
      </c>
      <c r="FIM18" s="182"/>
      <c r="FIN18" s="120">
        <v>0.64</v>
      </c>
      <c r="FIO18" s="110" t="s">
        <v>752</v>
      </c>
      <c r="FIP18" s="111" t="s">
        <v>526</v>
      </c>
      <c r="FIQ18" s="112" t="s">
        <v>525</v>
      </c>
      <c r="FIR18" s="142">
        <v>44927</v>
      </c>
      <c r="FIS18" s="142">
        <v>44743</v>
      </c>
      <c r="FIT18" s="143">
        <v>44652</v>
      </c>
      <c r="FIU18" s="142">
        <v>44562</v>
      </c>
      <c r="FIV18" s="112" t="s">
        <v>56</v>
      </c>
      <c r="FIW18" s="141" t="s">
        <v>54</v>
      </c>
      <c r="FIX18" s="117" t="s">
        <v>751</v>
      </c>
      <c r="FIY18" s="111" t="s">
        <v>1181</v>
      </c>
      <c r="FIZ18" s="111"/>
      <c r="FJA18" s="119">
        <v>0.62</v>
      </c>
      <c r="FJB18" s="181" t="s">
        <v>1182</v>
      </c>
      <c r="FJC18" s="182"/>
      <c r="FJD18" s="120">
        <v>0.64</v>
      </c>
      <c r="FJE18" s="110" t="s">
        <v>752</v>
      </c>
      <c r="FJF18" s="111" t="s">
        <v>526</v>
      </c>
      <c r="FJG18" s="112" t="s">
        <v>525</v>
      </c>
      <c r="FJH18" s="142">
        <v>44927</v>
      </c>
      <c r="FJI18" s="142">
        <v>44743</v>
      </c>
      <c r="FJJ18" s="143">
        <v>44652</v>
      </c>
      <c r="FJK18" s="142">
        <v>44562</v>
      </c>
      <c r="FJL18" s="112" t="s">
        <v>56</v>
      </c>
      <c r="FJM18" s="141" t="s">
        <v>54</v>
      </c>
      <c r="FJN18" s="117" t="s">
        <v>751</v>
      </c>
      <c r="FJO18" s="111" t="s">
        <v>1181</v>
      </c>
      <c r="FJP18" s="111"/>
      <c r="FJQ18" s="119">
        <v>0.62</v>
      </c>
      <c r="FJR18" s="181" t="s">
        <v>1182</v>
      </c>
      <c r="FJS18" s="182"/>
      <c r="FJT18" s="120">
        <v>0.64</v>
      </c>
      <c r="FJU18" s="110" t="s">
        <v>752</v>
      </c>
      <c r="FJV18" s="111" t="s">
        <v>526</v>
      </c>
      <c r="FJW18" s="112" t="s">
        <v>525</v>
      </c>
      <c r="FJX18" s="142">
        <v>44927</v>
      </c>
      <c r="FJY18" s="142">
        <v>44743</v>
      </c>
      <c r="FJZ18" s="143">
        <v>44652</v>
      </c>
      <c r="FKA18" s="142">
        <v>44562</v>
      </c>
      <c r="FKB18" s="112" t="s">
        <v>56</v>
      </c>
      <c r="FKC18" s="141" t="s">
        <v>54</v>
      </c>
      <c r="FKD18" s="117" t="s">
        <v>751</v>
      </c>
      <c r="FKE18" s="111" t="s">
        <v>1181</v>
      </c>
      <c r="FKF18" s="111"/>
      <c r="FKG18" s="119">
        <v>0.62</v>
      </c>
      <c r="FKH18" s="181" t="s">
        <v>1182</v>
      </c>
      <c r="FKI18" s="182"/>
      <c r="FKJ18" s="120">
        <v>0.64</v>
      </c>
      <c r="FKK18" s="110" t="s">
        <v>752</v>
      </c>
      <c r="FKL18" s="111" t="s">
        <v>526</v>
      </c>
      <c r="FKM18" s="112" t="s">
        <v>525</v>
      </c>
      <c r="FKN18" s="142">
        <v>44927</v>
      </c>
      <c r="FKO18" s="142">
        <v>44743</v>
      </c>
      <c r="FKP18" s="143">
        <v>44652</v>
      </c>
      <c r="FKQ18" s="142">
        <v>44562</v>
      </c>
      <c r="FKR18" s="112" t="s">
        <v>56</v>
      </c>
      <c r="FKS18" s="141" t="s">
        <v>54</v>
      </c>
      <c r="FKT18" s="117" t="s">
        <v>751</v>
      </c>
      <c r="FKU18" s="111" t="s">
        <v>1181</v>
      </c>
      <c r="FKV18" s="111"/>
      <c r="FKW18" s="119">
        <v>0.62</v>
      </c>
      <c r="FKX18" s="181" t="s">
        <v>1182</v>
      </c>
      <c r="FKY18" s="182"/>
      <c r="FKZ18" s="120">
        <v>0.64</v>
      </c>
      <c r="FLA18" s="110" t="s">
        <v>752</v>
      </c>
      <c r="FLB18" s="111" t="s">
        <v>526</v>
      </c>
      <c r="FLC18" s="112" t="s">
        <v>525</v>
      </c>
      <c r="FLD18" s="142">
        <v>44927</v>
      </c>
      <c r="FLE18" s="142">
        <v>44743</v>
      </c>
      <c r="FLF18" s="143">
        <v>44652</v>
      </c>
      <c r="FLG18" s="142">
        <v>44562</v>
      </c>
      <c r="FLH18" s="112" t="s">
        <v>56</v>
      </c>
      <c r="FLI18" s="141" t="s">
        <v>54</v>
      </c>
      <c r="FLJ18" s="117" t="s">
        <v>751</v>
      </c>
      <c r="FLK18" s="111" t="s">
        <v>1181</v>
      </c>
      <c r="FLL18" s="111"/>
      <c r="FLM18" s="119">
        <v>0.62</v>
      </c>
      <c r="FLN18" s="181" t="s">
        <v>1182</v>
      </c>
      <c r="FLO18" s="182"/>
      <c r="FLP18" s="120">
        <v>0.64</v>
      </c>
      <c r="FLQ18" s="110" t="s">
        <v>752</v>
      </c>
      <c r="FLR18" s="111" t="s">
        <v>526</v>
      </c>
      <c r="FLS18" s="112" t="s">
        <v>525</v>
      </c>
      <c r="FLT18" s="142">
        <v>44927</v>
      </c>
      <c r="FLU18" s="142">
        <v>44743</v>
      </c>
      <c r="FLV18" s="143">
        <v>44652</v>
      </c>
      <c r="FLW18" s="142">
        <v>44562</v>
      </c>
      <c r="FLX18" s="112" t="s">
        <v>56</v>
      </c>
      <c r="FLY18" s="141" t="s">
        <v>54</v>
      </c>
      <c r="FLZ18" s="117" t="s">
        <v>751</v>
      </c>
      <c r="FMA18" s="111" t="s">
        <v>1181</v>
      </c>
      <c r="FMB18" s="111"/>
      <c r="FMC18" s="119">
        <v>0.62</v>
      </c>
      <c r="FMD18" s="181" t="s">
        <v>1182</v>
      </c>
      <c r="FME18" s="182"/>
      <c r="FMF18" s="120">
        <v>0.64</v>
      </c>
      <c r="FMG18" s="110" t="s">
        <v>752</v>
      </c>
      <c r="FMH18" s="111" t="s">
        <v>526</v>
      </c>
      <c r="FMI18" s="112" t="s">
        <v>525</v>
      </c>
      <c r="FMJ18" s="142">
        <v>44927</v>
      </c>
      <c r="FMK18" s="142">
        <v>44743</v>
      </c>
      <c r="FML18" s="143">
        <v>44652</v>
      </c>
      <c r="FMM18" s="142">
        <v>44562</v>
      </c>
      <c r="FMN18" s="112" t="s">
        <v>56</v>
      </c>
      <c r="FMO18" s="141" t="s">
        <v>54</v>
      </c>
      <c r="FMP18" s="117" t="s">
        <v>751</v>
      </c>
      <c r="FMQ18" s="111" t="s">
        <v>1181</v>
      </c>
      <c r="FMR18" s="111"/>
      <c r="FMS18" s="119">
        <v>0.62</v>
      </c>
      <c r="FMT18" s="181" t="s">
        <v>1182</v>
      </c>
      <c r="FMU18" s="182"/>
      <c r="FMV18" s="120">
        <v>0.64</v>
      </c>
      <c r="FMW18" s="110" t="s">
        <v>752</v>
      </c>
      <c r="FMX18" s="111" t="s">
        <v>526</v>
      </c>
      <c r="FMY18" s="112" t="s">
        <v>525</v>
      </c>
      <c r="FMZ18" s="142">
        <v>44927</v>
      </c>
      <c r="FNA18" s="142">
        <v>44743</v>
      </c>
      <c r="FNB18" s="143">
        <v>44652</v>
      </c>
      <c r="FNC18" s="142">
        <v>44562</v>
      </c>
      <c r="FND18" s="112" t="s">
        <v>56</v>
      </c>
      <c r="FNE18" s="141" t="s">
        <v>54</v>
      </c>
      <c r="FNF18" s="117" t="s">
        <v>751</v>
      </c>
      <c r="FNG18" s="111" t="s">
        <v>1181</v>
      </c>
      <c r="FNH18" s="111"/>
      <c r="FNI18" s="119">
        <v>0.62</v>
      </c>
      <c r="FNJ18" s="181" t="s">
        <v>1182</v>
      </c>
      <c r="FNK18" s="182"/>
      <c r="FNL18" s="120">
        <v>0.64</v>
      </c>
      <c r="FNM18" s="110" t="s">
        <v>752</v>
      </c>
      <c r="FNN18" s="111" t="s">
        <v>526</v>
      </c>
      <c r="FNO18" s="112" t="s">
        <v>525</v>
      </c>
      <c r="FNP18" s="142">
        <v>44927</v>
      </c>
      <c r="FNQ18" s="142">
        <v>44743</v>
      </c>
      <c r="FNR18" s="143">
        <v>44652</v>
      </c>
      <c r="FNS18" s="142">
        <v>44562</v>
      </c>
      <c r="FNT18" s="112" t="s">
        <v>56</v>
      </c>
      <c r="FNU18" s="141" t="s">
        <v>54</v>
      </c>
      <c r="FNV18" s="117" t="s">
        <v>751</v>
      </c>
      <c r="FNW18" s="111" t="s">
        <v>1181</v>
      </c>
      <c r="FNX18" s="111"/>
      <c r="FNY18" s="119">
        <v>0.62</v>
      </c>
      <c r="FNZ18" s="181" t="s">
        <v>1182</v>
      </c>
      <c r="FOA18" s="182"/>
      <c r="FOB18" s="120">
        <v>0.64</v>
      </c>
      <c r="FOC18" s="110" t="s">
        <v>752</v>
      </c>
      <c r="FOD18" s="111" t="s">
        <v>526</v>
      </c>
      <c r="FOE18" s="112" t="s">
        <v>525</v>
      </c>
      <c r="FOF18" s="142">
        <v>44927</v>
      </c>
      <c r="FOG18" s="142">
        <v>44743</v>
      </c>
      <c r="FOH18" s="143">
        <v>44652</v>
      </c>
      <c r="FOI18" s="142">
        <v>44562</v>
      </c>
      <c r="FOJ18" s="112" t="s">
        <v>56</v>
      </c>
      <c r="FOK18" s="141" t="s">
        <v>54</v>
      </c>
      <c r="FOL18" s="117" t="s">
        <v>751</v>
      </c>
      <c r="FOM18" s="111" t="s">
        <v>1181</v>
      </c>
      <c r="FON18" s="111"/>
      <c r="FOO18" s="119">
        <v>0.62</v>
      </c>
      <c r="FOP18" s="181" t="s">
        <v>1182</v>
      </c>
      <c r="FOQ18" s="182"/>
      <c r="FOR18" s="120">
        <v>0.64</v>
      </c>
      <c r="FOS18" s="110" t="s">
        <v>752</v>
      </c>
      <c r="FOT18" s="111" t="s">
        <v>526</v>
      </c>
      <c r="FOU18" s="112" t="s">
        <v>525</v>
      </c>
      <c r="FOV18" s="142">
        <v>44927</v>
      </c>
      <c r="FOW18" s="142">
        <v>44743</v>
      </c>
      <c r="FOX18" s="143">
        <v>44652</v>
      </c>
      <c r="FOY18" s="142">
        <v>44562</v>
      </c>
      <c r="FOZ18" s="112" t="s">
        <v>56</v>
      </c>
      <c r="FPA18" s="141" t="s">
        <v>54</v>
      </c>
      <c r="FPB18" s="117" t="s">
        <v>751</v>
      </c>
      <c r="FPC18" s="111" t="s">
        <v>1181</v>
      </c>
      <c r="FPD18" s="111"/>
      <c r="FPE18" s="119">
        <v>0.62</v>
      </c>
      <c r="FPF18" s="181" t="s">
        <v>1182</v>
      </c>
      <c r="FPG18" s="182"/>
      <c r="FPH18" s="120">
        <v>0.64</v>
      </c>
      <c r="FPI18" s="110" t="s">
        <v>752</v>
      </c>
      <c r="FPJ18" s="111" t="s">
        <v>526</v>
      </c>
      <c r="FPK18" s="112" t="s">
        <v>525</v>
      </c>
      <c r="FPL18" s="142">
        <v>44927</v>
      </c>
      <c r="FPM18" s="142">
        <v>44743</v>
      </c>
      <c r="FPN18" s="143">
        <v>44652</v>
      </c>
      <c r="FPO18" s="142">
        <v>44562</v>
      </c>
      <c r="FPP18" s="112" t="s">
        <v>56</v>
      </c>
      <c r="FPQ18" s="141" t="s">
        <v>54</v>
      </c>
      <c r="FPR18" s="117" t="s">
        <v>751</v>
      </c>
      <c r="FPS18" s="111" t="s">
        <v>1181</v>
      </c>
      <c r="FPT18" s="111"/>
      <c r="FPU18" s="119">
        <v>0.62</v>
      </c>
      <c r="FPV18" s="181" t="s">
        <v>1182</v>
      </c>
      <c r="FPW18" s="182"/>
      <c r="FPX18" s="120">
        <v>0.64</v>
      </c>
      <c r="FPY18" s="110" t="s">
        <v>752</v>
      </c>
      <c r="FPZ18" s="111" t="s">
        <v>526</v>
      </c>
      <c r="FQA18" s="112" t="s">
        <v>525</v>
      </c>
      <c r="FQB18" s="142">
        <v>44927</v>
      </c>
      <c r="FQC18" s="142">
        <v>44743</v>
      </c>
      <c r="FQD18" s="143">
        <v>44652</v>
      </c>
      <c r="FQE18" s="142">
        <v>44562</v>
      </c>
      <c r="FQF18" s="112" t="s">
        <v>56</v>
      </c>
      <c r="FQG18" s="141" t="s">
        <v>54</v>
      </c>
      <c r="FQH18" s="117" t="s">
        <v>751</v>
      </c>
      <c r="FQI18" s="111" t="s">
        <v>1181</v>
      </c>
      <c r="FQJ18" s="111"/>
      <c r="FQK18" s="119">
        <v>0.62</v>
      </c>
      <c r="FQL18" s="181" t="s">
        <v>1182</v>
      </c>
      <c r="FQM18" s="182"/>
      <c r="FQN18" s="120">
        <v>0.64</v>
      </c>
      <c r="FQO18" s="110" t="s">
        <v>752</v>
      </c>
      <c r="FQP18" s="111" t="s">
        <v>526</v>
      </c>
      <c r="FQQ18" s="112" t="s">
        <v>525</v>
      </c>
      <c r="FQR18" s="142">
        <v>44927</v>
      </c>
      <c r="FQS18" s="142">
        <v>44743</v>
      </c>
      <c r="FQT18" s="143">
        <v>44652</v>
      </c>
      <c r="FQU18" s="142">
        <v>44562</v>
      </c>
      <c r="FQV18" s="112" t="s">
        <v>56</v>
      </c>
      <c r="FQW18" s="141" t="s">
        <v>54</v>
      </c>
      <c r="FQX18" s="117" t="s">
        <v>751</v>
      </c>
      <c r="FQY18" s="111" t="s">
        <v>1181</v>
      </c>
      <c r="FQZ18" s="111"/>
      <c r="FRA18" s="119">
        <v>0.62</v>
      </c>
      <c r="FRB18" s="181" t="s">
        <v>1182</v>
      </c>
      <c r="FRC18" s="182"/>
      <c r="FRD18" s="120">
        <v>0.64</v>
      </c>
      <c r="FRE18" s="110" t="s">
        <v>752</v>
      </c>
      <c r="FRF18" s="111" t="s">
        <v>526</v>
      </c>
      <c r="FRG18" s="112" t="s">
        <v>525</v>
      </c>
      <c r="FRH18" s="142">
        <v>44927</v>
      </c>
      <c r="FRI18" s="142">
        <v>44743</v>
      </c>
      <c r="FRJ18" s="143">
        <v>44652</v>
      </c>
      <c r="FRK18" s="142">
        <v>44562</v>
      </c>
      <c r="FRL18" s="112" t="s">
        <v>56</v>
      </c>
      <c r="FRM18" s="141" t="s">
        <v>54</v>
      </c>
      <c r="FRN18" s="117" t="s">
        <v>751</v>
      </c>
      <c r="FRO18" s="111" t="s">
        <v>1181</v>
      </c>
      <c r="FRP18" s="111"/>
      <c r="FRQ18" s="119">
        <v>0.62</v>
      </c>
      <c r="FRR18" s="181" t="s">
        <v>1182</v>
      </c>
      <c r="FRS18" s="182"/>
      <c r="FRT18" s="120">
        <v>0.64</v>
      </c>
      <c r="FRU18" s="110" t="s">
        <v>752</v>
      </c>
      <c r="FRV18" s="111" t="s">
        <v>526</v>
      </c>
      <c r="FRW18" s="112" t="s">
        <v>525</v>
      </c>
      <c r="FRX18" s="142">
        <v>44927</v>
      </c>
      <c r="FRY18" s="142">
        <v>44743</v>
      </c>
      <c r="FRZ18" s="143">
        <v>44652</v>
      </c>
      <c r="FSA18" s="142">
        <v>44562</v>
      </c>
      <c r="FSB18" s="112" t="s">
        <v>56</v>
      </c>
      <c r="FSC18" s="141" t="s">
        <v>54</v>
      </c>
      <c r="FSD18" s="117" t="s">
        <v>751</v>
      </c>
      <c r="FSE18" s="111" t="s">
        <v>1181</v>
      </c>
      <c r="FSF18" s="111"/>
      <c r="FSG18" s="119">
        <v>0.62</v>
      </c>
      <c r="FSH18" s="181" t="s">
        <v>1182</v>
      </c>
      <c r="FSI18" s="182"/>
      <c r="FSJ18" s="120">
        <v>0.64</v>
      </c>
      <c r="FSK18" s="110" t="s">
        <v>752</v>
      </c>
      <c r="FSL18" s="111" t="s">
        <v>526</v>
      </c>
      <c r="FSM18" s="112" t="s">
        <v>525</v>
      </c>
      <c r="FSN18" s="142">
        <v>44927</v>
      </c>
      <c r="FSO18" s="142">
        <v>44743</v>
      </c>
      <c r="FSP18" s="143">
        <v>44652</v>
      </c>
      <c r="FSQ18" s="142">
        <v>44562</v>
      </c>
      <c r="FSR18" s="112" t="s">
        <v>56</v>
      </c>
      <c r="FSS18" s="141" t="s">
        <v>54</v>
      </c>
      <c r="FST18" s="117" t="s">
        <v>751</v>
      </c>
      <c r="FSU18" s="111" t="s">
        <v>1181</v>
      </c>
      <c r="FSV18" s="111"/>
      <c r="FSW18" s="119">
        <v>0.62</v>
      </c>
      <c r="FSX18" s="181" t="s">
        <v>1182</v>
      </c>
      <c r="FSY18" s="182"/>
      <c r="FSZ18" s="120">
        <v>0.64</v>
      </c>
      <c r="FTA18" s="110" t="s">
        <v>752</v>
      </c>
      <c r="FTB18" s="111" t="s">
        <v>526</v>
      </c>
      <c r="FTC18" s="112" t="s">
        <v>525</v>
      </c>
      <c r="FTD18" s="142">
        <v>44927</v>
      </c>
      <c r="FTE18" s="142">
        <v>44743</v>
      </c>
      <c r="FTF18" s="143">
        <v>44652</v>
      </c>
      <c r="FTG18" s="142">
        <v>44562</v>
      </c>
      <c r="FTH18" s="112" t="s">
        <v>56</v>
      </c>
      <c r="FTI18" s="141" t="s">
        <v>54</v>
      </c>
      <c r="FTJ18" s="117" t="s">
        <v>751</v>
      </c>
      <c r="FTK18" s="111" t="s">
        <v>1181</v>
      </c>
      <c r="FTL18" s="111"/>
      <c r="FTM18" s="119">
        <v>0.62</v>
      </c>
      <c r="FTN18" s="181" t="s">
        <v>1182</v>
      </c>
      <c r="FTO18" s="182"/>
      <c r="FTP18" s="120">
        <v>0.64</v>
      </c>
      <c r="FTQ18" s="110" t="s">
        <v>752</v>
      </c>
      <c r="FTR18" s="111" t="s">
        <v>526</v>
      </c>
      <c r="FTS18" s="112" t="s">
        <v>525</v>
      </c>
      <c r="FTT18" s="142">
        <v>44927</v>
      </c>
      <c r="FTU18" s="142">
        <v>44743</v>
      </c>
      <c r="FTV18" s="143">
        <v>44652</v>
      </c>
      <c r="FTW18" s="142">
        <v>44562</v>
      </c>
      <c r="FTX18" s="112" t="s">
        <v>56</v>
      </c>
      <c r="FTY18" s="141" t="s">
        <v>54</v>
      </c>
      <c r="FTZ18" s="117" t="s">
        <v>751</v>
      </c>
      <c r="FUA18" s="111" t="s">
        <v>1181</v>
      </c>
      <c r="FUB18" s="111"/>
      <c r="FUC18" s="119">
        <v>0.62</v>
      </c>
      <c r="FUD18" s="181" t="s">
        <v>1182</v>
      </c>
      <c r="FUE18" s="182"/>
      <c r="FUF18" s="120">
        <v>0.64</v>
      </c>
      <c r="FUG18" s="110" t="s">
        <v>752</v>
      </c>
      <c r="FUH18" s="111" t="s">
        <v>526</v>
      </c>
      <c r="FUI18" s="112" t="s">
        <v>525</v>
      </c>
      <c r="FUJ18" s="142">
        <v>44927</v>
      </c>
      <c r="FUK18" s="142">
        <v>44743</v>
      </c>
      <c r="FUL18" s="143">
        <v>44652</v>
      </c>
      <c r="FUM18" s="142">
        <v>44562</v>
      </c>
      <c r="FUN18" s="112" t="s">
        <v>56</v>
      </c>
      <c r="FUO18" s="141" t="s">
        <v>54</v>
      </c>
      <c r="FUP18" s="117" t="s">
        <v>751</v>
      </c>
      <c r="FUQ18" s="111" t="s">
        <v>1181</v>
      </c>
      <c r="FUR18" s="111"/>
      <c r="FUS18" s="119">
        <v>0.62</v>
      </c>
      <c r="FUT18" s="181" t="s">
        <v>1182</v>
      </c>
      <c r="FUU18" s="182"/>
      <c r="FUV18" s="120">
        <v>0.64</v>
      </c>
      <c r="FUW18" s="110" t="s">
        <v>752</v>
      </c>
      <c r="FUX18" s="111" t="s">
        <v>526</v>
      </c>
      <c r="FUY18" s="112" t="s">
        <v>525</v>
      </c>
      <c r="FUZ18" s="142">
        <v>44927</v>
      </c>
      <c r="FVA18" s="142">
        <v>44743</v>
      </c>
      <c r="FVB18" s="143">
        <v>44652</v>
      </c>
      <c r="FVC18" s="142">
        <v>44562</v>
      </c>
      <c r="FVD18" s="112" t="s">
        <v>56</v>
      </c>
      <c r="FVE18" s="141" t="s">
        <v>54</v>
      </c>
      <c r="FVF18" s="117" t="s">
        <v>751</v>
      </c>
      <c r="FVG18" s="111" t="s">
        <v>1181</v>
      </c>
      <c r="FVH18" s="111"/>
      <c r="FVI18" s="119">
        <v>0.62</v>
      </c>
      <c r="FVJ18" s="181" t="s">
        <v>1182</v>
      </c>
      <c r="FVK18" s="182"/>
      <c r="FVL18" s="120">
        <v>0.64</v>
      </c>
      <c r="FVM18" s="110" t="s">
        <v>752</v>
      </c>
      <c r="FVN18" s="111" t="s">
        <v>526</v>
      </c>
      <c r="FVO18" s="112" t="s">
        <v>525</v>
      </c>
      <c r="FVP18" s="142">
        <v>44927</v>
      </c>
      <c r="FVQ18" s="142">
        <v>44743</v>
      </c>
      <c r="FVR18" s="143">
        <v>44652</v>
      </c>
      <c r="FVS18" s="142">
        <v>44562</v>
      </c>
      <c r="FVT18" s="112" t="s">
        <v>56</v>
      </c>
      <c r="FVU18" s="141" t="s">
        <v>54</v>
      </c>
      <c r="FVV18" s="117" t="s">
        <v>751</v>
      </c>
      <c r="FVW18" s="111" t="s">
        <v>1181</v>
      </c>
      <c r="FVX18" s="111"/>
      <c r="FVY18" s="119">
        <v>0.62</v>
      </c>
      <c r="FVZ18" s="181" t="s">
        <v>1182</v>
      </c>
      <c r="FWA18" s="182"/>
      <c r="FWB18" s="120">
        <v>0.64</v>
      </c>
      <c r="FWC18" s="110" t="s">
        <v>752</v>
      </c>
      <c r="FWD18" s="111" t="s">
        <v>526</v>
      </c>
      <c r="FWE18" s="112" t="s">
        <v>525</v>
      </c>
      <c r="FWF18" s="142">
        <v>44927</v>
      </c>
      <c r="FWG18" s="142">
        <v>44743</v>
      </c>
      <c r="FWH18" s="143">
        <v>44652</v>
      </c>
      <c r="FWI18" s="142">
        <v>44562</v>
      </c>
      <c r="FWJ18" s="112" t="s">
        <v>56</v>
      </c>
      <c r="FWK18" s="141" t="s">
        <v>54</v>
      </c>
      <c r="FWL18" s="117" t="s">
        <v>751</v>
      </c>
      <c r="FWM18" s="111" t="s">
        <v>1181</v>
      </c>
      <c r="FWN18" s="111"/>
      <c r="FWO18" s="119">
        <v>0.62</v>
      </c>
      <c r="FWP18" s="181" t="s">
        <v>1182</v>
      </c>
      <c r="FWQ18" s="182"/>
      <c r="FWR18" s="120">
        <v>0.64</v>
      </c>
      <c r="FWS18" s="110" t="s">
        <v>752</v>
      </c>
      <c r="FWT18" s="111" t="s">
        <v>526</v>
      </c>
      <c r="FWU18" s="112" t="s">
        <v>525</v>
      </c>
      <c r="FWV18" s="142">
        <v>44927</v>
      </c>
      <c r="FWW18" s="142">
        <v>44743</v>
      </c>
      <c r="FWX18" s="143">
        <v>44652</v>
      </c>
      <c r="FWY18" s="142">
        <v>44562</v>
      </c>
      <c r="FWZ18" s="112" t="s">
        <v>56</v>
      </c>
      <c r="FXA18" s="141" t="s">
        <v>54</v>
      </c>
      <c r="FXB18" s="117" t="s">
        <v>751</v>
      </c>
      <c r="FXC18" s="111" t="s">
        <v>1181</v>
      </c>
      <c r="FXD18" s="111"/>
      <c r="FXE18" s="119">
        <v>0.62</v>
      </c>
      <c r="FXF18" s="181" t="s">
        <v>1182</v>
      </c>
      <c r="FXG18" s="182"/>
      <c r="FXH18" s="120">
        <v>0.64</v>
      </c>
      <c r="FXI18" s="110" t="s">
        <v>752</v>
      </c>
      <c r="FXJ18" s="111" t="s">
        <v>526</v>
      </c>
      <c r="FXK18" s="112" t="s">
        <v>525</v>
      </c>
      <c r="FXL18" s="142">
        <v>44927</v>
      </c>
      <c r="FXM18" s="142">
        <v>44743</v>
      </c>
      <c r="FXN18" s="143">
        <v>44652</v>
      </c>
      <c r="FXO18" s="142">
        <v>44562</v>
      </c>
      <c r="FXP18" s="112" t="s">
        <v>56</v>
      </c>
      <c r="FXQ18" s="141" t="s">
        <v>54</v>
      </c>
      <c r="FXR18" s="117" t="s">
        <v>751</v>
      </c>
      <c r="FXS18" s="111" t="s">
        <v>1181</v>
      </c>
      <c r="FXT18" s="111"/>
      <c r="FXU18" s="119">
        <v>0.62</v>
      </c>
      <c r="FXV18" s="181" t="s">
        <v>1182</v>
      </c>
      <c r="FXW18" s="182"/>
      <c r="FXX18" s="120">
        <v>0.64</v>
      </c>
      <c r="FXY18" s="110" t="s">
        <v>752</v>
      </c>
      <c r="FXZ18" s="111" t="s">
        <v>526</v>
      </c>
      <c r="FYA18" s="112" t="s">
        <v>525</v>
      </c>
      <c r="FYB18" s="142">
        <v>44927</v>
      </c>
      <c r="FYC18" s="142">
        <v>44743</v>
      </c>
      <c r="FYD18" s="143">
        <v>44652</v>
      </c>
      <c r="FYE18" s="142">
        <v>44562</v>
      </c>
      <c r="FYF18" s="112" t="s">
        <v>56</v>
      </c>
      <c r="FYG18" s="141" t="s">
        <v>54</v>
      </c>
      <c r="FYH18" s="117" t="s">
        <v>751</v>
      </c>
      <c r="FYI18" s="111" t="s">
        <v>1181</v>
      </c>
      <c r="FYJ18" s="111"/>
      <c r="FYK18" s="119">
        <v>0.62</v>
      </c>
      <c r="FYL18" s="181" t="s">
        <v>1182</v>
      </c>
      <c r="FYM18" s="182"/>
      <c r="FYN18" s="120">
        <v>0.64</v>
      </c>
      <c r="FYO18" s="110" t="s">
        <v>752</v>
      </c>
      <c r="FYP18" s="111" t="s">
        <v>526</v>
      </c>
      <c r="FYQ18" s="112" t="s">
        <v>525</v>
      </c>
      <c r="FYR18" s="142">
        <v>44927</v>
      </c>
      <c r="FYS18" s="142">
        <v>44743</v>
      </c>
      <c r="FYT18" s="143">
        <v>44652</v>
      </c>
      <c r="FYU18" s="142">
        <v>44562</v>
      </c>
      <c r="FYV18" s="112" t="s">
        <v>56</v>
      </c>
      <c r="FYW18" s="141" t="s">
        <v>54</v>
      </c>
      <c r="FYX18" s="117" t="s">
        <v>751</v>
      </c>
      <c r="FYY18" s="111" t="s">
        <v>1181</v>
      </c>
      <c r="FYZ18" s="111"/>
      <c r="FZA18" s="119">
        <v>0.62</v>
      </c>
      <c r="FZB18" s="181" t="s">
        <v>1182</v>
      </c>
      <c r="FZC18" s="182"/>
      <c r="FZD18" s="120">
        <v>0.64</v>
      </c>
      <c r="FZE18" s="110" t="s">
        <v>752</v>
      </c>
      <c r="FZF18" s="111" t="s">
        <v>526</v>
      </c>
      <c r="FZG18" s="112" t="s">
        <v>525</v>
      </c>
      <c r="FZH18" s="142">
        <v>44927</v>
      </c>
      <c r="FZI18" s="142">
        <v>44743</v>
      </c>
      <c r="FZJ18" s="143">
        <v>44652</v>
      </c>
      <c r="FZK18" s="142">
        <v>44562</v>
      </c>
      <c r="FZL18" s="112" t="s">
        <v>56</v>
      </c>
      <c r="FZM18" s="141" t="s">
        <v>54</v>
      </c>
      <c r="FZN18" s="117" t="s">
        <v>751</v>
      </c>
      <c r="FZO18" s="111" t="s">
        <v>1181</v>
      </c>
      <c r="FZP18" s="111"/>
      <c r="FZQ18" s="119">
        <v>0.62</v>
      </c>
      <c r="FZR18" s="181" t="s">
        <v>1182</v>
      </c>
      <c r="FZS18" s="182"/>
      <c r="FZT18" s="120">
        <v>0.64</v>
      </c>
      <c r="FZU18" s="110" t="s">
        <v>752</v>
      </c>
      <c r="FZV18" s="111" t="s">
        <v>526</v>
      </c>
      <c r="FZW18" s="112" t="s">
        <v>525</v>
      </c>
      <c r="FZX18" s="142">
        <v>44927</v>
      </c>
      <c r="FZY18" s="142">
        <v>44743</v>
      </c>
      <c r="FZZ18" s="143">
        <v>44652</v>
      </c>
      <c r="GAA18" s="142">
        <v>44562</v>
      </c>
      <c r="GAB18" s="112" t="s">
        <v>56</v>
      </c>
      <c r="GAC18" s="141" t="s">
        <v>54</v>
      </c>
      <c r="GAD18" s="117" t="s">
        <v>751</v>
      </c>
      <c r="GAE18" s="111" t="s">
        <v>1181</v>
      </c>
      <c r="GAF18" s="111"/>
      <c r="GAG18" s="119">
        <v>0.62</v>
      </c>
      <c r="GAH18" s="181" t="s">
        <v>1182</v>
      </c>
      <c r="GAI18" s="182"/>
      <c r="GAJ18" s="120">
        <v>0.64</v>
      </c>
      <c r="GAK18" s="110" t="s">
        <v>752</v>
      </c>
      <c r="GAL18" s="111" t="s">
        <v>526</v>
      </c>
      <c r="GAM18" s="112" t="s">
        <v>525</v>
      </c>
      <c r="GAN18" s="142">
        <v>44927</v>
      </c>
      <c r="GAO18" s="142">
        <v>44743</v>
      </c>
      <c r="GAP18" s="143">
        <v>44652</v>
      </c>
      <c r="GAQ18" s="142">
        <v>44562</v>
      </c>
      <c r="GAR18" s="112" t="s">
        <v>56</v>
      </c>
      <c r="GAS18" s="141" t="s">
        <v>54</v>
      </c>
      <c r="GAT18" s="117" t="s">
        <v>751</v>
      </c>
      <c r="GAU18" s="111" t="s">
        <v>1181</v>
      </c>
      <c r="GAV18" s="111"/>
      <c r="GAW18" s="119">
        <v>0.62</v>
      </c>
      <c r="GAX18" s="181" t="s">
        <v>1182</v>
      </c>
      <c r="GAY18" s="182"/>
      <c r="GAZ18" s="120">
        <v>0.64</v>
      </c>
      <c r="GBA18" s="110" t="s">
        <v>752</v>
      </c>
      <c r="GBB18" s="111" t="s">
        <v>526</v>
      </c>
      <c r="GBC18" s="112" t="s">
        <v>525</v>
      </c>
      <c r="GBD18" s="142">
        <v>44927</v>
      </c>
      <c r="GBE18" s="142">
        <v>44743</v>
      </c>
      <c r="GBF18" s="143">
        <v>44652</v>
      </c>
      <c r="GBG18" s="142">
        <v>44562</v>
      </c>
      <c r="GBH18" s="112" t="s">
        <v>56</v>
      </c>
      <c r="GBI18" s="141" t="s">
        <v>54</v>
      </c>
      <c r="GBJ18" s="117" t="s">
        <v>751</v>
      </c>
      <c r="GBK18" s="111" t="s">
        <v>1181</v>
      </c>
      <c r="GBL18" s="111"/>
      <c r="GBM18" s="119">
        <v>0.62</v>
      </c>
      <c r="GBN18" s="181" t="s">
        <v>1182</v>
      </c>
      <c r="GBO18" s="182"/>
      <c r="GBP18" s="120">
        <v>0.64</v>
      </c>
      <c r="GBQ18" s="110" t="s">
        <v>752</v>
      </c>
      <c r="GBR18" s="111" t="s">
        <v>526</v>
      </c>
      <c r="GBS18" s="112" t="s">
        <v>525</v>
      </c>
      <c r="GBT18" s="142">
        <v>44927</v>
      </c>
      <c r="GBU18" s="142">
        <v>44743</v>
      </c>
      <c r="GBV18" s="143">
        <v>44652</v>
      </c>
      <c r="GBW18" s="142">
        <v>44562</v>
      </c>
      <c r="GBX18" s="112" t="s">
        <v>56</v>
      </c>
      <c r="GBY18" s="141" t="s">
        <v>54</v>
      </c>
      <c r="GBZ18" s="117" t="s">
        <v>751</v>
      </c>
      <c r="GCA18" s="111" t="s">
        <v>1181</v>
      </c>
      <c r="GCB18" s="111"/>
      <c r="GCC18" s="119">
        <v>0.62</v>
      </c>
      <c r="GCD18" s="181" t="s">
        <v>1182</v>
      </c>
      <c r="GCE18" s="182"/>
      <c r="GCF18" s="120">
        <v>0.64</v>
      </c>
      <c r="GCG18" s="110" t="s">
        <v>752</v>
      </c>
      <c r="GCH18" s="111" t="s">
        <v>526</v>
      </c>
      <c r="GCI18" s="112" t="s">
        <v>525</v>
      </c>
      <c r="GCJ18" s="142">
        <v>44927</v>
      </c>
      <c r="GCK18" s="142">
        <v>44743</v>
      </c>
      <c r="GCL18" s="143">
        <v>44652</v>
      </c>
      <c r="GCM18" s="142">
        <v>44562</v>
      </c>
      <c r="GCN18" s="112" t="s">
        <v>56</v>
      </c>
      <c r="GCO18" s="141" t="s">
        <v>54</v>
      </c>
      <c r="GCP18" s="117" t="s">
        <v>751</v>
      </c>
      <c r="GCQ18" s="111" t="s">
        <v>1181</v>
      </c>
      <c r="GCR18" s="111"/>
      <c r="GCS18" s="119">
        <v>0.62</v>
      </c>
      <c r="GCT18" s="181" t="s">
        <v>1182</v>
      </c>
      <c r="GCU18" s="182"/>
      <c r="GCV18" s="120">
        <v>0.64</v>
      </c>
      <c r="GCW18" s="110" t="s">
        <v>752</v>
      </c>
      <c r="GCX18" s="111" t="s">
        <v>526</v>
      </c>
      <c r="GCY18" s="112" t="s">
        <v>525</v>
      </c>
      <c r="GCZ18" s="142">
        <v>44927</v>
      </c>
      <c r="GDA18" s="142">
        <v>44743</v>
      </c>
      <c r="GDB18" s="143">
        <v>44652</v>
      </c>
      <c r="GDC18" s="142">
        <v>44562</v>
      </c>
      <c r="GDD18" s="112" t="s">
        <v>56</v>
      </c>
      <c r="GDE18" s="141" t="s">
        <v>54</v>
      </c>
      <c r="GDF18" s="117" t="s">
        <v>751</v>
      </c>
      <c r="GDG18" s="111" t="s">
        <v>1181</v>
      </c>
      <c r="GDH18" s="111"/>
      <c r="GDI18" s="119">
        <v>0.62</v>
      </c>
      <c r="GDJ18" s="181" t="s">
        <v>1182</v>
      </c>
      <c r="GDK18" s="182"/>
      <c r="GDL18" s="120">
        <v>0.64</v>
      </c>
      <c r="GDM18" s="110" t="s">
        <v>752</v>
      </c>
      <c r="GDN18" s="111" t="s">
        <v>526</v>
      </c>
      <c r="GDO18" s="112" t="s">
        <v>525</v>
      </c>
      <c r="GDP18" s="142">
        <v>44927</v>
      </c>
      <c r="GDQ18" s="142">
        <v>44743</v>
      </c>
      <c r="GDR18" s="143">
        <v>44652</v>
      </c>
      <c r="GDS18" s="142">
        <v>44562</v>
      </c>
      <c r="GDT18" s="112" t="s">
        <v>56</v>
      </c>
      <c r="GDU18" s="141" t="s">
        <v>54</v>
      </c>
      <c r="GDV18" s="117" t="s">
        <v>751</v>
      </c>
      <c r="GDW18" s="111" t="s">
        <v>1181</v>
      </c>
      <c r="GDX18" s="111"/>
      <c r="GDY18" s="119">
        <v>0.62</v>
      </c>
      <c r="GDZ18" s="181" t="s">
        <v>1182</v>
      </c>
      <c r="GEA18" s="182"/>
      <c r="GEB18" s="120">
        <v>0.64</v>
      </c>
      <c r="GEC18" s="110" t="s">
        <v>752</v>
      </c>
      <c r="GED18" s="111" t="s">
        <v>526</v>
      </c>
      <c r="GEE18" s="112" t="s">
        <v>525</v>
      </c>
      <c r="GEF18" s="142">
        <v>44927</v>
      </c>
      <c r="GEG18" s="142">
        <v>44743</v>
      </c>
      <c r="GEH18" s="143">
        <v>44652</v>
      </c>
      <c r="GEI18" s="142">
        <v>44562</v>
      </c>
      <c r="GEJ18" s="112" t="s">
        <v>56</v>
      </c>
      <c r="GEK18" s="141" t="s">
        <v>54</v>
      </c>
      <c r="GEL18" s="117" t="s">
        <v>751</v>
      </c>
      <c r="GEM18" s="111" t="s">
        <v>1181</v>
      </c>
      <c r="GEN18" s="111"/>
      <c r="GEO18" s="119">
        <v>0.62</v>
      </c>
      <c r="GEP18" s="181" t="s">
        <v>1182</v>
      </c>
      <c r="GEQ18" s="182"/>
      <c r="GER18" s="120">
        <v>0.64</v>
      </c>
      <c r="GES18" s="110" t="s">
        <v>752</v>
      </c>
      <c r="GET18" s="111" t="s">
        <v>526</v>
      </c>
      <c r="GEU18" s="112" t="s">
        <v>525</v>
      </c>
      <c r="GEV18" s="142">
        <v>44927</v>
      </c>
      <c r="GEW18" s="142">
        <v>44743</v>
      </c>
      <c r="GEX18" s="143">
        <v>44652</v>
      </c>
      <c r="GEY18" s="142">
        <v>44562</v>
      </c>
      <c r="GEZ18" s="112" t="s">
        <v>56</v>
      </c>
      <c r="GFA18" s="141" t="s">
        <v>54</v>
      </c>
      <c r="GFB18" s="117" t="s">
        <v>751</v>
      </c>
      <c r="GFC18" s="111" t="s">
        <v>1181</v>
      </c>
      <c r="GFD18" s="111"/>
      <c r="GFE18" s="119">
        <v>0.62</v>
      </c>
      <c r="GFF18" s="181" t="s">
        <v>1182</v>
      </c>
      <c r="GFG18" s="182"/>
      <c r="GFH18" s="120">
        <v>0.64</v>
      </c>
      <c r="GFI18" s="110" t="s">
        <v>752</v>
      </c>
      <c r="GFJ18" s="111" t="s">
        <v>526</v>
      </c>
      <c r="GFK18" s="112" t="s">
        <v>525</v>
      </c>
      <c r="GFL18" s="142">
        <v>44927</v>
      </c>
      <c r="GFM18" s="142">
        <v>44743</v>
      </c>
      <c r="GFN18" s="143">
        <v>44652</v>
      </c>
      <c r="GFO18" s="142">
        <v>44562</v>
      </c>
      <c r="GFP18" s="112" t="s">
        <v>56</v>
      </c>
      <c r="GFQ18" s="141" t="s">
        <v>54</v>
      </c>
      <c r="GFR18" s="117" t="s">
        <v>751</v>
      </c>
      <c r="GFS18" s="111" t="s">
        <v>1181</v>
      </c>
      <c r="GFT18" s="111"/>
      <c r="GFU18" s="119">
        <v>0.62</v>
      </c>
      <c r="GFV18" s="181" t="s">
        <v>1182</v>
      </c>
      <c r="GFW18" s="182"/>
      <c r="GFX18" s="120">
        <v>0.64</v>
      </c>
      <c r="GFY18" s="110" t="s">
        <v>752</v>
      </c>
      <c r="GFZ18" s="111" t="s">
        <v>526</v>
      </c>
      <c r="GGA18" s="112" t="s">
        <v>525</v>
      </c>
      <c r="GGB18" s="142">
        <v>44927</v>
      </c>
      <c r="GGC18" s="142">
        <v>44743</v>
      </c>
      <c r="GGD18" s="143">
        <v>44652</v>
      </c>
      <c r="GGE18" s="142">
        <v>44562</v>
      </c>
      <c r="GGF18" s="112" t="s">
        <v>56</v>
      </c>
      <c r="GGG18" s="141" t="s">
        <v>54</v>
      </c>
      <c r="GGH18" s="117" t="s">
        <v>751</v>
      </c>
      <c r="GGI18" s="111" t="s">
        <v>1181</v>
      </c>
      <c r="GGJ18" s="111"/>
      <c r="GGK18" s="119">
        <v>0.62</v>
      </c>
      <c r="GGL18" s="181" t="s">
        <v>1182</v>
      </c>
      <c r="GGM18" s="182"/>
      <c r="GGN18" s="120">
        <v>0.64</v>
      </c>
      <c r="GGO18" s="110" t="s">
        <v>752</v>
      </c>
      <c r="GGP18" s="111" t="s">
        <v>526</v>
      </c>
      <c r="GGQ18" s="112" t="s">
        <v>525</v>
      </c>
      <c r="GGR18" s="142">
        <v>44927</v>
      </c>
      <c r="GGS18" s="142">
        <v>44743</v>
      </c>
      <c r="GGT18" s="143">
        <v>44652</v>
      </c>
      <c r="GGU18" s="142">
        <v>44562</v>
      </c>
      <c r="GGV18" s="112" t="s">
        <v>56</v>
      </c>
      <c r="GGW18" s="141" t="s">
        <v>54</v>
      </c>
      <c r="GGX18" s="117" t="s">
        <v>751</v>
      </c>
      <c r="GGY18" s="111" t="s">
        <v>1181</v>
      </c>
      <c r="GGZ18" s="111"/>
      <c r="GHA18" s="119">
        <v>0.62</v>
      </c>
      <c r="GHB18" s="181" t="s">
        <v>1182</v>
      </c>
      <c r="GHC18" s="182"/>
      <c r="GHD18" s="120">
        <v>0.64</v>
      </c>
      <c r="GHE18" s="110" t="s">
        <v>752</v>
      </c>
      <c r="GHF18" s="111" t="s">
        <v>526</v>
      </c>
      <c r="GHG18" s="112" t="s">
        <v>525</v>
      </c>
      <c r="GHH18" s="142">
        <v>44927</v>
      </c>
      <c r="GHI18" s="142">
        <v>44743</v>
      </c>
      <c r="GHJ18" s="143">
        <v>44652</v>
      </c>
      <c r="GHK18" s="142">
        <v>44562</v>
      </c>
      <c r="GHL18" s="112" t="s">
        <v>56</v>
      </c>
      <c r="GHM18" s="141" t="s">
        <v>54</v>
      </c>
      <c r="GHN18" s="117" t="s">
        <v>751</v>
      </c>
      <c r="GHO18" s="111" t="s">
        <v>1181</v>
      </c>
      <c r="GHP18" s="111"/>
      <c r="GHQ18" s="119">
        <v>0.62</v>
      </c>
      <c r="GHR18" s="181" t="s">
        <v>1182</v>
      </c>
      <c r="GHS18" s="182"/>
      <c r="GHT18" s="120">
        <v>0.64</v>
      </c>
      <c r="GHU18" s="110" t="s">
        <v>752</v>
      </c>
      <c r="GHV18" s="111" t="s">
        <v>526</v>
      </c>
      <c r="GHW18" s="112" t="s">
        <v>525</v>
      </c>
      <c r="GHX18" s="142">
        <v>44927</v>
      </c>
      <c r="GHY18" s="142">
        <v>44743</v>
      </c>
      <c r="GHZ18" s="143">
        <v>44652</v>
      </c>
      <c r="GIA18" s="142">
        <v>44562</v>
      </c>
      <c r="GIB18" s="112" t="s">
        <v>56</v>
      </c>
      <c r="GIC18" s="141" t="s">
        <v>54</v>
      </c>
      <c r="GID18" s="117" t="s">
        <v>751</v>
      </c>
      <c r="GIE18" s="111" t="s">
        <v>1181</v>
      </c>
      <c r="GIF18" s="111"/>
      <c r="GIG18" s="119">
        <v>0.62</v>
      </c>
      <c r="GIH18" s="181" t="s">
        <v>1182</v>
      </c>
      <c r="GII18" s="182"/>
      <c r="GIJ18" s="120">
        <v>0.64</v>
      </c>
      <c r="GIK18" s="110" t="s">
        <v>752</v>
      </c>
      <c r="GIL18" s="111" t="s">
        <v>526</v>
      </c>
      <c r="GIM18" s="112" t="s">
        <v>525</v>
      </c>
      <c r="GIN18" s="142">
        <v>44927</v>
      </c>
      <c r="GIO18" s="142">
        <v>44743</v>
      </c>
      <c r="GIP18" s="143">
        <v>44652</v>
      </c>
      <c r="GIQ18" s="142">
        <v>44562</v>
      </c>
      <c r="GIR18" s="112" t="s">
        <v>56</v>
      </c>
      <c r="GIS18" s="141" t="s">
        <v>54</v>
      </c>
      <c r="GIT18" s="117" t="s">
        <v>751</v>
      </c>
      <c r="GIU18" s="111" t="s">
        <v>1181</v>
      </c>
      <c r="GIV18" s="111"/>
      <c r="GIW18" s="119">
        <v>0.62</v>
      </c>
      <c r="GIX18" s="181" t="s">
        <v>1182</v>
      </c>
      <c r="GIY18" s="182"/>
      <c r="GIZ18" s="120">
        <v>0.64</v>
      </c>
      <c r="GJA18" s="110" t="s">
        <v>752</v>
      </c>
      <c r="GJB18" s="111" t="s">
        <v>526</v>
      </c>
      <c r="GJC18" s="112" t="s">
        <v>525</v>
      </c>
      <c r="GJD18" s="142">
        <v>44927</v>
      </c>
      <c r="GJE18" s="142">
        <v>44743</v>
      </c>
      <c r="GJF18" s="143">
        <v>44652</v>
      </c>
      <c r="GJG18" s="142">
        <v>44562</v>
      </c>
      <c r="GJH18" s="112" t="s">
        <v>56</v>
      </c>
      <c r="GJI18" s="141" t="s">
        <v>54</v>
      </c>
      <c r="GJJ18" s="117" t="s">
        <v>751</v>
      </c>
      <c r="GJK18" s="111" t="s">
        <v>1181</v>
      </c>
      <c r="GJL18" s="111"/>
      <c r="GJM18" s="119">
        <v>0.62</v>
      </c>
      <c r="GJN18" s="181" t="s">
        <v>1182</v>
      </c>
      <c r="GJO18" s="182"/>
      <c r="GJP18" s="120">
        <v>0.64</v>
      </c>
      <c r="GJQ18" s="110" t="s">
        <v>752</v>
      </c>
      <c r="GJR18" s="111" t="s">
        <v>526</v>
      </c>
      <c r="GJS18" s="112" t="s">
        <v>525</v>
      </c>
      <c r="GJT18" s="142">
        <v>44927</v>
      </c>
      <c r="GJU18" s="142">
        <v>44743</v>
      </c>
      <c r="GJV18" s="143">
        <v>44652</v>
      </c>
      <c r="GJW18" s="142">
        <v>44562</v>
      </c>
      <c r="GJX18" s="112" t="s">
        <v>56</v>
      </c>
      <c r="GJY18" s="141" t="s">
        <v>54</v>
      </c>
      <c r="GJZ18" s="117" t="s">
        <v>751</v>
      </c>
      <c r="GKA18" s="111" t="s">
        <v>1181</v>
      </c>
      <c r="GKB18" s="111"/>
      <c r="GKC18" s="119">
        <v>0.62</v>
      </c>
      <c r="GKD18" s="181" t="s">
        <v>1182</v>
      </c>
      <c r="GKE18" s="182"/>
      <c r="GKF18" s="120">
        <v>0.64</v>
      </c>
      <c r="GKG18" s="110" t="s">
        <v>752</v>
      </c>
      <c r="GKH18" s="111" t="s">
        <v>526</v>
      </c>
      <c r="GKI18" s="112" t="s">
        <v>525</v>
      </c>
      <c r="GKJ18" s="142">
        <v>44927</v>
      </c>
      <c r="GKK18" s="142">
        <v>44743</v>
      </c>
      <c r="GKL18" s="143">
        <v>44652</v>
      </c>
      <c r="GKM18" s="142">
        <v>44562</v>
      </c>
      <c r="GKN18" s="112" t="s">
        <v>56</v>
      </c>
      <c r="GKO18" s="141" t="s">
        <v>54</v>
      </c>
      <c r="GKP18" s="117" t="s">
        <v>751</v>
      </c>
      <c r="GKQ18" s="111" t="s">
        <v>1181</v>
      </c>
      <c r="GKR18" s="111"/>
      <c r="GKS18" s="119">
        <v>0.62</v>
      </c>
      <c r="GKT18" s="181" t="s">
        <v>1182</v>
      </c>
      <c r="GKU18" s="182"/>
      <c r="GKV18" s="120">
        <v>0.64</v>
      </c>
      <c r="GKW18" s="110" t="s">
        <v>752</v>
      </c>
      <c r="GKX18" s="111" t="s">
        <v>526</v>
      </c>
      <c r="GKY18" s="112" t="s">
        <v>525</v>
      </c>
      <c r="GKZ18" s="142">
        <v>44927</v>
      </c>
      <c r="GLA18" s="142">
        <v>44743</v>
      </c>
      <c r="GLB18" s="143">
        <v>44652</v>
      </c>
      <c r="GLC18" s="142">
        <v>44562</v>
      </c>
      <c r="GLD18" s="112" t="s">
        <v>56</v>
      </c>
      <c r="GLE18" s="141" t="s">
        <v>54</v>
      </c>
      <c r="GLF18" s="117" t="s">
        <v>751</v>
      </c>
      <c r="GLG18" s="111" t="s">
        <v>1181</v>
      </c>
      <c r="GLH18" s="111"/>
      <c r="GLI18" s="119">
        <v>0.62</v>
      </c>
      <c r="GLJ18" s="181" t="s">
        <v>1182</v>
      </c>
      <c r="GLK18" s="182"/>
      <c r="GLL18" s="120">
        <v>0.64</v>
      </c>
      <c r="GLM18" s="110" t="s">
        <v>752</v>
      </c>
      <c r="GLN18" s="111" t="s">
        <v>526</v>
      </c>
      <c r="GLO18" s="112" t="s">
        <v>525</v>
      </c>
      <c r="GLP18" s="142">
        <v>44927</v>
      </c>
      <c r="GLQ18" s="142">
        <v>44743</v>
      </c>
      <c r="GLR18" s="143">
        <v>44652</v>
      </c>
      <c r="GLS18" s="142">
        <v>44562</v>
      </c>
      <c r="GLT18" s="112" t="s">
        <v>56</v>
      </c>
      <c r="GLU18" s="141" t="s">
        <v>54</v>
      </c>
      <c r="GLV18" s="117" t="s">
        <v>751</v>
      </c>
      <c r="GLW18" s="111" t="s">
        <v>1181</v>
      </c>
      <c r="GLX18" s="111"/>
      <c r="GLY18" s="119">
        <v>0.62</v>
      </c>
      <c r="GLZ18" s="181" t="s">
        <v>1182</v>
      </c>
      <c r="GMA18" s="182"/>
      <c r="GMB18" s="120">
        <v>0.64</v>
      </c>
      <c r="GMC18" s="110" t="s">
        <v>752</v>
      </c>
      <c r="GMD18" s="111" t="s">
        <v>526</v>
      </c>
      <c r="GME18" s="112" t="s">
        <v>525</v>
      </c>
      <c r="GMF18" s="142">
        <v>44927</v>
      </c>
      <c r="GMG18" s="142">
        <v>44743</v>
      </c>
      <c r="GMH18" s="143">
        <v>44652</v>
      </c>
      <c r="GMI18" s="142">
        <v>44562</v>
      </c>
      <c r="GMJ18" s="112" t="s">
        <v>56</v>
      </c>
      <c r="GMK18" s="141" t="s">
        <v>54</v>
      </c>
      <c r="GML18" s="117" t="s">
        <v>751</v>
      </c>
      <c r="GMM18" s="111" t="s">
        <v>1181</v>
      </c>
      <c r="GMN18" s="111"/>
      <c r="GMO18" s="119">
        <v>0.62</v>
      </c>
      <c r="GMP18" s="181" t="s">
        <v>1182</v>
      </c>
      <c r="GMQ18" s="182"/>
      <c r="GMR18" s="120">
        <v>0.64</v>
      </c>
      <c r="GMS18" s="110" t="s">
        <v>752</v>
      </c>
      <c r="GMT18" s="111" t="s">
        <v>526</v>
      </c>
      <c r="GMU18" s="112" t="s">
        <v>525</v>
      </c>
      <c r="GMV18" s="142">
        <v>44927</v>
      </c>
      <c r="GMW18" s="142">
        <v>44743</v>
      </c>
      <c r="GMX18" s="143">
        <v>44652</v>
      </c>
      <c r="GMY18" s="142">
        <v>44562</v>
      </c>
      <c r="GMZ18" s="112" t="s">
        <v>56</v>
      </c>
      <c r="GNA18" s="141" t="s">
        <v>54</v>
      </c>
      <c r="GNB18" s="117" t="s">
        <v>751</v>
      </c>
      <c r="GNC18" s="111" t="s">
        <v>1181</v>
      </c>
      <c r="GND18" s="111"/>
      <c r="GNE18" s="119">
        <v>0.62</v>
      </c>
      <c r="GNF18" s="181" t="s">
        <v>1182</v>
      </c>
      <c r="GNG18" s="182"/>
      <c r="GNH18" s="120">
        <v>0.64</v>
      </c>
      <c r="GNI18" s="110" t="s">
        <v>752</v>
      </c>
      <c r="GNJ18" s="111" t="s">
        <v>526</v>
      </c>
      <c r="GNK18" s="112" t="s">
        <v>525</v>
      </c>
      <c r="GNL18" s="142">
        <v>44927</v>
      </c>
      <c r="GNM18" s="142">
        <v>44743</v>
      </c>
      <c r="GNN18" s="143">
        <v>44652</v>
      </c>
      <c r="GNO18" s="142">
        <v>44562</v>
      </c>
      <c r="GNP18" s="112" t="s">
        <v>56</v>
      </c>
      <c r="GNQ18" s="141" t="s">
        <v>54</v>
      </c>
      <c r="GNR18" s="117" t="s">
        <v>751</v>
      </c>
      <c r="GNS18" s="111" t="s">
        <v>1181</v>
      </c>
      <c r="GNT18" s="111"/>
      <c r="GNU18" s="119">
        <v>0.62</v>
      </c>
      <c r="GNV18" s="181" t="s">
        <v>1182</v>
      </c>
      <c r="GNW18" s="182"/>
      <c r="GNX18" s="120">
        <v>0.64</v>
      </c>
      <c r="GNY18" s="110" t="s">
        <v>752</v>
      </c>
      <c r="GNZ18" s="111" t="s">
        <v>526</v>
      </c>
      <c r="GOA18" s="112" t="s">
        <v>525</v>
      </c>
      <c r="GOB18" s="142">
        <v>44927</v>
      </c>
      <c r="GOC18" s="142">
        <v>44743</v>
      </c>
      <c r="GOD18" s="143">
        <v>44652</v>
      </c>
      <c r="GOE18" s="142">
        <v>44562</v>
      </c>
      <c r="GOF18" s="112" t="s">
        <v>56</v>
      </c>
      <c r="GOG18" s="141" t="s">
        <v>54</v>
      </c>
      <c r="GOH18" s="117" t="s">
        <v>751</v>
      </c>
      <c r="GOI18" s="111" t="s">
        <v>1181</v>
      </c>
      <c r="GOJ18" s="111"/>
      <c r="GOK18" s="119">
        <v>0.62</v>
      </c>
      <c r="GOL18" s="181" t="s">
        <v>1182</v>
      </c>
      <c r="GOM18" s="182"/>
      <c r="GON18" s="120">
        <v>0.64</v>
      </c>
      <c r="GOO18" s="110" t="s">
        <v>752</v>
      </c>
      <c r="GOP18" s="111" t="s">
        <v>526</v>
      </c>
      <c r="GOQ18" s="112" t="s">
        <v>525</v>
      </c>
      <c r="GOR18" s="142">
        <v>44927</v>
      </c>
      <c r="GOS18" s="142">
        <v>44743</v>
      </c>
      <c r="GOT18" s="143">
        <v>44652</v>
      </c>
      <c r="GOU18" s="142">
        <v>44562</v>
      </c>
      <c r="GOV18" s="112" t="s">
        <v>56</v>
      </c>
      <c r="GOW18" s="141" t="s">
        <v>54</v>
      </c>
      <c r="GOX18" s="117" t="s">
        <v>751</v>
      </c>
      <c r="GOY18" s="111" t="s">
        <v>1181</v>
      </c>
      <c r="GOZ18" s="111"/>
      <c r="GPA18" s="119">
        <v>0.62</v>
      </c>
      <c r="GPB18" s="181" t="s">
        <v>1182</v>
      </c>
      <c r="GPC18" s="182"/>
      <c r="GPD18" s="120">
        <v>0.64</v>
      </c>
      <c r="GPE18" s="110" t="s">
        <v>752</v>
      </c>
      <c r="GPF18" s="111" t="s">
        <v>526</v>
      </c>
      <c r="GPG18" s="112" t="s">
        <v>525</v>
      </c>
      <c r="GPH18" s="142">
        <v>44927</v>
      </c>
      <c r="GPI18" s="142">
        <v>44743</v>
      </c>
      <c r="GPJ18" s="143">
        <v>44652</v>
      </c>
      <c r="GPK18" s="142">
        <v>44562</v>
      </c>
      <c r="GPL18" s="112" t="s">
        <v>56</v>
      </c>
      <c r="GPM18" s="141" t="s">
        <v>54</v>
      </c>
      <c r="GPN18" s="117" t="s">
        <v>751</v>
      </c>
      <c r="GPO18" s="111" t="s">
        <v>1181</v>
      </c>
      <c r="GPP18" s="111"/>
      <c r="GPQ18" s="119">
        <v>0.62</v>
      </c>
      <c r="GPR18" s="181" t="s">
        <v>1182</v>
      </c>
      <c r="GPS18" s="182"/>
      <c r="GPT18" s="120">
        <v>0.64</v>
      </c>
      <c r="GPU18" s="110" t="s">
        <v>752</v>
      </c>
      <c r="GPV18" s="111" t="s">
        <v>526</v>
      </c>
      <c r="GPW18" s="112" t="s">
        <v>525</v>
      </c>
      <c r="GPX18" s="142">
        <v>44927</v>
      </c>
      <c r="GPY18" s="142">
        <v>44743</v>
      </c>
      <c r="GPZ18" s="143">
        <v>44652</v>
      </c>
      <c r="GQA18" s="142">
        <v>44562</v>
      </c>
      <c r="GQB18" s="112" t="s">
        <v>56</v>
      </c>
      <c r="GQC18" s="141" t="s">
        <v>54</v>
      </c>
      <c r="GQD18" s="117" t="s">
        <v>751</v>
      </c>
      <c r="GQE18" s="111" t="s">
        <v>1181</v>
      </c>
      <c r="GQF18" s="111"/>
      <c r="GQG18" s="119">
        <v>0.62</v>
      </c>
      <c r="GQH18" s="181" t="s">
        <v>1182</v>
      </c>
      <c r="GQI18" s="182"/>
      <c r="GQJ18" s="120">
        <v>0.64</v>
      </c>
      <c r="GQK18" s="110" t="s">
        <v>752</v>
      </c>
      <c r="GQL18" s="111" t="s">
        <v>526</v>
      </c>
      <c r="GQM18" s="112" t="s">
        <v>525</v>
      </c>
      <c r="GQN18" s="142">
        <v>44927</v>
      </c>
      <c r="GQO18" s="142">
        <v>44743</v>
      </c>
      <c r="GQP18" s="143">
        <v>44652</v>
      </c>
      <c r="GQQ18" s="142">
        <v>44562</v>
      </c>
      <c r="GQR18" s="112" t="s">
        <v>56</v>
      </c>
      <c r="GQS18" s="141" t="s">
        <v>54</v>
      </c>
      <c r="GQT18" s="117" t="s">
        <v>751</v>
      </c>
      <c r="GQU18" s="111" t="s">
        <v>1181</v>
      </c>
      <c r="GQV18" s="111"/>
      <c r="GQW18" s="119">
        <v>0.62</v>
      </c>
      <c r="GQX18" s="181" t="s">
        <v>1182</v>
      </c>
      <c r="GQY18" s="182"/>
      <c r="GQZ18" s="120">
        <v>0.64</v>
      </c>
      <c r="GRA18" s="110" t="s">
        <v>752</v>
      </c>
      <c r="GRB18" s="111" t="s">
        <v>526</v>
      </c>
      <c r="GRC18" s="112" t="s">
        <v>525</v>
      </c>
      <c r="GRD18" s="142">
        <v>44927</v>
      </c>
      <c r="GRE18" s="142">
        <v>44743</v>
      </c>
      <c r="GRF18" s="143">
        <v>44652</v>
      </c>
      <c r="GRG18" s="142">
        <v>44562</v>
      </c>
      <c r="GRH18" s="112" t="s">
        <v>56</v>
      </c>
      <c r="GRI18" s="141" t="s">
        <v>54</v>
      </c>
      <c r="GRJ18" s="117" t="s">
        <v>751</v>
      </c>
      <c r="GRK18" s="111" t="s">
        <v>1181</v>
      </c>
      <c r="GRL18" s="111"/>
      <c r="GRM18" s="119">
        <v>0.62</v>
      </c>
      <c r="GRN18" s="181" t="s">
        <v>1182</v>
      </c>
      <c r="GRO18" s="182"/>
      <c r="GRP18" s="120">
        <v>0.64</v>
      </c>
      <c r="GRQ18" s="110" t="s">
        <v>752</v>
      </c>
      <c r="GRR18" s="111" t="s">
        <v>526</v>
      </c>
      <c r="GRS18" s="112" t="s">
        <v>525</v>
      </c>
      <c r="GRT18" s="142">
        <v>44927</v>
      </c>
      <c r="GRU18" s="142">
        <v>44743</v>
      </c>
      <c r="GRV18" s="143">
        <v>44652</v>
      </c>
      <c r="GRW18" s="142">
        <v>44562</v>
      </c>
      <c r="GRX18" s="112" t="s">
        <v>56</v>
      </c>
      <c r="GRY18" s="141" t="s">
        <v>54</v>
      </c>
      <c r="GRZ18" s="117" t="s">
        <v>751</v>
      </c>
      <c r="GSA18" s="111" t="s">
        <v>1181</v>
      </c>
      <c r="GSB18" s="111"/>
      <c r="GSC18" s="119">
        <v>0.62</v>
      </c>
      <c r="GSD18" s="181" t="s">
        <v>1182</v>
      </c>
      <c r="GSE18" s="182"/>
      <c r="GSF18" s="120">
        <v>0.64</v>
      </c>
      <c r="GSG18" s="110" t="s">
        <v>752</v>
      </c>
      <c r="GSH18" s="111" t="s">
        <v>526</v>
      </c>
      <c r="GSI18" s="112" t="s">
        <v>525</v>
      </c>
      <c r="GSJ18" s="142">
        <v>44927</v>
      </c>
      <c r="GSK18" s="142">
        <v>44743</v>
      </c>
      <c r="GSL18" s="143">
        <v>44652</v>
      </c>
      <c r="GSM18" s="142">
        <v>44562</v>
      </c>
      <c r="GSN18" s="112" t="s">
        <v>56</v>
      </c>
      <c r="GSO18" s="141" t="s">
        <v>54</v>
      </c>
      <c r="GSP18" s="117" t="s">
        <v>751</v>
      </c>
      <c r="GSQ18" s="111" t="s">
        <v>1181</v>
      </c>
      <c r="GSR18" s="111"/>
      <c r="GSS18" s="119">
        <v>0.62</v>
      </c>
      <c r="GST18" s="181" t="s">
        <v>1182</v>
      </c>
      <c r="GSU18" s="182"/>
      <c r="GSV18" s="120">
        <v>0.64</v>
      </c>
      <c r="GSW18" s="110" t="s">
        <v>752</v>
      </c>
      <c r="GSX18" s="111" t="s">
        <v>526</v>
      </c>
      <c r="GSY18" s="112" t="s">
        <v>525</v>
      </c>
      <c r="GSZ18" s="142">
        <v>44927</v>
      </c>
      <c r="GTA18" s="142">
        <v>44743</v>
      </c>
      <c r="GTB18" s="143">
        <v>44652</v>
      </c>
      <c r="GTC18" s="142">
        <v>44562</v>
      </c>
      <c r="GTD18" s="112" t="s">
        <v>56</v>
      </c>
      <c r="GTE18" s="141" t="s">
        <v>54</v>
      </c>
      <c r="GTF18" s="117" t="s">
        <v>751</v>
      </c>
      <c r="GTG18" s="111" t="s">
        <v>1181</v>
      </c>
      <c r="GTH18" s="111"/>
      <c r="GTI18" s="119">
        <v>0.62</v>
      </c>
      <c r="GTJ18" s="181" t="s">
        <v>1182</v>
      </c>
      <c r="GTK18" s="182"/>
      <c r="GTL18" s="120">
        <v>0.64</v>
      </c>
      <c r="GTM18" s="110" t="s">
        <v>752</v>
      </c>
      <c r="GTN18" s="111" t="s">
        <v>526</v>
      </c>
      <c r="GTO18" s="112" t="s">
        <v>525</v>
      </c>
      <c r="GTP18" s="142">
        <v>44927</v>
      </c>
      <c r="GTQ18" s="142">
        <v>44743</v>
      </c>
      <c r="GTR18" s="143">
        <v>44652</v>
      </c>
      <c r="GTS18" s="142">
        <v>44562</v>
      </c>
      <c r="GTT18" s="112" t="s">
        <v>56</v>
      </c>
      <c r="GTU18" s="141" t="s">
        <v>54</v>
      </c>
      <c r="GTV18" s="117" t="s">
        <v>751</v>
      </c>
      <c r="GTW18" s="111" t="s">
        <v>1181</v>
      </c>
      <c r="GTX18" s="111"/>
      <c r="GTY18" s="119">
        <v>0.62</v>
      </c>
      <c r="GTZ18" s="181" t="s">
        <v>1182</v>
      </c>
      <c r="GUA18" s="182"/>
      <c r="GUB18" s="120">
        <v>0.64</v>
      </c>
      <c r="GUC18" s="110" t="s">
        <v>752</v>
      </c>
      <c r="GUD18" s="111" t="s">
        <v>526</v>
      </c>
      <c r="GUE18" s="112" t="s">
        <v>525</v>
      </c>
      <c r="GUF18" s="142">
        <v>44927</v>
      </c>
      <c r="GUG18" s="142">
        <v>44743</v>
      </c>
      <c r="GUH18" s="143">
        <v>44652</v>
      </c>
      <c r="GUI18" s="142">
        <v>44562</v>
      </c>
      <c r="GUJ18" s="112" t="s">
        <v>56</v>
      </c>
      <c r="GUK18" s="141" t="s">
        <v>54</v>
      </c>
      <c r="GUL18" s="117" t="s">
        <v>751</v>
      </c>
      <c r="GUM18" s="111" t="s">
        <v>1181</v>
      </c>
      <c r="GUN18" s="111"/>
      <c r="GUO18" s="119">
        <v>0.62</v>
      </c>
      <c r="GUP18" s="181" t="s">
        <v>1182</v>
      </c>
      <c r="GUQ18" s="182"/>
      <c r="GUR18" s="120">
        <v>0.64</v>
      </c>
      <c r="GUS18" s="110" t="s">
        <v>752</v>
      </c>
      <c r="GUT18" s="111" t="s">
        <v>526</v>
      </c>
      <c r="GUU18" s="112" t="s">
        <v>525</v>
      </c>
      <c r="GUV18" s="142">
        <v>44927</v>
      </c>
      <c r="GUW18" s="142">
        <v>44743</v>
      </c>
      <c r="GUX18" s="143">
        <v>44652</v>
      </c>
      <c r="GUY18" s="142">
        <v>44562</v>
      </c>
      <c r="GUZ18" s="112" t="s">
        <v>56</v>
      </c>
      <c r="GVA18" s="141" t="s">
        <v>54</v>
      </c>
      <c r="GVB18" s="117" t="s">
        <v>751</v>
      </c>
      <c r="GVC18" s="111" t="s">
        <v>1181</v>
      </c>
      <c r="GVD18" s="111"/>
      <c r="GVE18" s="119">
        <v>0.62</v>
      </c>
      <c r="GVF18" s="181" t="s">
        <v>1182</v>
      </c>
      <c r="GVG18" s="182"/>
      <c r="GVH18" s="120">
        <v>0.64</v>
      </c>
      <c r="GVI18" s="110" t="s">
        <v>752</v>
      </c>
      <c r="GVJ18" s="111" t="s">
        <v>526</v>
      </c>
      <c r="GVK18" s="112" t="s">
        <v>525</v>
      </c>
      <c r="GVL18" s="142">
        <v>44927</v>
      </c>
      <c r="GVM18" s="142">
        <v>44743</v>
      </c>
      <c r="GVN18" s="143">
        <v>44652</v>
      </c>
      <c r="GVO18" s="142">
        <v>44562</v>
      </c>
      <c r="GVP18" s="112" t="s">
        <v>56</v>
      </c>
      <c r="GVQ18" s="141" t="s">
        <v>54</v>
      </c>
      <c r="GVR18" s="117" t="s">
        <v>751</v>
      </c>
      <c r="GVS18" s="111" t="s">
        <v>1181</v>
      </c>
      <c r="GVT18" s="111"/>
      <c r="GVU18" s="119">
        <v>0.62</v>
      </c>
      <c r="GVV18" s="181" t="s">
        <v>1182</v>
      </c>
      <c r="GVW18" s="182"/>
      <c r="GVX18" s="120">
        <v>0.64</v>
      </c>
      <c r="GVY18" s="110" t="s">
        <v>752</v>
      </c>
      <c r="GVZ18" s="111" t="s">
        <v>526</v>
      </c>
      <c r="GWA18" s="112" t="s">
        <v>525</v>
      </c>
      <c r="GWB18" s="142">
        <v>44927</v>
      </c>
      <c r="GWC18" s="142">
        <v>44743</v>
      </c>
      <c r="GWD18" s="143">
        <v>44652</v>
      </c>
      <c r="GWE18" s="142">
        <v>44562</v>
      </c>
      <c r="GWF18" s="112" t="s">
        <v>56</v>
      </c>
      <c r="GWG18" s="141" t="s">
        <v>54</v>
      </c>
      <c r="GWH18" s="117" t="s">
        <v>751</v>
      </c>
      <c r="GWI18" s="111" t="s">
        <v>1181</v>
      </c>
      <c r="GWJ18" s="111"/>
      <c r="GWK18" s="119">
        <v>0.62</v>
      </c>
      <c r="GWL18" s="181" t="s">
        <v>1182</v>
      </c>
      <c r="GWM18" s="182"/>
      <c r="GWN18" s="120">
        <v>0.64</v>
      </c>
      <c r="GWO18" s="110" t="s">
        <v>752</v>
      </c>
      <c r="GWP18" s="111" t="s">
        <v>526</v>
      </c>
      <c r="GWQ18" s="112" t="s">
        <v>525</v>
      </c>
      <c r="GWR18" s="142">
        <v>44927</v>
      </c>
      <c r="GWS18" s="142">
        <v>44743</v>
      </c>
      <c r="GWT18" s="143">
        <v>44652</v>
      </c>
      <c r="GWU18" s="142">
        <v>44562</v>
      </c>
      <c r="GWV18" s="112" t="s">
        <v>56</v>
      </c>
      <c r="GWW18" s="141" t="s">
        <v>54</v>
      </c>
      <c r="GWX18" s="117" t="s">
        <v>751</v>
      </c>
      <c r="GWY18" s="111" t="s">
        <v>1181</v>
      </c>
      <c r="GWZ18" s="111"/>
      <c r="GXA18" s="119">
        <v>0.62</v>
      </c>
      <c r="GXB18" s="181" t="s">
        <v>1182</v>
      </c>
      <c r="GXC18" s="182"/>
      <c r="GXD18" s="120">
        <v>0.64</v>
      </c>
      <c r="GXE18" s="110" t="s">
        <v>752</v>
      </c>
      <c r="GXF18" s="111" t="s">
        <v>526</v>
      </c>
      <c r="GXG18" s="112" t="s">
        <v>525</v>
      </c>
      <c r="GXH18" s="142">
        <v>44927</v>
      </c>
      <c r="GXI18" s="142">
        <v>44743</v>
      </c>
      <c r="GXJ18" s="143">
        <v>44652</v>
      </c>
      <c r="GXK18" s="142">
        <v>44562</v>
      </c>
      <c r="GXL18" s="112" t="s">
        <v>56</v>
      </c>
      <c r="GXM18" s="141" t="s">
        <v>54</v>
      </c>
      <c r="GXN18" s="117" t="s">
        <v>751</v>
      </c>
      <c r="GXO18" s="111" t="s">
        <v>1181</v>
      </c>
      <c r="GXP18" s="111"/>
      <c r="GXQ18" s="119">
        <v>0.62</v>
      </c>
      <c r="GXR18" s="181" t="s">
        <v>1182</v>
      </c>
      <c r="GXS18" s="182"/>
      <c r="GXT18" s="120">
        <v>0.64</v>
      </c>
      <c r="GXU18" s="110" t="s">
        <v>752</v>
      </c>
      <c r="GXV18" s="111" t="s">
        <v>526</v>
      </c>
      <c r="GXW18" s="112" t="s">
        <v>525</v>
      </c>
      <c r="GXX18" s="142">
        <v>44927</v>
      </c>
      <c r="GXY18" s="142">
        <v>44743</v>
      </c>
      <c r="GXZ18" s="143">
        <v>44652</v>
      </c>
      <c r="GYA18" s="142">
        <v>44562</v>
      </c>
      <c r="GYB18" s="112" t="s">
        <v>56</v>
      </c>
      <c r="GYC18" s="141" t="s">
        <v>54</v>
      </c>
      <c r="GYD18" s="117" t="s">
        <v>751</v>
      </c>
      <c r="GYE18" s="111" t="s">
        <v>1181</v>
      </c>
      <c r="GYF18" s="111"/>
      <c r="GYG18" s="119">
        <v>0.62</v>
      </c>
      <c r="GYH18" s="181" t="s">
        <v>1182</v>
      </c>
      <c r="GYI18" s="182"/>
      <c r="GYJ18" s="120">
        <v>0.64</v>
      </c>
      <c r="GYK18" s="110" t="s">
        <v>752</v>
      </c>
      <c r="GYL18" s="111" t="s">
        <v>526</v>
      </c>
      <c r="GYM18" s="112" t="s">
        <v>525</v>
      </c>
      <c r="GYN18" s="142">
        <v>44927</v>
      </c>
      <c r="GYO18" s="142">
        <v>44743</v>
      </c>
      <c r="GYP18" s="143">
        <v>44652</v>
      </c>
      <c r="GYQ18" s="142">
        <v>44562</v>
      </c>
      <c r="GYR18" s="112" t="s">
        <v>56</v>
      </c>
      <c r="GYS18" s="141" t="s">
        <v>54</v>
      </c>
      <c r="GYT18" s="117" t="s">
        <v>751</v>
      </c>
      <c r="GYU18" s="111" t="s">
        <v>1181</v>
      </c>
      <c r="GYV18" s="111"/>
      <c r="GYW18" s="119">
        <v>0.62</v>
      </c>
      <c r="GYX18" s="181" t="s">
        <v>1182</v>
      </c>
      <c r="GYY18" s="182"/>
      <c r="GYZ18" s="120">
        <v>0.64</v>
      </c>
      <c r="GZA18" s="110" t="s">
        <v>752</v>
      </c>
      <c r="GZB18" s="111" t="s">
        <v>526</v>
      </c>
      <c r="GZC18" s="112" t="s">
        <v>525</v>
      </c>
      <c r="GZD18" s="142">
        <v>44927</v>
      </c>
      <c r="GZE18" s="142">
        <v>44743</v>
      </c>
      <c r="GZF18" s="143">
        <v>44652</v>
      </c>
      <c r="GZG18" s="142">
        <v>44562</v>
      </c>
      <c r="GZH18" s="112" t="s">
        <v>56</v>
      </c>
      <c r="GZI18" s="141" t="s">
        <v>54</v>
      </c>
      <c r="GZJ18" s="117" t="s">
        <v>751</v>
      </c>
      <c r="GZK18" s="111" t="s">
        <v>1181</v>
      </c>
      <c r="GZL18" s="111"/>
      <c r="GZM18" s="119">
        <v>0.62</v>
      </c>
      <c r="GZN18" s="181" t="s">
        <v>1182</v>
      </c>
      <c r="GZO18" s="182"/>
      <c r="GZP18" s="120">
        <v>0.64</v>
      </c>
      <c r="GZQ18" s="110" t="s">
        <v>752</v>
      </c>
      <c r="GZR18" s="111" t="s">
        <v>526</v>
      </c>
      <c r="GZS18" s="112" t="s">
        <v>525</v>
      </c>
      <c r="GZT18" s="142">
        <v>44927</v>
      </c>
      <c r="GZU18" s="142">
        <v>44743</v>
      </c>
      <c r="GZV18" s="143">
        <v>44652</v>
      </c>
      <c r="GZW18" s="142">
        <v>44562</v>
      </c>
      <c r="GZX18" s="112" t="s">
        <v>56</v>
      </c>
      <c r="GZY18" s="141" t="s">
        <v>54</v>
      </c>
      <c r="GZZ18" s="117" t="s">
        <v>751</v>
      </c>
      <c r="HAA18" s="111" t="s">
        <v>1181</v>
      </c>
      <c r="HAB18" s="111"/>
      <c r="HAC18" s="119">
        <v>0.62</v>
      </c>
      <c r="HAD18" s="181" t="s">
        <v>1182</v>
      </c>
      <c r="HAE18" s="182"/>
      <c r="HAF18" s="120">
        <v>0.64</v>
      </c>
      <c r="HAG18" s="110" t="s">
        <v>752</v>
      </c>
      <c r="HAH18" s="111" t="s">
        <v>526</v>
      </c>
      <c r="HAI18" s="112" t="s">
        <v>525</v>
      </c>
      <c r="HAJ18" s="142">
        <v>44927</v>
      </c>
      <c r="HAK18" s="142">
        <v>44743</v>
      </c>
      <c r="HAL18" s="143">
        <v>44652</v>
      </c>
      <c r="HAM18" s="142">
        <v>44562</v>
      </c>
      <c r="HAN18" s="112" t="s">
        <v>56</v>
      </c>
      <c r="HAO18" s="141" t="s">
        <v>54</v>
      </c>
      <c r="HAP18" s="117" t="s">
        <v>751</v>
      </c>
      <c r="HAQ18" s="111" t="s">
        <v>1181</v>
      </c>
      <c r="HAR18" s="111"/>
      <c r="HAS18" s="119">
        <v>0.62</v>
      </c>
      <c r="HAT18" s="181" t="s">
        <v>1182</v>
      </c>
      <c r="HAU18" s="182"/>
      <c r="HAV18" s="120">
        <v>0.64</v>
      </c>
      <c r="HAW18" s="110" t="s">
        <v>752</v>
      </c>
      <c r="HAX18" s="111" t="s">
        <v>526</v>
      </c>
      <c r="HAY18" s="112" t="s">
        <v>525</v>
      </c>
      <c r="HAZ18" s="142">
        <v>44927</v>
      </c>
      <c r="HBA18" s="142">
        <v>44743</v>
      </c>
      <c r="HBB18" s="143">
        <v>44652</v>
      </c>
      <c r="HBC18" s="142">
        <v>44562</v>
      </c>
      <c r="HBD18" s="112" t="s">
        <v>56</v>
      </c>
      <c r="HBE18" s="141" t="s">
        <v>54</v>
      </c>
      <c r="HBF18" s="117" t="s">
        <v>751</v>
      </c>
      <c r="HBG18" s="111" t="s">
        <v>1181</v>
      </c>
      <c r="HBH18" s="111"/>
      <c r="HBI18" s="119">
        <v>0.62</v>
      </c>
      <c r="HBJ18" s="181" t="s">
        <v>1182</v>
      </c>
      <c r="HBK18" s="182"/>
      <c r="HBL18" s="120">
        <v>0.64</v>
      </c>
      <c r="HBM18" s="110" t="s">
        <v>752</v>
      </c>
      <c r="HBN18" s="111" t="s">
        <v>526</v>
      </c>
      <c r="HBO18" s="112" t="s">
        <v>525</v>
      </c>
      <c r="HBP18" s="142">
        <v>44927</v>
      </c>
      <c r="HBQ18" s="142">
        <v>44743</v>
      </c>
      <c r="HBR18" s="143">
        <v>44652</v>
      </c>
      <c r="HBS18" s="142">
        <v>44562</v>
      </c>
      <c r="HBT18" s="112" t="s">
        <v>56</v>
      </c>
      <c r="HBU18" s="141" t="s">
        <v>54</v>
      </c>
      <c r="HBV18" s="117" t="s">
        <v>751</v>
      </c>
      <c r="HBW18" s="111" t="s">
        <v>1181</v>
      </c>
      <c r="HBX18" s="111"/>
      <c r="HBY18" s="119">
        <v>0.62</v>
      </c>
      <c r="HBZ18" s="181" t="s">
        <v>1182</v>
      </c>
      <c r="HCA18" s="182"/>
      <c r="HCB18" s="120">
        <v>0.64</v>
      </c>
      <c r="HCC18" s="110" t="s">
        <v>752</v>
      </c>
      <c r="HCD18" s="111" t="s">
        <v>526</v>
      </c>
      <c r="HCE18" s="112" t="s">
        <v>525</v>
      </c>
      <c r="HCF18" s="142">
        <v>44927</v>
      </c>
      <c r="HCG18" s="142">
        <v>44743</v>
      </c>
      <c r="HCH18" s="143">
        <v>44652</v>
      </c>
      <c r="HCI18" s="142">
        <v>44562</v>
      </c>
      <c r="HCJ18" s="112" t="s">
        <v>56</v>
      </c>
      <c r="HCK18" s="141" t="s">
        <v>54</v>
      </c>
      <c r="HCL18" s="117" t="s">
        <v>751</v>
      </c>
      <c r="HCM18" s="111" t="s">
        <v>1181</v>
      </c>
      <c r="HCN18" s="111"/>
      <c r="HCO18" s="119">
        <v>0.62</v>
      </c>
      <c r="HCP18" s="181" t="s">
        <v>1182</v>
      </c>
      <c r="HCQ18" s="182"/>
      <c r="HCR18" s="120">
        <v>0.64</v>
      </c>
      <c r="HCS18" s="110" t="s">
        <v>752</v>
      </c>
      <c r="HCT18" s="111" t="s">
        <v>526</v>
      </c>
      <c r="HCU18" s="112" t="s">
        <v>525</v>
      </c>
      <c r="HCV18" s="142">
        <v>44927</v>
      </c>
      <c r="HCW18" s="142">
        <v>44743</v>
      </c>
      <c r="HCX18" s="143">
        <v>44652</v>
      </c>
      <c r="HCY18" s="142">
        <v>44562</v>
      </c>
      <c r="HCZ18" s="112" t="s">
        <v>56</v>
      </c>
      <c r="HDA18" s="141" t="s">
        <v>54</v>
      </c>
      <c r="HDB18" s="117" t="s">
        <v>751</v>
      </c>
      <c r="HDC18" s="111" t="s">
        <v>1181</v>
      </c>
      <c r="HDD18" s="111"/>
      <c r="HDE18" s="119">
        <v>0.62</v>
      </c>
      <c r="HDF18" s="181" t="s">
        <v>1182</v>
      </c>
      <c r="HDG18" s="182"/>
      <c r="HDH18" s="120">
        <v>0.64</v>
      </c>
      <c r="HDI18" s="110" t="s">
        <v>752</v>
      </c>
      <c r="HDJ18" s="111" t="s">
        <v>526</v>
      </c>
      <c r="HDK18" s="112" t="s">
        <v>525</v>
      </c>
      <c r="HDL18" s="142">
        <v>44927</v>
      </c>
      <c r="HDM18" s="142">
        <v>44743</v>
      </c>
      <c r="HDN18" s="143">
        <v>44652</v>
      </c>
      <c r="HDO18" s="142">
        <v>44562</v>
      </c>
      <c r="HDP18" s="112" t="s">
        <v>56</v>
      </c>
      <c r="HDQ18" s="141" t="s">
        <v>54</v>
      </c>
      <c r="HDR18" s="117" t="s">
        <v>751</v>
      </c>
      <c r="HDS18" s="111" t="s">
        <v>1181</v>
      </c>
      <c r="HDT18" s="111"/>
      <c r="HDU18" s="119">
        <v>0.62</v>
      </c>
      <c r="HDV18" s="181" t="s">
        <v>1182</v>
      </c>
      <c r="HDW18" s="182"/>
      <c r="HDX18" s="120">
        <v>0.64</v>
      </c>
      <c r="HDY18" s="110" t="s">
        <v>752</v>
      </c>
      <c r="HDZ18" s="111" t="s">
        <v>526</v>
      </c>
      <c r="HEA18" s="112" t="s">
        <v>525</v>
      </c>
      <c r="HEB18" s="142">
        <v>44927</v>
      </c>
      <c r="HEC18" s="142">
        <v>44743</v>
      </c>
      <c r="HED18" s="143">
        <v>44652</v>
      </c>
      <c r="HEE18" s="142">
        <v>44562</v>
      </c>
      <c r="HEF18" s="112" t="s">
        <v>56</v>
      </c>
      <c r="HEG18" s="141" t="s">
        <v>54</v>
      </c>
      <c r="HEH18" s="117" t="s">
        <v>751</v>
      </c>
      <c r="HEI18" s="111" t="s">
        <v>1181</v>
      </c>
      <c r="HEJ18" s="111"/>
      <c r="HEK18" s="119">
        <v>0.62</v>
      </c>
      <c r="HEL18" s="181" t="s">
        <v>1182</v>
      </c>
      <c r="HEM18" s="182"/>
      <c r="HEN18" s="120">
        <v>0.64</v>
      </c>
      <c r="HEO18" s="110" t="s">
        <v>752</v>
      </c>
      <c r="HEP18" s="111" t="s">
        <v>526</v>
      </c>
      <c r="HEQ18" s="112" t="s">
        <v>525</v>
      </c>
      <c r="HER18" s="142">
        <v>44927</v>
      </c>
      <c r="HES18" s="142">
        <v>44743</v>
      </c>
      <c r="HET18" s="143">
        <v>44652</v>
      </c>
      <c r="HEU18" s="142">
        <v>44562</v>
      </c>
      <c r="HEV18" s="112" t="s">
        <v>56</v>
      </c>
      <c r="HEW18" s="141" t="s">
        <v>54</v>
      </c>
      <c r="HEX18" s="117" t="s">
        <v>751</v>
      </c>
      <c r="HEY18" s="111" t="s">
        <v>1181</v>
      </c>
      <c r="HEZ18" s="111"/>
      <c r="HFA18" s="119">
        <v>0.62</v>
      </c>
      <c r="HFB18" s="181" t="s">
        <v>1182</v>
      </c>
      <c r="HFC18" s="182"/>
      <c r="HFD18" s="120">
        <v>0.64</v>
      </c>
      <c r="HFE18" s="110" t="s">
        <v>752</v>
      </c>
      <c r="HFF18" s="111" t="s">
        <v>526</v>
      </c>
      <c r="HFG18" s="112" t="s">
        <v>525</v>
      </c>
      <c r="HFH18" s="142">
        <v>44927</v>
      </c>
      <c r="HFI18" s="142">
        <v>44743</v>
      </c>
      <c r="HFJ18" s="143">
        <v>44652</v>
      </c>
      <c r="HFK18" s="142">
        <v>44562</v>
      </c>
      <c r="HFL18" s="112" t="s">
        <v>56</v>
      </c>
      <c r="HFM18" s="141" t="s">
        <v>54</v>
      </c>
      <c r="HFN18" s="117" t="s">
        <v>751</v>
      </c>
      <c r="HFO18" s="111" t="s">
        <v>1181</v>
      </c>
      <c r="HFP18" s="111"/>
      <c r="HFQ18" s="119">
        <v>0.62</v>
      </c>
      <c r="HFR18" s="181" t="s">
        <v>1182</v>
      </c>
      <c r="HFS18" s="182"/>
      <c r="HFT18" s="120">
        <v>0.64</v>
      </c>
      <c r="HFU18" s="110" t="s">
        <v>752</v>
      </c>
      <c r="HFV18" s="111" t="s">
        <v>526</v>
      </c>
      <c r="HFW18" s="112" t="s">
        <v>525</v>
      </c>
      <c r="HFX18" s="142">
        <v>44927</v>
      </c>
      <c r="HFY18" s="142">
        <v>44743</v>
      </c>
      <c r="HFZ18" s="143">
        <v>44652</v>
      </c>
      <c r="HGA18" s="142">
        <v>44562</v>
      </c>
      <c r="HGB18" s="112" t="s">
        <v>56</v>
      </c>
      <c r="HGC18" s="141" t="s">
        <v>54</v>
      </c>
      <c r="HGD18" s="117" t="s">
        <v>751</v>
      </c>
      <c r="HGE18" s="111" t="s">
        <v>1181</v>
      </c>
      <c r="HGF18" s="111"/>
      <c r="HGG18" s="119">
        <v>0.62</v>
      </c>
      <c r="HGH18" s="181" t="s">
        <v>1182</v>
      </c>
      <c r="HGI18" s="182"/>
      <c r="HGJ18" s="120">
        <v>0.64</v>
      </c>
      <c r="HGK18" s="110" t="s">
        <v>752</v>
      </c>
      <c r="HGL18" s="111" t="s">
        <v>526</v>
      </c>
      <c r="HGM18" s="112" t="s">
        <v>525</v>
      </c>
      <c r="HGN18" s="142">
        <v>44927</v>
      </c>
      <c r="HGO18" s="142">
        <v>44743</v>
      </c>
      <c r="HGP18" s="143">
        <v>44652</v>
      </c>
      <c r="HGQ18" s="142">
        <v>44562</v>
      </c>
      <c r="HGR18" s="112" t="s">
        <v>56</v>
      </c>
      <c r="HGS18" s="141" t="s">
        <v>54</v>
      </c>
      <c r="HGT18" s="117" t="s">
        <v>751</v>
      </c>
      <c r="HGU18" s="111" t="s">
        <v>1181</v>
      </c>
      <c r="HGV18" s="111"/>
      <c r="HGW18" s="119">
        <v>0.62</v>
      </c>
      <c r="HGX18" s="181" t="s">
        <v>1182</v>
      </c>
      <c r="HGY18" s="182"/>
      <c r="HGZ18" s="120">
        <v>0.64</v>
      </c>
      <c r="HHA18" s="110" t="s">
        <v>752</v>
      </c>
      <c r="HHB18" s="111" t="s">
        <v>526</v>
      </c>
      <c r="HHC18" s="112" t="s">
        <v>525</v>
      </c>
      <c r="HHD18" s="142">
        <v>44927</v>
      </c>
      <c r="HHE18" s="142">
        <v>44743</v>
      </c>
      <c r="HHF18" s="143">
        <v>44652</v>
      </c>
      <c r="HHG18" s="142">
        <v>44562</v>
      </c>
      <c r="HHH18" s="112" t="s">
        <v>56</v>
      </c>
      <c r="HHI18" s="141" t="s">
        <v>54</v>
      </c>
      <c r="HHJ18" s="117" t="s">
        <v>751</v>
      </c>
      <c r="HHK18" s="111" t="s">
        <v>1181</v>
      </c>
      <c r="HHL18" s="111"/>
      <c r="HHM18" s="119">
        <v>0.62</v>
      </c>
      <c r="HHN18" s="181" t="s">
        <v>1182</v>
      </c>
      <c r="HHO18" s="182"/>
      <c r="HHP18" s="120">
        <v>0.64</v>
      </c>
      <c r="HHQ18" s="110" t="s">
        <v>752</v>
      </c>
      <c r="HHR18" s="111" t="s">
        <v>526</v>
      </c>
      <c r="HHS18" s="112" t="s">
        <v>525</v>
      </c>
      <c r="HHT18" s="142">
        <v>44927</v>
      </c>
      <c r="HHU18" s="142">
        <v>44743</v>
      </c>
      <c r="HHV18" s="143">
        <v>44652</v>
      </c>
      <c r="HHW18" s="142">
        <v>44562</v>
      </c>
      <c r="HHX18" s="112" t="s">
        <v>56</v>
      </c>
      <c r="HHY18" s="141" t="s">
        <v>54</v>
      </c>
      <c r="HHZ18" s="117" t="s">
        <v>751</v>
      </c>
      <c r="HIA18" s="111" t="s">
        <v>1181</v>
      </c>
      <c r="HIB18" s="111"/>
      <c r="HIC18" s="119">
        <v>0.62</v>
      </c>
      <c r="HID18" s="181" t="s">
        <v>1182</v>
      </c>
      <c r="HIE18" s="182"/>
      <c r="HIF18" s="120">
        <v>0.64</v>
      </c>
      <c r="HIG18" s="110" t="s">
        <v>752</v>
      </c>
      <c r="HIH18" s="111" t="s">
        <v>526</v>
      </c>
      <c r="HII18" s="112" t="s">
        <v>525</v>
      </c>
      <c r="HIJ18" s="142">
        <v>44927</v>
      </c>
      <c r="HIK18" s="142">
        <v>44743</v>
      </c>
      <c r="HIL18" s="143">
        <v>44652</v>
      </c>
      <c r="HIM18" s="142">
        <v>44562</v>
      </c>
      <c r="HIN18" s="112" t="s">
        <v>56</v>
      </c>
      <c r="HIO18" s="141" t="s">
        <v>54</v>
      </c>
      <c r="HIP18" s="117" t="s">
        <v>751</v>
      </c>
      <c r="HIQ18" s="111" t="s">
        <v>1181</v>
      </c>
      <c r="HIR18" s="111"/>
      <c r="HIS18" s="119">
        <v>0.62</v>
      </c>
      <c r="HIT18" s="181" t="s">
        <v>1182</v>
      </c>
      <c r="HIU18" s="182"/>
      <c r="HIV18" s="120">
        <v>0.64</v>
      </c>
      <c r="HIW18" s="110" t="s">
        <v>752</v>
      </c>
      <c r="HIX18" s="111" t="s">
        <v>526</v>
      </c>
      <c r="HIY18" s="112" t="s">
        <v>525</v>
      </c>
      <c r="HIZ18" s="142">
        <v>44927</v>
      </c>
      <c r="HJA18" s="142">
        <v>44743</v>
      </c>
      <c r="HJB18" s="143">
        <v>44652</v>
      </c>
      <c r="HJC18" s="142">
        <v>44562</v>
      </c>
      <c r="HJD18" s="112" t="s">
        <v>56</v>
      </c>
      <c r="HJE18" s="141" t="s">
        <v>54</v>
      </c>
      <c r="HJF18" s="117" t="s">
        <v>751</v>
      </c>
      <c r="HJG18" s="111" t="s">
        <v>1181</v>
      </c>
      <c r="HJH18" s="111"/>
      <c r="HJI18" s="119">
        <v>0.62</v>
      </c>
      <c r="HJJ18" s="181" t="s">
        <v>1182</v>
      </c>
      <c r="HJK18" s="182"/>
      <c r="HJL18" s="120">
        <v>0.64</v>
      </c>
      <c r="HJM18" s="110" t="s">
        <v>752</v>
      </c>
      <c r="HJN18" s="111" t="s">
        <v>526</v>
      </c>
      <c r="HJO18" s="112" t="s">
        <v>525</v>
      </c>
      <c r="HJP18" s="142">
        <v>44927</v>
      </c>
      <c r="HJQ18" s="142">
        <v>44743</v>
      </c>
      <c r="HJR18" s="143">
        <v>44652</v>
      </c>
      <c r="HJS18" s="142">
        <v>44562</v>
      </c>
      <c r="HJT18" s="112" t="s">
        <v>56</v>
      </c>
      <c r="HJU18" s="141" t="s">
        <v>54</v>
      </c>
      <c r="HJV18" s="117" t="s">
        <v>751</v>
      </c>
      <c r="HJW18" s="111" t="s">
        <v>1181</v>
      </c>
      <c r="HJX18" s="111"/>
      <c r="HJY18" s="119">
        <v>0.62</v>
      </c>
      <c r="HJZ18" s="181" t="s">
        <v>1182</v>
      </c>
      <c r="HKA18" s="182"/>
      <c r="HKB18" s="120">
        <v>0.64</v>
      </c>
      <c r="HKC18" s="110" t="s">
        <v>752</v>
      </c>
      <c r="HKD18" s="111" t="s">
        <v>526</v>
      </c>
      <c r="HKE18" s="112" t="s">
        <v>525</v>
      </c>
      <c r="HKF18" s="142">
        <v>44927</v>
      </c>
      <c r="HKG18" s="142">
        <v>44743</v>
      </c>
      <c r="HKH18" s="143">
        <v>44652</v>
      </c>
      <c r="HKI18" s="142">
        <v>44562</v>
      </c>
      <c r="HKJ18" s="112" t="s">
        <v>56</v>
      </c>
      <c r="HKK18" s="141" t="s">
        <v>54</v>
      </c>
      <c r="HKL18" s="117" t="s">
        <v>751</v>
      </c>
      <c r="HKM18" s="111" t="s">
        <v>1181</v>
      </c>
      <c r="HKN18" s="111"/>
      <c r="HKO18" s="119">
        <v>0.62</v>
      </c>
      <c r="HKP18" s="181" t="s">
        <v>1182</v>
      </c>
      <c r="HKQ18" s="182"/>
      <c r="HKR18" s="120">
        <v>0.64</v>
      </c>
      <c r="HKS18" s="110" t="s">
        <v>752</v>
      </c>
      <c r="HKT18" s="111" t="s">
        <v>526</v>
      </c>
      <c r="HKU18" s="112" t="s">
        <v>525</v>
      </c>
      <c r="HKV18" s="142">
        <v>44927</v>
      </c>
      <c r="HKW18" s="142">
        <v>44743</v>
      </c>
      <c r="HKX18" s="143">
        <v>44652</v>
      </c>
      <c r="HKY18" s="142">
        <v>44562</v>
      </c>
      <c r="HKZ18" s="112" t="s">
        <v>56</v>
      </c>
      <c r="HLA18" s="141" t="s">
        <v>54</v>
      </c>
      <c r="HLB18" s="117" t="s">
        <v>751</v>
      </c>
      <c r="HLC18" s="111" t="s">
        <v>1181</v>
      </c>
      <c r="HLD18" s="111"/>
      <c r="HLE18" s="119">
        <v>0.62</v>
      </c>
      <c r="HLF18" s="181" t="s">
        <v>1182</v>
      </c>
      <c r="HLG18" s="182"/>
      <c r="HLH18" s="120">
        <v>0.64</v>
      </c>
      <c r="HLI18" s="110" t="s">
        <v>752</v>
      </c>
      <c r="HLJ18" s="111" t="s">
        <v>526</v>
      </c>
      <c r="HLK18" s="112" t="s">
        <v>525</v>
      </c>
      <c r="HLL18" s="142">
        <v>44927</v>
      </c>
      <c r="HLM18" s="142">
        <v>44743</v>
      </c>
      <c r="HLN18" s="143">
        <v>44652</v>
      </c>
      <c r="HLO18" s="142">
        <v>44562</v>
      </c>
      <c r="HLP18" s="112" t="s">
        <v>56</v>
      </c>
      <c r="HLQ18" s="141" t="s">
        <v>54</v>
      </c>
      <c r="HLR18" s="117" t="s">
        <v>751</v>
      </c>
      <c r="HLS18" s="111" t="s">
        <v>1181</v>
      </c>
      <c r="HLT18" s="111"/>
      <c r="HLU18" s="119">
        <v>0.62</v>
      </c>
      <c r="HLV18" s="181" t="s">
        <v>1182</v>
      </c>
      <c r="HLW18" s="182"/>
      <c r="HLX18" s="120">
        <v>0.64</v>
      </c>
      <c r="HLY18" s="110" t="s">
        <v>752</v>
      </c>
      <c r="HLZ18" s="111" t="s">
        <v>526</v>
      </c>
      <c r="HMA18" s="112" t="s">
        <v>525</v>
      </c>
      <c r="HMB18" s="142">
        <v>44927</v>
      </c>
      <c r="HMC18" s="142">
        <v>44743</v>
      </c>
      <c r="HMD18" s="143">
        <v>44652</v>
      </c>
      <c r="HME18" s="142">
        <v>44562</v>
      </c>
      <c r="HMF18" s="112" t="s">
        <v>56</v>
      </c>
      <c r="HMG18" s="141" t="s">
        <v>54</v>
      </c>
      <c r="HMH18" s="117" t="s">
        <v>751</v>
      </c>
      <c r="HMI18" s="111" t="s">
        <v>1181</v>
      </c>
      <c r="HMJ18" s="111"/>
      <c r="HMK18" s="119">
        <v>0.62</v>
      </c>
      <c r="HML18" s="181" t="s">
        <v>1182</v>
      </c>
      <c r="HMM18" s="182"/>
      <c r="HMN18" s="120">
        <v>0.64</v>
      </c>
      <c r="HMO18" s="110" t="s">
        <v>752</v>
      </c>
      <c r="HMP18" s="111" t="s">
        <v>526</v>
      </c>
      <c r="HMQ18" s="112" t="s">
        <v>525</v>
      </c>
      <c r="HMR18" s="142">
        <v>44927</v>
      </c>
      <c r="HMS18" s="142">
        <v>44743</v>
      </c>
      <c r="HMT18" s="143">
        <v>44652</v>
      </c>
      <c r="HMU18" s="142">
        <v>44562</v>
      </c>
      <c r="HMV18" s="112" t="s">
        <v>56</v>
      </c>
      <c r="HMW18" s="141" t="s">
        <v>54</v>
      </c>
      <c r="HMX18" s="117" t="s">
        <v>751</v>
      </c>
      <c r="HMY18" s="111" t="s">
        <v>1181</v>
      </c>
      <c r="HMZ18" s="111"/>
      <c r="HNA18" s="119">
        <v>0.62</v>
      </c>
      <c r="HNB18" s="181" t="s">
        <v>1182</v>
      </c>
      <c r="HNC18" s="182"/>
      <c r="HND18" s="120">
        <v>0.64</v>
      </c>
      <c r="HNE18" s="110" t="s">
        <v>752</v>
      </c>
      <c r="HNF18" s="111" t="s">
        <v>526</v>
      </c>
      <c r="HNG18" s="112" t="s">
        <v>525</v>
      </c>
      <c r="HNH18" s="142">
        <v>44927</v>
      </c>
      <c r="HNI18" s="142">
        <v>44743</v>
      </c>
      <c r="HNJ18" s="143">
        <v>44652</v>
      </c>
      <c r="HNK18" s="142">
        <v>44562</v>
      </c>
      <c r="HNL18" s="112" t="s">
        <v>56</v>
      </c>
      <c r="HNM18" s="141" t="s">
        <v>54</v>
      </c>
      <c r="HNN18" s="117" t="s">
        <v>751</v>
      </c>
      <c r="HNO18" s="111" t="s">
        <v>1181</v>
      </c>
      <c r="HNP18" s="111"/>
      <c r="HNQ18" s="119">
        <v>0.62</v>
      </c>
      <c r="HNR18" s="181" t="s">
        <v>1182</v>
      </c>
      <c r="HNS18" s="182"/>
      <c r="HNT18" s="120">
        <v>0.64</v>
      </c>
      <c r="HNU18" s="110" t="s">
        <v>752</v>
      </c>
      <c r="HNV18" s="111" t="s">
        <v>526</v>
      </c>
      <c r="HNW18" s="112" t="s">
        <v>525</v>
      </c>
      <c r="HNX18" s="142">
        <v>44927</v>
      </c>
      <c r="HNY18" s="142">
        <v>44743</v>
      </c>
      <c r="HNZ18" s="143">
        <v>44652</v>
      </c>
      <c r="HOA18" s="142">
        <v>44562</v>
      </c>
      <c r="HOB18" s="112" t="s">
        <v>56</v>
      </c>
      <c r="HOC18" s="141" t="s">
        <v>54</v>
      </c>
      <c r="HOD18" s="117" t="s">
        <v>751</v>
      </c>
      <c r="HOE18" s="111" t="s">
        <v>1181</v>
      </c>
      <c r="HOF18" s="111"/>
      <c r="HOG18" s="119">
        <v>0.62</v>
      </c>
      <c r="HOH18" s="181" t="s">
        <v>1182</v>
      </c>
      <c r="HOI18" s="182"/>
      <c r="HOJ18" s="120">
        <v>0.64</v>
      </c>
      <c r="HOK18" s="110" t="s">
        <v>752</v>
      </c>
      <c r="HOL18" s="111" t="s">
        <v>526</v>
      </c>
      <c r="HOM18" s="112" t="s">
        <v>525</v>
      </c>
      <c r="HON18" s="142">
        <v>44927</v>
      </c>
      <c r="HOO18" s="142">
        <v>44743</v>
      </c>
      <c r="HOP18" s="143">
        <v>44652</v>
      </c>
      <c r="HOQ18" s="142">
        <v>44562</v>
      </c>
      <c r="HOR18" s="112" t="s">
        <v>56</v>
      </c>
      <c r="HOS18" s="141" t="s">
        <v>54</v>
      </c>
      <c r="HOT18" s="117" t="s">
        <v>751</v>
      </c>
      <c r="HOU18" s="111" t="s">
        <v>1181</v>
      </c>
      <c r="HOV18" s="111"/>
      <c r="HOW18" s="119">
        <v>0.62</v>
      </c>
      <c r="HOX18" s="181" t="s">
        <v>1182</v>
      </c>
      <c r="HOY18" s="182"/>
      <c r="HOZ18" s="120">
        <v>0.64</v>
      </c>
      <c r="HPA18" s="110" t="s">
        <v>752</v>
      </c>
      <c r="HPB18" s="111" t="s">
        <v>526</v>
      </c>
      <c r="HPC18" s="112" t="s">
        <v>525</v>
      </c>
      <c r="HPD18" s="142">
        <v>44927</v>
      </c>
      <c r="HPE18" s="142">
        <v>44743</v>
      </c>
      <c r="HPF18" s="143">
        <v>44652</v>
      </c>
      <c r="HPG18" s="142">
        <v>44562</v>
      </c>
      <c r="HPH18" s="112" t="s">
        <v>56</v>
      </c>
      <c r="HPI18" s="141" t="s">
        <v>54</v>
      </c>
      <c r="HPJ18" s="117" t="s">
        <v>751</v>
      </c>
      <c r="HPK18" s="111" t="s">
        <v>1181</v>
      </c>
      <c r="HPL18" s="111"/>
      <c r="HPM18" s="119">
        <v>0.62</v>
      </c>
      <c r="HPN18" s="181" t="s">
        <v>1182</v>
      </c>
      <c r="HPO18" s="182"/>
      <c r="HPP18" s="120">
        <v>0.64</v>
      </c>
      <c r="HPQ18" s="110" t="s">
        <v>752</v>
      </c>
      <c r="HPR18" s="111" t="s">
        <v>526</v>
      </c>
      <c r="HPS18" s="112" t="s">
        <v>525</v>
      </c>
      <c r="HPT18" s="142">
        <v>44927</v>
      </c>
      <c r="HPU18" s="142">
        <v>44743</v>
      </c>
      <c r="HPV18" s="143">
        <v>44652</v>
      </c>
      <c r="HPW18" s="142">
        <v>44562</v>
      </c>
      <c r="HPX18" s="112" t="s">
        <v>56</v>
      </c>
      <c r="HPY18" s="141" t="s">
        <v>54</v>
      </c>
      <c r="HPZ18" s="117" t="s">
        <v>751</v>
      </c>
      <c r="HQA18" s="111" t="s">
        <v>1181</v>
      </c>
      <c r="HQB18" s="111"/>
      <c r="HQC18" s="119">
        <v>0.62</v>
      </c>
      <c r="HQD18" s="181" t="s">
        <v>1182</v>
      </c>
      <c r="HQE18" s="182"/>
      <c r="HQF18" s="120">
        <v>0.64</v>
      </c>
      <c r="HQG18" s="110" t="s">
        <v>752</v>
      </c>
      <c r="HQH18" s="111" t="s">
        <v>526</v>
      </c>
      <c r="HQI18" s="112" t="s">
        <v>525</v>
      </c>
      <c r="HQJ18" s="142">
        <v>44927</v>
      </c>
      <c r="HQK18" s="142">
        <v>44743</v>
      </c>
      <c r="HQL18" s="143">
        <v>44652</v>
      </c>
      <c r="HQM18" s="142">
        <v>44562</v>
      </c>
      <c r="HQN18" s="112" t="s">
        <v>56</v>
      </c>
      <c r="HQO18" s="141" t="s">
        <v>54</v>
      </c>
      <c r="HQP18" s="117" t="s">
        <v>751</v>
      </c>
      <c r="HQQ18" s="111" t="s">
        <v>1181</v>
      </c>
      <c r="HQR18" s="111"/>
      <c r="HQS18" s="119">
        <v>0.62</v>
      </c>
      <c r="HQT18" s="181" t="s">
        <v>1182</v>
      </c>
      <c r="HQU18" s="182"/>
      <c r="HQV18" s="120">
        <v>0.64</v>
      </c>
      <c r="HQW18" s="110" t="s">
        <v>752</v>
      </c>
      <c r="HQX18" s="111" t="s">
        <v>526</v>
      </c>
      <c r="HQY18" s="112" t="s">
        <v>525</v>
      </c>
      <c r="HQZ18" s="142">
        <v>44927</v>
      </c>
      <c r="HRA18" s="142">
        <v>44743</v>
      </c>
      <c r="HRB18" s="143">
        <v>44652</v>
      </c>
      <c r="HRC18" s="142">
        <v>44562</v>
      </c>
      <c r="HRD18" s="112" t="s">
        <v>56</v>
      </c>
      <c r="HRE18" s="141" t="s">
        <v>54</v>
      </c>
      <c r="HRF18" s="117" t="s">
        <v>751</v>
      </c>
      <c r="HRG18" s="111" t="s">
        <v>1181</v>
      </c>
      <c r="HRH18" s="111"/>
      <c r="HRI18" s="119">
        <v>0.62</v>
      </c>
      <c r="HRJ18" s="181" t="s">
        <v>1182</v>
      </c>
      <c r="HRK18" s="182"/>
      <c r="HRL18" s="120">
        <v>0.64</v>
      </c>
      <c r="HRM18" s="110" t="s">
        <v>752</v>
      </c>
      <c r="HRN18" s="111" t="s">
        <v>526</v>
      </c>
      <c r="HRO18" s="112" t="s">
        <v>525</v>
      </c>
      <c r="HRP18" s="142">
        <v>44927</v>
      </c>
      <c r="HRQ18" s="142">
        <v>44743</v>
      </c>
      <c r="HRR18" s="143">
        <v>44652</v>
      </c>
      <c r="HRS18" s="142">
        <v>44562</v>
      </c>
      <c r="HRT18" s="112" t="s">
        <v>56</v>
      </c>
      <c r="HRU18" s="141" t="s">
        <v>54</v>
      </c>
      <c r="HRV18" s="117" t="s">
        <v>751</v>
      </c>
      <c r="HRW18" s="111" t="s">
        <v>1181</v>
      </c>
      <c r="HRX18" s="111"/>
      <c r="HRY18" s="119">
        <v>0.62</v>
      </c>
      <c r="HRZ18" s="181" t="s">
        <v>1182</v>
      </c>
      <c r="HSA18" s="182"/>
      <c r="HSB18" s="120">
        <v>0.64</v>
      </c>
      <c r="HSC18" s="110" t="s">
        <v>752</v>
      </c>
      <c r="HSD18" s="111" t="s">
        <v>526</v>
      </c>
      <c r="HSE18" s="112" t="s">
        <v>525</v>
      </c>
      <c r="HSF18" s="142">
        <v>44927</v>
      </c>
      <c r="HSG18" s="142">
        <v>44743</v>
      </c>
      <c r="HSH18" s="143">
        <v>44652</v>
      </c>
      <c r="HSI18" s="142">
        <v>44562</v>
      </c>
      <c r="HSJ18" s="112" t="s">
        <v>56</v>
      </c>
      <c r="HSK18" s="141" t="s">
        <v>54</v>
      </c>
      <c r="HSL18" s="117" t="s">
        <v>751</v>
      </c>
      <c r="HSM18" s="111" t="s">
        <v>1181</v>
      </c>
      <c r="HSN18" s="111"/>
      <c r="HSO18" s="119">
        <v>0.62</v>
      </c>
      <c r="HSP18" s="181" t="s">
        <v>1182</v>
      </c>
      <c r="HSQ18" s="182"/>
      <c r="HSR18" s="120">
        <v>0.64</v>
      </c>
      <c r="HSS18" s="110" t="s">
        <v>752</v>
      </c>
      <c r="HST18" s="111" t="s">
        <v>526</v>
      </c>
      <c r="HSU18" s="112" t="s">
        <v>525</v>
      </c>
      <c r="HSV18" s="142">
        <v>44927</v>
      </c>
      <c r="HSW18" s="142">
        <v>44743</v>
      </c>
      <c r="HSX18" s="143">
        <v>44652</v>
      </c>
      <c r="HSY18" s="142">
        <v>44562</v>
      </c>
      <c r="HSZ18" s="112" t="s">
        <v>56</v>
      </c>
      <c r="HTA18" s="141" t="s">
        <v>54</v>
      </c>
      <c r="HTB18" s="117" t="s">
        <v>751</v>
      </c>
      <c r="HTC18" s="111" t="s">
        <v>1181</v>
      </c>
      <c r="HTD18" s="111"/>
      <c r="HTE18" s="119">
        <v>0.62</v>
      </c>
      <c r="HTF18" s="181" t="s">
        <v>1182</v>
      </c>
      <c r="HTG18" s="182"/>
      <c r="HTH18" s="120">
        <v>0.64</v>
      </c>
      <c r="HTI18" s="110" t="s">
        <v>752</v>
      </c>
      <c r="HTJ18" s="111" t="s">
        <v>526</v>
      </c>
      <c r="HTK18" s="112" t="s">
        <v>525</v>
      </c>
      <c r="HTL18" s="142">
        <v>44927</v>
      </c>
      <c r="HTM18" s="142">
        <v>44743</v>
      </c>
      <c r="HTN18" s="143">
        <v>44652</v>
      </c>
      <c r="HTO18" s="142">
        <v>44562</v>
      </c>
      <c r="HTP18" s="112" t="s">
        <v>56</v>
      </c>
      <c r="HTQ18" s="141" t="s">
        <v>54</v>
      </c>
      <c r="HTR18" s="117" t="s">
        <v>751</v>
      </c>
      <c r="HTS18" s="111" t="s">
        <v>1181</v>
      </c>
      <c r="HTT18" s="111"/>
      <c r="HTU18" s="119">
        <v>0.62</v>
      </c>
      <c r="HTV18" s="181" t="s">
        <v>1182</v>
      </c>
      <c r="HTW18" s="182"/>
      <c r="HTX18" s="120">
        <v>0.64</v>
      </c>
      <c r="HTY18" s="110" t="s">
        <v>752</v>
      </c>
      <c r="HTZ18" s="111" t="s">
        <v>526</v>
      </c>
      <c r="HUA18" s="112" t="s">
        <v>525</v>
      </c>
      <c r="HUB18" s="142">
        <v>44927</v>
      </c>
      <c r="HUC18" s="142">
        <v>44743</v>
      </c>
      <c r="HUD18" s="143">
        <v>44652</v>
      </c>
      <c r="HUE18" s="142">
        <v>44562</v>
      </c>
      <c r="HUF18" s="112" t="s">
        <v>56</v>
      </c>
      <c r="HUG18" s="141" t="s">
        <v>54</v>
      </c>
      <c r="HUH18" s="117" t="s">
        <v>751</v>
      </c>
      <c r="HUI18" s="111" t="s">
        <v>1181</v>
      </c>
      <c r="HUJ18" s="111"/>
      <c r="HUK18" s="119">
        <v>0.62</v>
      </c>
      <c r="HUL18" s="181" t="s">
        <v>1182</v>
      </c>
      <c r="HUM18" s="182"/>
      <c r="HUN18" s="120">
        <v>0.64</v>
      </c>
      <c r="HUO18" s="110" t="s">
        <v>752</v>
      </c>
      <c r="HUP18" s="111" t="s">
        <v>526</v>
      </c>
      <c r="HUQ18" s="112" t="s">
        <v>525</v>
      </c>
      <c r="HUR18" s="142">
        <v>44927</v>
      </c>
      <c r="HUS18" s="142">
        <v>44743</v>
      </c>
      <c r="HUT18" s="143">
        <v>44652</v>
      </c>
      <c r="HUU18" s="142">
        <v>44562</v>
      </c>
      <c r="HUV18" s="112" t="s">
        <v>56</v>
      </c>
      <c r="HUW18" s="141" t="s">
        <v>54</v>
      </c>
      <c r="HUX18" s="117" t="s">
        <v>751</v>
      </c>
      <c r="HUY18" s="111" t="s">
        <v>1181</v>
      </c>
      <c r="HUZ18" s="111"/>
      <c r="HVA18" s="119">
        <v>0.62</v>
      </c>
      <c r="HVB18" s="181" t="s">
        <v>1182</v>
      </c>
      <c r="HVC18" s="182"/>
      <c r="HVD18" s="120">
        <v>0.64</v>
      </c>
      <c r="HVE18" s="110" t="s">
        <v>752</v>
      </c>
      <c r="HVF18" s="111" t="s">
        <v>526</v>
      </c>
      <c r="HVG18" s="112" t="s">
        <v>525</v>
      </c>
      <c r="HVH18" s="142">
        <v>44927</v>
      </c>
      <c r="HVI18" s="142">
        <v>44743</v>
      </c>
      <c r="HVJ18" s="143">
        <v>44652</v>
      </c>
      <c r="HVK18" s="142">
        <v>44562</v>
      </c>
      <c r="HVL18" s="112" t="s">
        <v>56</v>
      </c>
      <c r="HVM18" s="141" t="s">
        <v>54</v>
      </c>
      <c r="HVN18" s="117" t="s">
        <v>751</v>
      </c>
      <c r="HVO18" s="111" t="s">
        <v>1181</v>
      </c>
      <c r="HVP18" s="111"/>
      <c r="HVQ18" s="119">
        <v>0.62</v>
      </c>
      <c r="HVR18" s="181" t="s">
        <v>1182</v>
      </c>
      <c r="HVS18" s="182"/>
      <c r="HVT18" s="120">
        <v>0.64</v>
      </c>
      <c r="HVU18" s="110" t="s">
        <v>752</v>
      </c>
      <c r="HVV18" s="111" t="s">
        <v>526</v>
      </c>
      <c r="HVW18" s="112" t="s">
        <v>525</v>
      </c>
      <c r="HVX18" s="142">
        <v>44927</v>
      </c>
      <c r="HVY18" s="142">
        <v>44743</v>
      </c>
      <c r="HVZ18" s="143">
        <v>44652</v>
      </c>
      <c r="HWA18" s="142">
        <v>44562</v>
      </c>
      <c r="HWB18" s="112" t="s">
        <v>56</v>
      </c>
      <c r="HWC18" s="141" t="s">
        <v>54</v>
      </c>
      <c r="HWD18" s="117" t="s">
        <v>751</v>
      </c>
      <c r="HWE18" s="111" t="s">
        <v>1181</v>
      </c>
      <c r="HWF18" s="111"/>
      <c r="HWG18" s="119">
        <v>0.62</v>
      </c>
      <c r="HWH18" s="181" t="s">
        <v>1182</v>
      </c>
      <c r="HWI18" s="182"/>
      <c r="HWJ18" s="120">
        <v>0.64</v>
      </c>
      <c r="HWK18" s="110" t="s">
        <v>752</v>
      </c>
      <c r="HWL18" s="111" t="s">
        <v>526</v>
      </c>
      <c r="HWM18" s="112" t="s">
        <v>525</v>
      </c>
      <c r="HWN18" s="142">
        <v>44927</v>
      </c>
      <c r="HWO18" s="142">
        <v>44743</v>
      </c>
      <c r="HWP18" s="143">
        <v>44652</v>
      </c>
      <c r="HWQ18" s="142">
        <v>44562</v>
      </c>
      <c r="HWR18" s="112" t="s">
        <v>56</v>
      </c>
      <c r="HWS18" s="141" t="s">
        <v>54</v>
      </c>
      <c r="HWT18" s="117" t="s">
        <v>751</v>
      </c>
      <c r="HWU18" s="111" t="s">
        <v>1181</v>
      </c>
      <c r="HWV18" s="111"/>
      <c r="HWW18" s="119">
        <v>0.62</v>
      </c>
      <c r="HWX18" s="181" t="s">
        <v>1182</v>
      </c>
      <c r="HWY18" s="182"/>
      <c r="HWZ18" s="120">
        <v>0.64</v>
      </c>
      <c r="HXA18" s="110" t="s">
        <v>752</v>
      </c>
      <c r="HXB18" s="111" t="s">
        <v>526</v>
      </c>
      <c r="HXC18" s="112" t="s">
        <v>525</v>
      </c>
      <c r="HXD18" s="142">
        <v>44927</v>
      </c>
      <c r="HXE18" s="142">
        <v>44743</v>
      </c>
      <c r="HXF18" s="143">
        <v>44652</v>
      </c>
      <c r="HXG18" s="142">
        <v>44562</v>
      </c>
      <c r="HXH18" s="112" t="s">
        <v>56</v>
      </c>
      <c r="HXI18" s="141" t="s">
        <v>54</v>
      </c>
      <c r="HXJ18" s="117" t="s">
        <v>751</v>
      </c>
      <c r="HXK18" s="111" t="s">
        <v>1181</v>
      </c>
      <c r="HXL18" s="111"/>
      <c r="HXM18" s="119">
        <v>0.62</v>
      </c>
      <c r="HXN18" s="181" t="s">
        <v>1182</v>
      </c>
      <c r="HXO18" s="182"/>
      <c r="HXP18" s="120">
        <v>0.64</v>
      </c>
      <c r="HXQ18" s="110" t="s">
        <v>752</v>
      </c>
      <c r="HXR18" s="111" t="s">
        <v>526</v>
      </c>
      <c r="HXS18" s="112" t="s">
        <v>525</v>
      </c>
      <c r="HXT18" s="142">
        <v>44927</v>
      </c>
      <c r="HXU18" s="142">
        <v>44743</v>
      </c>
      <c r="HXV18" s="143">
        <v>44652</v>
      </c>
      <c r="HXW18" s="142">
        <v>44562</v>
      </c>
      <c r="HXX18" s="112" t="s">
        <v>56</v>
      </c>
      <c r="HXY18" s="141" t="s">
        <v>54</v>
      </c>
      <c r="HXZ18" s="117" t="s">
        <v>751</v>
      </c>
      <c r="HYA18" s="111" t="s">
        <v>1181</v>
      </c>
      <c r="HYB18" s="111"/>
      <c r="HYC18" s="119">
        <v>0.62</v>
      </c>
      <c r="HYD18" s="181" t="s">
        <v>1182</v>
      </c>
      <c r="HYE18" s="182"/>
      <c r="HYF18" s="120">
        <v>0.64</v>
      </c>
      <c r="HYG18" s="110" t="s">
        <v>752</v>
      </c>
      <c r="HYH18" s="111" t="s">
        <v>526</v>
      </c>
      <c r="HYI18" s="112" t="s">
        <v>525</v>
      </c>
      <c r="HYJ18" s="142">
        <v>44927</v>
      </c>
      <c r="HYK18" s="142">
        <v>44743</v>
      </c>
      <c r="HYL18" s="143">
        <v>44652</v>
      </c>
      <c r="HYM18" s="142">
        <v>44562</v>
      </c>
      <c r="HYN18" s="112" t="s">
        <v>56</v>
      </c>
      <c r="HYO18" s="141" t="s">
        <v>54</v>
      </c>
      <c r="HYP18" s="117" t="s">
        <v>751</v>
      </c>
      <c r="HYQ18" s="111" t="s">
        <v>1181</v>
      </c>
      <c r="HYR18" s="111"/>
      <c r="HYS18" s="119">
        <v>0.62</v>
      </c>
      <c r="HYT18" s="181" t="s">
        <v>1182</v>
      </c>
      <c r="HYU18" s="182"/>
      <c r="HYV18" s="120">
        <v>0.64</v>
      </c>
      <c r="HYW18" s="110" t="s">
        <v>752</v>
      </c>
      <c r="HYX18" s="111" t="s">
        <v>526</v>
      </c>
      <c r="HYY18" s="112" t="s">
        <v>525</v>
      </c>
      <c r="HYZ18" s="142">
        <v>44927</v>
      </c>
      <c r="HZA18" s="142">
        <v>44743</v>
      </c>
      <c r="HZB18" s="143">
        <v>44652</v>
      </c>
      <c r="HZC18" s="142">
        <v>44562</v>
      </c>
      <c r="HZD18" s="112" t="s">
        <v>56</v>
      </c>
      <c r="HZE18" s="141" t="s">
        <v>54</v>
      </c>
      <c r="HZF18" s="117" t="s">
        <v>751</v>
      </c>
      <c r="HZG18" s="111" t="s">
        <v>1181</v>
      </c>
      <c r="HZH18" s="111"/>
      <c r="HZI18" s="119">
        <v>0.62</v>
      </c>
      <c r="HZJ18" s="181" t="s">
        <v>1182</v>
      </c>
      <c r="HZK18" s="182"/>
      <c r="HZL18" s="120">
        <v>0.64</v>
      </c>
      <c r="HZM18" s="110" t="s">
        <v>752</v>
      </c>
      <c r="HZN18" s="111" t="s">
        <v>526</v>
      </c>
      <c r="HZO18" s="112" t="s">
        <v>525</v>
      </c>
      <c r="HZP18" s="142">
        <v>44927</v>
      </c>
      <c r="HZQ18" s="142">
        <v>44743</v>
      </c>
      <c r="HZR18" s="143">
        <v>44652</v>
      </c>
      <c r="HZS18" s="142">
        <v>44562</v>
      </c>
      <c r="HZT18" s="112" t="s">
        <v>56</v>
      </c>
      <c r="HZU18" s="141" t="s">
        <v>54</v>
      </c>
      <c r="HZV18" s="117" t="s">
        <v>751</v>
      </c>
      <c r="HZW18" s="111" t="s">
        <v>1181</v>
      </c>
      <c r="HZX18" s="111"/>
      <c r="HZY18" s="119">
        <v>0.62</v>
      </c>
      <c r="HZZ18" s="181" t="s">
        <v>1182</v>
      </c>
      <c r="IAA18" s="182"/>
      <c r="IAB18" s="120">
        <v>0.64</v>
      </c>
      <c r="IAC18" s="110" t="s">
        <v>752</v>
      </c>
      <c r="IAD18" s="111" t="s">
        <v>526</v>
      </c>
      <c r="IAE18" s="112" t="s">
        <v>525</v>
      </c>
      <c r="IAF18" s="142">
        <v>44927</v>
      </c>
      <c r="IAG18" s="142">
        <v>44743</v>
      </c>
      <c r="IAH18" s="143">
        <v>44652</v>
      </c>
      <c r="IAI18" s="142">
        <v>44562</v>
      </c>
      <c r="IAJ18" s="112" t="s">
        <v>56</v>
      </c>
      <c r="IAK18" s="141" t="s">
        <v>54</v>
      </c>
      <c r="IAL18" s="117" t="s">
        <v>751</v>
      </c>
      <c r="IAM18" s="111" t="s">
        <v>1181</v>
      </c>
      <c r="IAN18" s="111"/>
      <c r="IAO18" s="119">
        <v>0.62</v>
      </c>
      <c r="IAP18" s="181" t="s">
        <v>1182</v>
      </c>
      <c r="IAQ18" s="182"/>
      <c r="IAR18" s="120">
        <v>0.64</v>
      </c>
      <c r="IAS18" s="110" t="s">
        <v>752</v>
      </c>
      <c r="IAT18" s="111" t="s">
        <v>526</v>
      </c>
      <c r="IAU18" s="112" t="s">
        <v>525</v>
      </c>
      <c r="IAV18" s="142">
        <v>44927</v>
      </c>
      <c r="IAW18" s="142">
        <v>44743</v>
      </c>
      <c r="IAX18" s="143">
        <v>44652</v>
      </c>
      <c r="IAY18" s="142">
        <v>44562</v>
      </c>
      <c r="IAZ18" s="112" t="s">
        <v>56</v>
      </c>
      <c r="IBA18" s="141" t="s">
        <v>54</v>
      </c>
      <c r="IBB18" s="117" t="s">
        <v>751</v>
      </c>
      <c r="IBC18" s="111" t="s">
        <v>1181</v>
      </c>
      <c r="IBD18" s="111"/>
      <c r="IBE18" s="119">
        <v>0.62</v>
      </c>
      <c r="IBF18" s="181" t="s">
        <v>1182</v>
      </c>
      <c r="IBG18" s="182"/>
      <c r="IBH18" s="120">
        <v>0.64</v>
      </c>
      <c r="IBI18" s="110" t="s">
        <v>752</v>
      </c>
      <c r="IBJ18" s="111" t="s">
        <v>526</v>
      </c>
      <c r="IBK18" s="112" t="s">
        <v>525</v>
      </c>
      <c r="IBL18" s="142">
        <v>44927</v>
      </c>
      <c r="IBM18" s="142">
        <v>44743</v>
      </c>
      <c r="IBN18" s="143">
        <v>44652</v>
      </c>
      <c r="IBO18" s="142">
        <v>44562</v>
      </c>
      <c r="IBP18" s="112" t="s">
        <v>56</v>
      </c>
      <c r="IBQ18" s="141" t="s">
        <v>54</v>
      </c>
      <c r="IBR18" s="117" t="s">
        <v>751</v>
      </c>
      <c r="IBS18" s="111" t="s">
        <v>1181</v>
      </c>
      <c r="IBT18" s="111"/>
      <c r="IBU18" s="119">
        <v>0.62</v>
      </c>
      <c r="IBV18" s="181" t="s">
        <v>1182</v>
      </c>
      <c r="IBW18" s="182"/>
      <c r="IBX18" s="120">
        <v>0.64</v>
      </c>
      <c r="IBY18" s="110" t="s">
        <v>752</v>
      </c>
      <c r="IBZ18" s="111" t="s">
        <v>526</v>
      </c>
      <c r="ICA18" s="112" t="s">
        <v>525</v>
      </c>
      <c r="ICB18" s="142">
        <v>44927</v>
      </c>
      <c r="ICC18" s="142">
        <v>44743</v>
      </c>
      <c r="ICD18" s="143">
        <v>44652</v>
      </c>
      <c r="ICE18" s="142">
        <v>44562</v>
      </c>
      <c r="ICF18" s="112" t="s">
        <v>56</v>
      </c>
      <c r="ICG18" s="141" t="s">
        <v>54</v>
      </c>
      <c r="ICH18" s="117" t="s">
        <v>751</v>
      </c>
      <c r="ICI18" s="111" t="s">
        <v>1181</v>
      </c>
      <c r="ICJ18" s="111"/>
      <c r="ICK18" s="119">
        <v>0.62</v>
      </c>
      <c r="ICL18" s="181" t="s">
        <v>1182</v>
      </c>
      <c r="ICM18" s="182"/>
      <c r="ICN18" s="120">
        <v>0.64</v>
      </c>
      <c r="ICO18" s="110" t="s">
        <v>752</v>
      </c>
      <c r="ICP18" s="111" t="s">
        <v>526</v>
      </c>
      <c r="ICQ18" s="112" t="s">
        <v>525</v>
      </c>
      <c r="ICR18" s="142">
        <v>44927</v>
      </c>
      <c r="ICS18" s="142">
        <v>44743</v>
      </c>
      <c r="ICT18" s="143">
        <v>44652</v>
      </c>
      <c r="ICU18" s="142">
        <v>44562</v>
      </c>
      <c r="ICV18" s="112" t="s">
        <v>56</v>
      </c>
      <c r="ICW18" s="141" t="s">
        <v>54</v>
      </c>
      <c r="ICX18" s="117" t="s">
        <v>751</v>
      </c>
      <c r="ICY18" s="111" t="s">
        <v>1181</v>
      </c>
      <c r="ICZ18" s="111"/>
      <c r="IDA18" s="119">
        <v>0.62</v>
      </c>
      <c r="IDB18" s="181" t="s">
        <v>1182</v>
      </c>
      <c r="IDC18" s="182"/>
      <c r="IDD18" s="120">
        <v>0.64</v>
      </c>
      <c r="IDE18" s="110" t="s">
        <v>752</v>
      </c>
      <c r="IDF18" s="111" t="s">
        <v>526</v>
      </c>
      <c r="IDG18" s="112" t="s">
        <v>525</v>
      </c>
      <c r="IDH18" s="142">
        <v>44927</v>
      </c>
      <c r="IDI18" s="142">
        <v>44743</v>
      </c>
      <c r="IDJ18" s="143">
        <v>44652</v>
      </c>
      <c r="IDK18" s="142">
        <v>44562</v>
      </c>
      <c r="IDL18" s="112" t="s">
        <v>56</v>
      </c>
      <c r="IDM18" s="141" t="s">
        <v>54</v>
      </c>
      <c r="IDN18" s="117" t="s">
        <v>751</v>
      </c>
      <c r="IDO18" s="111" t="s">
        <v>1181</v>
      </c>
      <c r="IDP18" s="111"/>
      <c r="IDQ18" s="119">
        <v>0.62</v>
      </c>
      <c r="IDR18" s="181" t="s">
        <v>1182</v>
      </c>
      <c r="IDS18" s="182"/>
      <c r="IDT18" s="120">
        <v>0.64</v>
      </c>
      <c r="IDU18" s="110" t="s">
        <v>752</v>
      </c>
      <c r="IDV18" s="111" t="s">
        <v>526</v>
      </c>
      <c r="IDW18" s="112" t="s">
        <v>525</v>
      </c>
      <c r="IDX18" s="142">
        <v>44927</v>
      </c>
      <c r="IDY18" s="142">
        <v>44743</v>
      </c>
      <c r="IDZ18" s="143">
        <v>44652</v>
      </c>
      <c r="IEA18" s="142">
        <v>44562</v>
      </c>
      <c r="IEB18" s="112" t="s">
        <v>56</v>
      </c>
      <c r="IEC18" s="141" t="s">
        <v>54</v>
      </c>
      <c r="IED18" s="117" t="s">
        <v>751</v>
      </c>
      <c r="IEE18" s="111" t="s">
        <v>1181</v>
      </c>
      <c r="IEF18" s="111"/>
      <c r="IEG18" s="119">
        <v>0.62</v>
      </c>
      <c r="IEH18" s="181" t="s">
        <v>1182</v>
      </c>
      <c r="IEI18" s="182"/>
      <c r="IEJ18" s="120">
        <v>0.64</v>
      </c>
      <c r="IEK18" s="110" t="s">
        <v>752</v>
      </c>
      <c r="IEL18" s="111" t="s">
        <v>526</v>
      </c>
      <c r="IEM18" s="112" t="s">
        <v>525</v>
      </c>
      <c r="IEN18" s="142">
        <v>44927</v>
      </c>
      <c r="IEO18" s="142">
        <v>44743</v>
      </c>
      <c r="IEP18" s="143">
        <v>44652</v>
      </c>
      <c r="IEQ18" s="142">
        <v>44562</v>
      </c>
      <c r="IER18" s="112" t="s">
        <v>56</v>
      </c>
      <c r="IES18" s="141" t="s">
        <v>54</v>
      </c>
      <c r="IET18" s="117" t="s">
        <v>751</v>
      </c>
      <c r="IEU18" s="111" t="s">
        <v>1181</v>
      </c>
      <c r="IEV18" s="111"/>
      <c r="IEW18" s="119">
        <v>0.62</v>
      </c>
      <c r="IEX18" s="181" t="s">
        <v>1182</v>
      </c>
      <c r="IEY18" s="182"/>
      <c r="IEZ18" s="120">
        <v>0.64</v>
      </c>
      <c r="IFA18" s="110" t="s">
        <v>752</v>
      </c>
      <c r="IFB18" s="111" t="s">
        <v>526</v>
      </c>
      <c r="IFC18" s="112" t="s">
        <v>525</v>
      </c>
      <c r="IFD18" s="142">
        <v>44927</v>
      </c>
      <c r="IFE18" s="142">
        <v>44743</v>
      </c>
      <c r="IFF18" s="143">
        <v>44652</v>
      </c>
      <c r="IFG18" s="142">
        <v>44562</v>
      </c>
      <c r="IFH18" s="112" t="s">
        <v>56</v>
      </c>
      <c r="IFI18" s="141" t="s">
        <v>54</v>
      </c>
      <c r="IFJ18" s="117" t="s">
        <v>751</v>
      </c>
      <c r="IFK18" s="111" t="s">
        <v>1181</v>
      </c>
      <c r="IFL18" s="111"/>
      <c r="IFM18" s="119">
        <v>0.62</v>
      </c>
      <c r="IFN18" s="181" t="s">
        <v>1182</v>
      </c>
      <c r="IFO18" s="182"/>
      <c r="IFP18" s="120">
        <v>0.64</v>
      </c>
      <c r="IFQ18" s="110" t="s">
        <v>752</v>
      </c>
      <c r="IFR18" s="111" t="s">
        <v>526</v>
      </c>
      <c r="IFS18" s="112" t="s">
        <v>525</v>
      </c>
      <c r="IFT18" s="142">
        <v>44927</v>
      </c>
      <c r="IFU18" s="142">
        <v>44743</v>
      </c>
      <c r="IFV18" s="143">
        <v>44652</v>
      </c>
      <c r="IFW18" s="142">
        <v>44562</v>
      </c>
      <c r="IFX18" s="112" t="s">
        <v>56</v>
      </c>
      <c r="IFY18" s="141" t="s">
        <v>54</v>
      </c>
      <c r="IFZ18" s="117" t="s">
        <v>751</v>
      </c>
      <c r="IGA18" s="111" t="s">
        <v>1181</v>
      </c>
      <c r="IGB18" s="111"/>
      <c r="IGC18" s="119">
        <v>0.62</v>
      </c>
      <c r="IGD18" s="181" t="s">
        <v>1182</v>
      </c>
      <c r="IGE18" s="182"/>
      <c r="IGF18" s="120">
        <v>0.64</v>
      </c>
      <c r="IGG18" s="110" t="s">
        <v>752</v>
      </c>
      <c r="IGH18" s="111" t="s">
        <v>526</v>
      </c>
      <c r="IGI18" s="112" t="s">
        <v>525</v>
      </c>
      <c r="IGJ18" s="142">
        <v>44927</v>
      </c>
      <c r="IGK18" s="142">
        <v>44743</v>
      </c>
      <c r="IGL18" s="143">
        <v>44652</v>
      </c>
      <c r="IGM18" s="142">
        <v>44562</v>
      </c>
      <c r="IGN18" s="112" t="s">
        <v>56</v>
      </c>
      <c r="IGO18" s="141" t="s">
        <v>54</v>
      </c>
      <c r="IGP18" s="117" t="s">
        <v>751</v>
      </c>
      <c r="IGQ18" s="111" t="s">
        <v>1181</v>
      </c>
      <c r="IGR18" s="111"/>
      <c r="IGS18" s="119">
        <v>0.62</v>
      </c>
      <c r="IGT18" s="181" t="s">
        <v>1182</v>
      </c>
      <c r="IGU18" s="182"/>
      <c r="IGV18" s="120">
        <v>0.64</v>
      </c>
      <c r="IGW18" s="110" t="s">
        <v>752</v>
      </c>
      <c r="IGX18" s="111" t="s">
        <v>526</v>
      </c>
      <c r="IGY18" s="112" t="s">
        <v>525</v>
      </c>
      <c r="IGZ18" s="142">
        <v>44927</v>
      </c>
      <c r="IHA18" s="142">
        <v>44743</v>
      </c>
      <c r="IHB18" s="143">
        <v>44652</v>
      </c>
      <c r="IHC18" s="142">
        <v>44562</v>
      </c>
      <c r="IHD18" s="112" t="s">
        <v>56</v>
      </c>
      <c r="IHE18" s="141" t="s">
        <v>54</v>
      </c>
      <c r="IHF18" s="117" t="s">
        <v>751</v>
      </c>
      <c r="IHG18" s="111" t="s">
        <v>1181</v>
      </c>
      <c r="IHH18" s="111"/>
      <c r="IHI18" s="119">
        <v>0.62</v>
      </c>
      <c r="IHJ18" s="181" t="s">
        <v>1182</v>
      </c>
      <c r="IHK18" s="182"/>
      <c r="IHL18" s="120">
        <v>0.64</v>
      </c>
      <c r="IHM18" s="110" t="s">
        <v>752</v>
      </c>
      <c r="IHN18" s="111" t="s">
        <v>526</v>
      </c>
      <c r="IHO18" s="112" t="s">
        <v>525</v>
      </c>
      <c r="IHP18" s="142">
        <v>44927</v>
      </c>
      <c r="IHQ18" s="142">
        <v>44743</v>
      </c>
      <c r="IHR18" s="143">
        <v>44652</v>
      </c>
      <c r="IHS18" s="142">
        <v>44562</v>
      </c>
      <c r="IHT18" s="112" t="s">
        <v>56</v>
      </c>
      <c r="IHU18" s="141" t="s">
        <v>54</v>
      </c>
      <c r="IHV18" s="117" t="s">
        <v>751</v>
      </c>
      <c r="IHW18" s="111" t="s">
        <v>1181</v>
      </c>
      <c r="IHX18" s="111"/>
      <c r="IHY18" s="119">
        <v>0.62</v>
      </c>
      <c r="IHZ18" s="181" t="s">
        <v>1182</v>
      </c>
      <c r="IIA18" s="182"/>
      <c r="IIB18" s="120">
        <v>0.64</v>
      </c>
      <c r="IIC18" s="110" t="s">
        <v>752</v>
      </c>
      <c r="IID18" s="111" t="s">
        <v>526</v>
      </c>
      <c r="IIE18" s="112" t="s">
        <v>525</v>
      </c>
      <c r="IIF18" s="142">
        <v>44927</v>
      </c>
      <c r="IIG18" s="142">
        <v>44743</v>
      </c>
      <c r="IIH18" s="143">
        <v>44652</v>
      </c>
      <c r="III18" s="142">
        <v>44562</v>
      </c>
      <c r="IIJ18" s="112" t="s">
        <v>56</v>
      </c>
      <c r="IIK18" s="141" t="s">
        <v>54</v>
      </c>
      <c r="IIL18" s="117" t="s">
        <v>751</v>
      </c>
      <c r="IIM18" s="111" t="s">
        <v>1181</v>
      </c>
      <c r="IIN18" s="111"/>
      <c r="IIO18" s="119">
        <v>0.62</v>
      </c>
      <c r="IIP18" s="181" t="s">
        <v>1182</v>
      </c>
      <c r="IIQ18" s="182"/>
      <c r="IIR18" s="120">
        <v>0.64</v>
      </c>
      <c r="IIS18" s="110" t="s">
        <v>752</v>
      </c>
      <c r="IIT18" s="111" t="s">
        <v>526</v>
      </c>
      <c r="IIU18" s="112" t="s">
        <v>525</v>
      </c>
      <c r="IIV18" s="142">
        <v>44927</v>
      </c>
      <c r="IIW18" s="142">
        <v>44743</v>
      </c>
      <c r="IIX18" s="143">
        <v>44652</v>
      </c>
      <c r="IIY18" s="142">
        <v>44562</v>
      </c>
      <c r="IIZ18" s="112" t="s">
        <v>56</v>
      </c>
      <c r="IJA18" s="141" t="s">
        <v>54</v>
      </c>
      <c r="IJB18" s="117" t="s">
        <v>751</v>
      </c>
      <c r="IJC18" s="111" t="s">
        <v>1181</v>
      </c>
      <c r="IJD18" s="111"/>
      <c r="IJE18" s="119">
        <v>0.62</v>
      </c>
      <c r="IJF18" s="181" t="s">
        <v>1182</v>
      </c>
      <c r="IJG18" s="182"/>
      <c r="IJH18" s="120">
        <v>0.64</v>
      </c>
      <c r="IJI18" s="110" t="s">
        <v>752</v>
      </c>
      <c r="IJJ18" s="111" t="s">
        <v>526</v>
      </c>
      <c r="IJK18" s="112" t="s">
        <v>525</v>
      </c>
      <c r="IJL18" s="142">
        <v>44927</v>
      </c>
      <c r="IJM18" s="142">
        <v>44743</v>
      </c>
      <c r="IJN18" s="143">
        <v>44652</v>
      </c>
      <c r="IJO18" s="142">
        <v>44562</v>
      </c>
      <c r="IJP18" s="112" t="s">
        <v>56</v>
      </c>
      <c r="IJQ18" s="141" t="s">
        <v>54</v>
      </c>
      <c r="IJR18" s="117" t="s">
        <v>751</v>
      </c>
      <c r="IJS18" s="111" t="s">
        <v>1181</v>
      </c>
      <c r="IJT18" s="111"/>
      <c r="IJU18" s="119">
        <v>0.62</v>
      </c>
      <c r="IJV18" s="181" t="s">
        <v>1182</v>
      </c>
      <c r="IJW18" s="182"/>
      <c r="IJX18" s="120">
        <v>0.64</v>
      </c>
      <c r="IJY18" s="110" t="s">
        <v>752</v>
      </c>
      <c r="IJZ18" s="111" t="s">
        <v>526</v>
      </c>
      <c r="IKA18" s="112" t="s">
        <v>525</v>
      </c>
      <c r="IKB18" s="142">
        <v>44927</v>
      </c>
      <c r="IKC18" s="142">
        <v>44743</v>
      </c>
      <c r="IKD18" s="143">
        <v>44652</v>
      </c>
      <c r="IKE18" s="142">
        <v>44562</v>
      </c>
      <c r="IKF18" s="112" t="s">
        <v>56</v>
      </c>
      <c r="IKG18" s="141" t="s">
        <v>54</v>
      </c>
      <c r="IKH18" s="117" t="s">
        <v>751</v>
      </c>
      <c r="IKI18" s="111" t="s">
        <v>1181</v>
      </c>
      <c r="IKJ18" s="111"/>
      <c r="IKK18" s="119">
        <v>0.62</v>
      </c>
      <c r="IKL18" s="181" t="s">
        <v>1182</v>
      </c>
      <c r="IKM18" s="182"/>
      <c r="IKN18" s="120">
        <v>0.64</v>
      </c>
      <c r="IKO18" s="110" t="s">
        <v>752</v>
      </c>
      <c r="IKP18" s="111" t="s">
        <v>526</v>
      </c>
      <c r="IKQ18" s="112" t="s">
        <v>525</v>
      </c>
      <c r="IKR18" s="142">
        <v>44927</v>
      </c>
      <c r="IKS18" s="142">
        <v>44743</v>
      </c>
      <c r="IKT18" s="143">
        <v>44652</v>
      </c>
      <c r="IKU18" s="142">
        <v>44562</v>
      </c>
      <c r="IKV18" s="112" t="s">
        <v>56</v>
      </c>
      <c r="IKW18" s="141" t="s">
        <v>54</v>
      </c>
      <c r="IKX18" s="117" t="s">
        <v>751</v>
      </c>
      <c r="IKY18" s="111" t="s">
        <v>1181</v>
      </c>
      <c r="IKZ18" s="111"/>
      <c r="ILA18" s="119">
        <v>0.62</v>
      </c>
      <c r="ILB18" s="181" t="s">
        <v>1182</v>
      </c>
      <c r="ILC18" s="182"/>
      <c r="ILD18" s="120">
        <v>0.64</v>
      </c>
      <c r="ILE18" s="110" t="s">
        <v>752</v>
      </c>
      <c r="ILF18" s="111" t="s">
        <v>526</v>
      </c>
      <c r="ILG18" s="112" t="s">
        <v>525</v>
      </c>
      <c r="ILH18" s="142">
        <v>44927</v>
      </c>
      <c r="ILI18" s="142">
        <v>44743</v>
      </c>
      <c r="ILJ18" s="143">
        <v>44652</v>
      </c>
      <c r="ILK18" s="142">
        <v>44562</v>
      </c>
      <c r="ILL18" s="112" t="s">
        <v>56</v>
      </c>
      <c r="ILM18" s="141" t="s">
        <v>54</v>
      </c>
      <c r="ILN18" s="117" t="s">
        <v>751</v>
      </c>
      <c r="ILO18" s="111" t="s">
        <v>1181</v>
      </c>
      <c r="ILP18" s="111"/>
      <c r="ILQ18" s="119">
        <v>0.62</v>
      </c>
      <c r="ILR18" s="181" t="s">
        <v>1182</v>
      </c>
      <c r="ILS18" s="182"/>
      <c r="ILT18" s="120">
        <v>0.64</v>
      </c>
      <c r="ILU18" s="110" t="s">
        <v>752</v>
      </c>
      <c r="ILV18" s="111" t="s">
        <v>526</v>
      </c>
      <c r="ILW18" s="112" t="s">
        <v>525</v>
      </c>
      <c r="ILX18" s="142">
        <v>44927</v>
      </c>
      <c r="ILY18" s="142">
        <v>44743</v>
      </c>
      <c r="ILZ18" s="143">
        <v>44652</v>
      </c>
      <c r="IMA18" s="142">
        <v>44562</v>
      </c>
      <c r="IMB18" s="112" t="s">
        <v>56</v>
      </c>
      <c r="IMC18" s="141" t="s">
        <v>54</v>
      </c>
      <c r="IMD18" s="117" t="s">
        <v>751</v>
      </c>
      <c r="IME18" s="111" t="s">
        <v>1181</v>
      </c>
      <c r="IMF18" s="111"/>
      <c r="IMG18" s="119">
        <v>0.62</v>
      </c>
      <c r="IMH18" s="181" t="s">
        <v>1182</v>
      </c>
      <c r="IMI18" s="182"/>
      <c r="IMJ18" s="120">
        <v>0.64</v>
      </c>
      <c r="IMK18" s="110" t="s">
        <v>752</v>
      </c>
      <c r="IML18" s="111" t="s">
        <v>526</v>
      </c>
      <c r="IMM18" s="112" t="s">
        <v>525</v>
      </c>
      <c r="IMN18" s="142">
        <v>44927</v>
      </c>
      <c r="IMO18" s="142">
        <v>44743</v>
      </c>
      <c r="IMP18" s="143">
        <v>44652</v>
      </c>
      <c r="IMQ18" s="142">
        <v>44562</v>
      </c>
      <c r="IMR18" s="112" t="s">
        <v>56</v>
      </c>
      <c r="IMS18" s="141" t="s">
        <v>54</v>
      </c>
      <c r="IMT18" s="117" t="s">
        <v>751</v>
      </c>
      <c r="IMU18" s="111" t="s">
        <v>1181</v>
      </c>
      <c r="IMV18" s="111"/>
      <c r="IMW18" s="119">
        <v>0.62</v>
      </c>
      <c r="IMX18" s="181" t="s">
        <v>1182</v>
      </c>
      <c r="IMY18" s="182"/>
      <c r="IMZ18" s="120">
        <v>0.64</v>
      </c>
      <c r="INA18" s="110" t="s">
        <v>752</v>
      </c>
      <c r="INB18" s="111" t="s">
        <v>526</v>
      </c>
      <c r="INC18" s="112" t="s">
        <v>525</v>
      </c>
      <c r="IND18" s="142">
        <v>44927</v>
      </c>
      <c r="INE18" s="142">
        <v>44743</v>
      </c>
      <c r="INF18" s="143">
        <v>44652</v>
      </c>
      <c r="ING18" s="142">
        <v>44562</v>
      </c>
      <c r="INH18" s="112" t="s">
        <v>56</v>
      </c>
      <c r="INI18" s="141" t="s">
        <v>54</v>
      </c>
      <c r="INJ18" s="117" t="s">
        <v>751</v>
      </c>
      <c r="INK18" s="111" t="s">
        <v>1181</v>
      </c>
      <c r="INL18" s="111"/>
      <c r="INM18" s="119">
        <v>0.62</v>
      </c>
      <c r="INN18" s="181" t="s">
        <v>1182</v>
      </c>
      <c r="INO18" s="182"/>
      <c r="INP18" s="120">
        <v>0.64</v>
      </c>
      <c r="INQ18" s="110" t="s">
        <v>752</v>
      </c>
      <c r="INR18" s="111" t="s">
        <v>526</v>
      </c>
      <c r="INS18" s="112" t="s">
        <v>525</v>
      </c>
      <c r="INT18" s="142">
        <v>44927</v>
      </c>
      <c r="INU18" s="142">
        <v>44743</v>
      </c>
      <c r="INV18" s="143">
        <v>44652</v>
      </c>
      <c r="INW18" s="142">
        <v>44562</v>
      </c>
      <c r="INX18" s="112" t="s">
        <v>56</v>
      </c>
      <c r="INY18" s="141" t="s">
        <v>54</v>
      </c>
      <c r="INZ18" s="117" t="s">
        <v>751</v>
      </c>
      <c r="IOA18" s="111" t="s">
        <v>1181</v>
      </c>
      <c r="IOB18" s="111"/>
      <c r="IOC18" s="119">
        <v>0.62</v>
      </c>
      <c r="IOD18" s="181" t="s">
        <v>1182</v>
      </c>
      <c r="IOE18" s="182"/>
      <c r="IOF18" s="120">
        <v>0.64</v>
      </c>
      <c r="IOG18" s="110" t="s">
        <v>752</v>
      </c>
      <c r="IOH18" s="111" t="s">
        <v>526</v>
      </c>
      <c r="IOI18" s="112" t="s">
        <v>525</v>
      </c>
      <c r="IOJ18" s="142">
        <v>44927</v>
      </c>
      <c r="IOK18" s="142">
        <v>44743</v>
      </c>
      <c r="IOL18" s="143">
        <v>44652</v>
      </c>
      <c r="IOM18" s="142">
        <v>44562</v>
      </c>
      <c r="ION18" s="112" t="s">
        <v>56</v>
      </c>
      <c r="IOO18" s="141" t="s">
        <v>54</v>
      </c>
      <c r="IOP18" s="117" t="s">
        <v>751</v>
      </c>
      <c r="IOQ18" s="111" t="s">
        <v>1181</v>
      </c>
      <c r="IOR18" s="111"/>
      <c r="IOS18" s="119">
        <v>0.62</v>
      </c>
      <c r="IOT18" s="181" t="s">
        <v>1182</v>
      </c>
      <c r="IOU18" s="182"/>
      <c r="IOV18" s="120">
        <v>0.64</v>
      </c>
      <c r="IOW18" s="110" t="s">
        <v>752</v>
      </c>
      <c r="IOX18" s="111" t="s">
        <v>526</v>
      </c>
      <c r="IOY18" s="112" t="s">
        <v>525</v>
      </c>
      <c r="IOZ18" s="142">
        <v>44927</v>
      </c>
      <c r="IPA18" s="142">
        <v>44743</v>
      </c>
      <c r="IPB18" s="143">
        <v>44652</v>
      </c>
      <c r="IPC18" s="142">
        <v>44562</v>
      </c>
      <c r="IPD18" s="112" t="s">
        <v>56</v>
      </c>
      <c r="IPE18" s="141" t="s">
        <v>54</v>
      </c>
      <c r="IPF18" s="117" t="s">
        <v>751</v>
      </c>
      <c r="IPG18" s="111" t="s">
        <v>1181</v>
      </c>
      <c r="IPH18" s="111"/>
      <c r="IPI18" s="119">
        <v>0.62</v>
      </c>
      <c r="IPJ18" s="181" t="s">
        <v>1182</v>
      </c>
      <c r="IPK18" s="182"/>
      <c r="IPL18" s="120">
        <v>0.64</v>
      </c>
      <c r="IPM18" s="110" t="s">
        <v>752</v>
      </c>
      <c r="IPN18" s="111" t="s">
        <v>526</v>
      </c>
      <c r="IPO18" s="112" t="s">
        <v>525</v>
      </c>
      <c r="IPP18" s="142">
        <v>44927</v>
      </c>
      <c r="IPQ18" s="142">
        <v>44743</v>
      </c>
      <c r="IPR18" s="143">
        <v>44652</v>
      </c>
      <c r="IPS18" s="142">
        <v>44562</v>
      </c>
      <c r="IPT18" s="112" t="s">
        <v>56</v>
      </c>
      <c r="IPU18" s="141" t="s">
        <v>54</v>
      </c>
      <c r="IPV18" s="117" t="s">
        <v>751</v>
      </c>
      <c r="IPW18" s="111" t="s">
        <v>1181</v>
      </c>
      <c r="IPX18" s="111"/>
      <c r="IPY18" s="119">
        <v>0.62</v>
      </c>
      <c r="IPZ18" s="181" t="s">
        <v>1182</v>
      </c>
      <c r="IQA18" s="182"/>
      <c r="IQB18" s="120">
        <v>0.64</v>
      </c>
      <c r="IQC18" s="110" t="s">
        <v>752</v>
      </c>
      <c r="IQD18" s="111" t="s">
        <v>526</v>
      </c>
      <c r="IQE18" s="112" t="s">
        <v>525</v>
      </c>
      <c r="IQF18" s="142">
        <v>44927</v>
      </c>
      <c r="IQG18" s="142">
        <v>44743</v>
      </c>
      <c r="IQH18" s="143">
        <v>44652</v>
      </c>
      <c r="IQI18" s="142">
        <v>44562</v>
      </c>
      <c r="IQJ18" s="112" t="s">
        <v>56</v>
      </c>
      <c r="IQK18" s="141" t="s">
        <v>54</v>
      </c>
      <c r="IQL18" s="117" t="s">
        <v>751</v>
      </c>
      <c r="IQM18" s="111" t="s">
        <v>1181</v>
      </c>
      <c r="IQN18" s="111"/>
      <c r="IQO18" s="119">
        <v>0.62</v>
      </c>
      <c r="IQP18" s="181" t="s">
        <v>1182</v>
      </c>
      <c r="IQQ18" s="182"/>
      <c r="IQR18" s="120">
        <v>0.64</v>
      </c>
      <c r="IQS18" s="110" t="s">
        <v>752</v>
      </c>
      <c r="IQT18" s="111" t="s">
        <v>526</v>
      </c>
      <c r="IQU18" s="112" t="s">
        <v>525</v>
      </c>
      <c r="IQV18" s="142">
        <v>44927</v>
      </c>
      <c r="IQW18" s="142">
        <v>44743</v>
      </c>
      <c r="IQX18" s="143">
        <v>44652</v>
      </c>
      <c r="IQY18" s="142">
        <v>44562</v>
      </c>
      <c r="IQZ18" s="112" t="s">
        <v>56</v>
      </c>
      <c r="IRA18" s="141" t="s">
        <v>54</v>
      </c>
      <c r="IRB18" s="117" t="s">
        <v>751</v>
      </c>
      <c r="IRC18" s="111" t="s">
        <v>1181</v>
      </c>
      <c r="IRD18" s="111"/>
      <c r="IRE18" s="119">
        <v>0.62</v>
      </c>
      <c r="IRF18" s="181" t="s">
        <v>1182</v>
      </c>
      <c r="IRG18" s="182"/>
      <c r="IRH18" s="120">
        <v>0.64</v>
      </c>
      <c r="IRI18" s="110" t="s">
        <v>752</v>
      </c>
      <c r="IRJ18" s="111" t="s">
        <v>526</v>
      </c>
      <c r="IRK18" s="112" t="s">
        <v>525</v>
      </c>
      <c r="IRL18" s="142">
        <v>44927</v>
      </c>
      <c r="IRM18" s="142">
        <v>44743</v>
      </c>
      <c r="IRN18" s="143">
        <v>44652</v>
      </c>
      <c r="IRO18" s="142">
        <v>44562</v>
      </c>
      <c r="IRP18" s="112" t="s">
        <v>56</v>
      </c>
      <c r="IRQ18" s="141" t="s">
        <v>54</v>
      </c>
      <c r="IRR18" s="117" t="s">
        <v>751</v>
      </c>
      <c r="IRS18" s="111" t="s">
        <v>1181</v>
      </c>
      <c r="IRT18" s="111"/>
      <c r="IRU18" s="119">
        <v>0.62</v>
      </c>
      <c r="IRV18" s="181" t="s">
        <v>1182</v>
      </c>
      <c r="IRW18" s="182"/>
      <c r="IRX18" s="120">
        <v>0.64</v>
      </c>
      <c r="IRY18" s="110" t="s">
        <v>752</v>
      </c>
      <c r="IRZ18" s="111" t="s">
        <v>526</v>
      </c>
      <c r="ISA18" s="112" t="s">
        <v>525</v>
      </c>
      <c r="ISB18" s="142">
        <v>44927</v>
      </c>
      <c r="ISC18" s="142">
        <v>44743</v>
      </c>
      <c r="ISD18" s="143">
        <v>44652</v>
      </c>
      <c r="ISE18" s="142">
        <v>44562</v>
      </c>
      <c r="ISF18" s="112" t="s">
        <v>56</v>
      </c>
      <c r="ISG18" s="141" t="s">
        <v>54</v>
      </c>
      <c r="ISH18" s="117" t="s">
        <v>751</v>
      </c>
      <c r="ISI18" s="111" t="s">
        <v>1181</v>
      </c>
      <c r="ISJ18" s="111"/>
      <c r="ISK18" s="119">
        <v>0.62</v>
      </c>
      <c r="ISL18" s="181" t="s">
        <v>1182</v>
      </c>
      <c r="ISM18" s="182"/>
      <c r="ISN18" s="120">
        <v>0.64</v>
      </c>
      <c r="ISO18" s="110" t="s">
        <v>752</v>
      </c>
      <c r="ISP18" s="111" t="s">
        <v>526</v>
      </c>
      <c r="ISQ18" s="112" t="s">
        <v>525</v>
      </c>
      <c r="ISR18" s="142">
        <v>44927</v>
      </c>
      <c r="ISS18" s="142">
        <v>44743</v>
      </c>
      <c r="IST18" s="143">
        <v>44652</v>
      </c>
      <c r="ISU18" s="142">
        <v>44562</v>
      </c>
      <c r="ISV18" s="112" t="s">
        <v>56</v>
      </c>
      <c r="ISW18" s="141" t="s">
        <v>54</v>
      </c>
      <c r="ISX18" s="117" t="s">
        <v>751</v>
      </c>
      <c r="ISY18" s="111" t="s">
        <v>1181</v>
      </c>
      <c r="ISZ18" s="111"/>
      <c r="ITA18" s="119">
        <v>0.62</v>
      </c>
      <c r="ITB18" s="181" t="s">
        <v>1182</v>
      </c>
      <c r="ITC18" s="182"/>
      <c r="ITD18" s="120">
        <v>0.64</v>
      </c>
      <c r="ITE18" s="110" t="s">
        <v>752</v>
      </c>
      <c r="ITF18" s="111" t="s">
        <v>526</v>
      </c>
      <c r="ITG18" s="112" t="s">
        <v>525</v>
      </c>
      <c r="ITH18" s="142">
        <v>44927</v>
      </c>
      <c r="ITI18" s="142">
        <v>44743</v>
      </c>
      <c r="ITJ18" s="143">
        <v>44652</v>
      </c>
      <c r="ITK18" s="142">
        <v>44562</v>
      </c>
      <c r="ITL18" s="112" t="s">
        <v>56</v>
      </c>
      <c r="ITM18" s="141" t="s">
        <v>54</v>
      </c>
      <c r="ITN18" s="117" t="s">
        <v>751</v>
      </c>
      <c r="ITO18" s="111" t="s">
        <v>1181</v>
      </c>
      <c r="ITP18" s="111"/>
      <c r="ITQ18" s="119">
        <v>0.62</v>
      </c>
      <c r="ITR18" s="181" t="s">
        <v>1182</v>
      </c>
      <c r="ITS18" s="182"/>
      <c r="ITT18" s="120">
        <v>0.64</v>
      </c>
      <c r="ITU18" s="110" t="s">
        <v>752</v>
      </c>
      <c r="ITV18" s="111" t="s">
        <v>526</v>
      </c>
      <c r="ITW18" s="112" t="s">
        <v>525</v>
      </c>
      <c r="ITX18" s="142">
        <v>44927</v>
      </c>
      <c r="ITY18" s="142">
        <v>44743</v>
      </c>
      <c r="ITZ18" s="143">
        <v>44652</v>
      </c>
      <c r="IUA18" s="142">
        <v>44562</v>
      </c>
      <c r="IUB18" s="112" t="s">
        <v>56</v>
      </c>
      <c r="IUC18" s="141" t="s">
        <v>54</v>
      </c>
      <c r="IUD18" s="117" t="s">
        <v>751</v>
      </c>
      <c r="IUE18" s="111" t="s">
        <v>1181</v>
      </c>
      <c r="IUF18" s="111"/>
      <c r="IUG18" s="119">
        <v>0.62</v>
      </c>
      <c r="IUH18" s="181" t="s">
        <v>1182</v>
      </c>
      <c r="IUI18" s="182"/>
      <c r="IUJ18" s="120">
        <v>0.64</v>
      </c>
      <c r="IUK18" s="110" t="s">
        <v>752</v>
      </c>
      <c r="IUL18" s="111" t="s">
        <v>526</v>
      </c>
      <c r="IUM18" s="112" t="s">
        <v>525</v>
      </c>
      <c r="IUN18" s="142">
        <v>44927</v>
      </c>
      <c r="IUO18" s="142">
        <v>44743</v>
      </c>
      <c r="IUP18" s="143">
        <v>44652</v>
      </c>
      <c r="IUQ18" s="142">
        <v>44562</v>
      </c>
      <c r="IUR18" s="112" t="s">
        <v>56</v>
      </c>
      <c r="IUS18" s="141" t="s">
        <v>54</v>
      </c>
      <c r="IUT18" s="117" t="s">
        <v>751</v>
      </c>
      <c r="IUU18" s="111" t="s">
        <v>1181</v>
      </c>
      <c r="IUV18" s="111"/>
      <c r="IUW18" s="119">
        <v>0.62</v>
      </c>
      <c r="IUX18" s="181" t="s">
        <v>1182</v>
      </c>
      <c r="IUY18" s="182"/>
      <c r="IUZ18" s="120">
        <v>0.64</v>
      </c>
      <c r="IVA18" s="110" t="s">
        <v>752</v>
      </c>
      <c r="IVB18" s="111" t="s">
        <v>526</v>
      </c>
      <c r="IVC18" s="112" t="s">
        <v>525</v>
      </c>
      <c r="IVD18" s="142">
        <v>44927</v>
      </c>
      <c r="IVE18" s="142">
        <v>44743</v>
      </c>
      <c r="IVF18" s="143">
        <v>44652</v>
      </c>
      <c r="IVG18" s="142">
        <v>44562</v>
      </c>
      <c r="IVH18" s="112" t="s">
        <v>56</v>
      </c>
      <c r="IVI18" s="141" t="s">
        <v>54</v>
      </c>
      <c r="IVJ18" s="117" t="s">
        <v>751</v>
      </c>
      <c r="IVK18" s="111" t="s">
        <v>1181</v>
      </c>
      <c r="IVL18" s="111"/>
      <c r="IVM18" s="119">
        <v>0.62</v>
      </c>
      <c r="IVN18" s="181" t="s">
        <v>1182</v>
      </c>
      <c r="IVO18" s="182"/>
      <c r="IVP18" s="120">
        <v>0.64</v>
      </c>
      <c r="IVQ18" s="110" t="s">
        <v>752</v>
      </c>
      <c r="IVR18" s="111" t="s">
        <v>526</v>
      </c>
      <c r="IVS18" s="112" t="s">
        <v>525</v>
      </c>
      <c r="IVT18" s="142">
        <v>44927</v>
      </c>
      <c r="IVU18" s="142">
        <v>44743</v>
      </c>
      <c r="IVV18" s="143">
        <v>44652</v>
      </c>
      <c r="IVW18" s="142">
        <v>44562</v>
      </c>
      <c r="IVX18" s="112" t="s">
        <v>56</v>
      </c>
      <c r="IVY18" s="141" t="s">
        <v>54</v>
      </c>
      <c r="IVZ18" s="117" t="s">
        <v>751</v>
      </c>
      <c r="IWA18" s="111" t="s">
        <v>1181</v>
      </c>
      <c r="IWB18" s="111"/>
      <c r="IWC18" s="119">
        <v>0.62</v>
      </c>
      <c r="IWD18" s="181" t="s">
        <v>1182</v>
      </c>
      <c r="IWE18" s="182"/>
      <c r="IWF18" s="120">
        <v>0.64</v>
      </c>
      <c r="IWG18" s="110" t="s">
        <v>752</v>
      </c>
      <c r="IWH18" s="111" t="s">
        <v>526</v>
      </c>
      <c r="IWI18" s="112" t="s">
        <v>525</v>
      </c>
      <c r="IWJ18" s="142">
        <v>44927</v>
      </c>
      <c r="IWK18" s="142">
        <v>44743</v>
      </c>
      <c r="IWL18" s="143">
        <v>44652</v>
      </c>
      <c r="IWM18" s="142">
        <v>44562</v>
      </c>
      <c r="IWN18" s="112" t="s">
        <v>56</v>
      </c>
      <c r="IWO18" s="141" t="s">
        <v>54</v>
      </c>
      <c r="IWP18" s="117" t="s">
        <v>751</v>
      </c>
      <c r="IWQ18" s="111" t="s">
        <v>1181</v>
      </c>
      <c r="IWR18" s="111"/>
      <c r="IWS18" s="119">
        <v>0.62</v>
      </c>
      <c r="IWT18" s="181" t="s">
        <v>1182</v>
      </c>
      <c r="IWU18" s="182"/>
      <c r="IWV18" s="120">
        <v>0.64</v>
      </c>
      <c r="IWW18" s="110" t="s">
        <v>752</v>
      </c>
      <c r="IWX18" s="111" t="s">
        <v>526</v>
      </c>
      <c r="IWY18" s="112" t="s">
        <v>525</v>
      </c>
      <c r="IWZ18" s="142">
        <v>44927</v>
      </c>
      <c r="IXA18" s="142">
        <v>44743</v>
      </c>
      <c r="IXB18" s="143">
        <v>44652</v>
      </c>
      <c r="IXC18" s="142">
        <v>44562</v>
      </c>
      <c r="IXD18" s="112" t="s">
        <v>56</v>
      </c>
      <c r="IXE18" s="141" t="s">
        <v>54</v>
      </c>
      <c r="IXF18" s="117" t="s">
        <v>751</v>
      </c>
      <c r="IXG18" s="111" t="s">
        <v>1181</v>
      </c>
      <c r="IXH18" s="111"/>
      <c r="IXI18" s="119">
        <v>0.62</v>
      </c>
      <c r="IXJ18" s="181" t="s">
        <v>1182</v>
      </c>
      <c r="IXK18" s="182"/>
      <c r="IXL18" s="120">
        <v>0.64</v>
      </c>
      <c r="IXM18" s="110" t="s">
        <v>752</v>
      </c>
      <c r="IXN18" s="111" t="s">
        <v>526</v>
      </c>
      <c r="IXO18" s="112" t="s">
        <v>525</v>
      </c>
      <c r="IXP18" s="142">
        <v>44927</v>
      </c>
      <c r="IXQ18" s="142">
        <v>44743</v>
      </c>
      <c r="IXR18" s="143">
        <v>44652</v>
      </c>
      <c r="IXS18" s="142">
        <v>44562</v>
      </c>
      <c r="IXT18" s="112" t="s">
        <v>56</v>
      </c>
      <c r="IXU18" s="141" t="s">
        <v>54</v>
      </c>
      <c r="IXV18" s="117" t="s">
        <v>751</v>
      </c>
      <c r="IXW18" s="111" t="s">
        <v>1181</v>
      </c>
      <c r="IXX18" s="111"/>
      <c r="IXY18" s="119">
        <v>0.62</v>
      </c>
      <c r="IXZ18" s="181" t="s">
        <v>1182</v>
      </c>
      <c r="IYA18" s="182"/>
      <c r="IYB18" s="120">
        <v>0.64</v>
      </c>
      <c r="IYC18" s="110" t="s">
        <v>752</v>
      </c>
      <c r="IYD18" s="111" t="s">
        <v>526</v>
      </c>
      <c r="IYE18" s="112" t="s">
        <v>525</v>
      </c>
      <c r="IYF18" s="142">
        <v>44927</v>
      </c>
      <c r="IYG18" s="142">
        <v>44743</v>
      </c>
      <c r="IYH18" s="143">
        <v>44652</v>
      </c>
      <c r="IYI18" s="142">
        <v>44562</v>
      </c>
      <c r="IYJ18" s="112" t="s">
        <v>56</v>
      </c>
      <c r="IYK18" s="141" t="s">
        <v>54</v>
      </c>
      <c r="IYL18" s="117" t="s">
        <v>751</v>
      </c>
      <c r="IYM18" s="111" t="s">
        <v>1181</v>
      </c>
      <c r="IYN18" s="111"/>
      <c r="IYO18" s="119">
        <v>0.62</v>
      </c>
      <c r="IYP18" s="181" t="s">
        <v>1182</v>
      </c>
      <c r="IYQ18" s="182"/>
      <c r="IYR18" s="120">
        <v>0.64</v>
      </c>
      <c r="IYS18" s="110" t="s">
        <v>752</v>
      </c>
      <c r="IYT18" s="111" t="s">
        <v>526</v>
      </c>
      <c r="IYU18" s="112" t="s">
        <v>525</v>
      </c>
      <c r="IYV18" s="142">
        <v>44927</v>
      </c>
      <c r="IYW18" s="142">
        <v>44743</v>
      </c>
      <c r="IYX18" s="143">
        <v>44652</v>
      </c>
      <c r="IYY18" s="142">
        <v>44562</v>
      </c>
      <c r="IYZ18" s="112" t="s">
        <v>56</v>
      </c>
      <c r="IZA18" s="141" t="s">
        <v>54</v>
      </c>
      <c r="IZB18" s="117" t="s">
        <v>751</v>
      </c>
      <c r="IZC18" s="111" t="s">
        <v>1181</v>
      </c>
      <c r="IZD18" s="111"/>
      <c r="IZE18" s="119">
        <v>0.62</v>
      </c>
      <c r="IZF18" s="181" t="s">
        <v>1182</v>
      </c>
      <c r="IZG18" s="182"/>
      <c r="IZH18" s="120">
        <v>0.64</v>
      </c>
      <c r="IZI18" s="110" t="s">
        <v>752</v>
      </c>
      <c r="IZJ18" s="111" t="s">
        <v>526</v>
      </c>
      <c r="IZK18" s="112" t="s">
        <v>525</v>
      </c>
      <c r="IZL18" s="142">
        <v>44927</v>
      </c>
      <c r="IZM18" s="142">
        <v>44743</v>
      </c>
      <c r="IZN18" s="143">
        <v>44652</v>
      </c>
      <c r="IZO18" s="142">
        <v>44562</v>
      </c>
      <c r="IZP18" s="112" t="s">
        <v>56</v>
      </c>
      <c r="IZQ18" s="141" t="s">
        <v>54</v>
      </c>
      <c r="IZR18" s="117" t="s">
        <v>751</v>
      </c>
      <c r="IZS18" s="111" t="s">
        <v>1181</v>
      </c>
      <c r="IZT18" s="111"/>
      <c r="IZU18" s="119">
        <v>0.62</v>
      </c>
      <c r="IZV18" s="181" t="s">
        <v>1182</v>
      </c>
      <c r="IZW18" s="182"/>
      <c r="IZX18" s="120">
        <v>0.64</v>
      </c>
      <c r="IZY18" s="110" t="s">
        <v>752</v>
      </c>
      <c r="IZZ18" s="111" t="s">
        <v>526</v>
      </c>
      <c r="JAA18" s="112" t="s">
        <v>525</v>
      </c>
      <c r="JAB18" s="142">
        <v>44927</v>
      </c>
      <c r="JAC18" s="142">
        <v>44743</v>
      </c>
      <c r="JAD18" s="143">
        <v>44652</v>
      </c>
      <c r="JAE18" s="142">
        <v>44562</v>
      </c>
      <c r="JAF18" s="112" t="s">
        <v>56</v>
      </c>
      <c r="JAG18" s="141" t="s">
        <v>54</v>
      </c>
      <c r="JAH18" s="117" t="s">
        <v>751</v>
      </c>
      <c r="JAI18" s="111" t="s">
        <v>1181</v>
      </c>
      <c r="JAJ18" s="111"/>
      <c r="JAK18" s="119">
        <v>0.62</v>
      </c>
      <c r="JAL18" s="181" t="s">
        <v>1182</v>
      </c>
      <c r="JAM18" s="182"/>
      <c r="JAN18" s="120">
        <v>0.64</v>
      </c>
      <c r="JAO18" s="110" t="s">
        <v>752</v>
      </c>
      <c r="JAP18" s="111" t="s">
        <v>526</v>
      </c>
      <c r="JAQ18" s="112" t="s">
        <v>525</v>
      </c>
      <c r="JAR18" s="142">
        <v>44927</v>
      </c>
      <c r="JAS18" s="142">
        <v>44743</v>
      </c>
      <c r="JAT18" s="143">
        <v>44652</v>
      </c>
      <c r="JAU18" s="142">
        <v>44562</v>
      </c>
      <c r="JAV18" s="112" t="s">
        <v>56</v>
      </c>
      <c r="JAW18" s="141" t="s">
        <v>54</v>
      </c>
      <c r="JAX18" s="117" t="s">
        <v>751</v>
      </c>
      <c r="JAY18" s="111" t="s">
        <v>1181</v>
      </c>
      <c r="JAZ18" s="111"/>
      <c r="JBA18" s="119">
        <v>0.62</v>
      </c>
      <c r="JBB18" s="181" t="s">
        <v>1182</v>
      </c>
      <c r="JBC18" s="182"/>
      <c r="JBD18" s="120">
        <v>0.64</v>
      </c>
      <c r="JBE18" s="110" t="s">
        <v>752</v>
      </c>
      <c r="JBF18" s="111" t="s">
        <v>526</v>
      </c>
      <c r="JBG18" s="112" t="s">
        <v>525</v>
      </c>
      <c r="JBH18" s="142">
        <v>44927</v>
      </c>
      <c r="JBI18" s="142">
        <v>44743</v>
      </c>
      <c r="JBJ18" s="143">
        <v>44652</v>
      </c>
      <c r="JBK18" s="142">
        <v>44562</v>
      </c>
      <c r="JBL18" s="112" t="s">
        <v>56</v>
      </c>
      <c r="JBM18" s="141" t="s">
        <v>54</v>
      </c>
      <c r="JBN18" s="117" t="s">
        <v>751</v>
      </c>
      <c r="JBO18" s="111" t="s">
        <v>1181</v>
      </c>
      <c r="JBP18" s="111"/>
      <c r="JBQ18" s="119">
        <v>0.62</v>
      </c>
      <c r="JBR18" s="181" t="s">
        <v>1182</v>
      </c>
      <c r="JBS18" s="182"/>
      <c r="JBT18" s="120">
        <v>0.64</v>
      </c>
      <c r="JBU18" s="110" t="s">
        <v>752</v>
      </c>
      <c r="JBV18" s="111" t="s">
        <v>526</v>
      </c>
      <c r="JBW18" s="112" t="s">
        <v>525</v>
      </c>
      <c r="JBX18" s="142">
        <v>44927</v>
      </c>
      <c r="JBY18" s="142">
        <v>44743</v>
      </c>
      <c r="JBZ18" s="143">
        <v>44652</v>
      </c>
      <c r="JCA18" s="142">
        <v>44562</v>
      </c>
      <c r="JCB18" s="112" t="s">
        <v>56</v>
      </c>
      <c r="JCC18" s="141" t="s">
        <v>54</v>
      </c>
      <c r="JCD18" s="117" t="s">
        <v>751</v>
      </c>
      <c r="JCE18" s="111" t="s">
        <v>1181</v>
      </c>
      <c r="JCF18" s="111"/>
      <c r="JCG18" s="119">
        <v>0.62</v>
      </c>
      <c r="JCH18" s="181" t="s">
        <v>1182</v>
      </c>
      <c r="JCI18" s="182"/>
      <c r="JCJ18" s="120">
        <v>0.64</v>
      </c>
      <c r="JCK18" s="110" t="s">
        <v>752</v>
      </c>
      <c r="JCL18" s="111" t="s">
        <v>526</v>
      </c>
      <c r="JCM18" s="112" t="s">
        <v>525</v>
      </c>
      <c r="JCN18" s="142">
        <v>44927</v>
      </c>
      <c r="JCO18" s="142">
        <v>44743</v>
      </c>
      <c r="JCP18" s="143">
        <v>44652</v>
      </c>
      <c r="JCQ18" s="142">
        <v>44562</v>
      </c>
      <c r="JCR18" s="112" t="s">
        <v>56</v>
      </c>
      <c r="JCS18" s="141" t="s">
        <v>54</v>
      </c>
      <c r="JCT18" s="117" t="s">
        <v>751</v>
      </c>
      <c r="JCU18" s="111" t="s">
        <v>1181</v>
      </c>
      <c r="JCV18" s="111"/>
      <c r="JCW18" s="119">
        <v>0.62</v>
      </c>
      <c r="JCX18" s="181" t="s">
        <v>1182</v>
      </c>
      <c r="JCY18" s="182"/>
      <c r="JCZ18" s="120">
        <v>0.64</v>
      </c>
      <c r="JDA18" s="110" t="s">
        <v>752</v>
      </c>
      <c r="JDB18" s="111" t="s">
        <v>526</v>
      </c>
      <c r="JDC18" s="112" t="s">
        <v>525</v>
      </c>
      <c r="JDD18" s="142">
        <v>44927</v>
      </c>
      <c r="JDE18" s="142">
        <v>44743</v>
      </c>
      <c r="JDF18" s="143">
        <v>44652</v>
      </c>
      <c r="JDG18" s="142">
        <v>44562</v>
      </c>
      <c r="JDH18" s="112" t="s">
        <v>56</v>
      </c>
      <c r="JDI18" s="141" t="s">
        <v>54</v>
      </c>
      <c r="JDJ18" s="117" t="s">
        <v>751</v>
      </c>
      <c r="JDK18" s="111" t="s">
        <v>1181</v>
      </c>
      <c r="JDL18" s="111"/>
      <c r="JDM18" s="119">
        <v>0.62</v>
      </c>
      <c r="JDN18" s="181" t="s">
        <v>1182</v>
      </c>
      <c r="JDO18" s="182"/>
      <c r="JDP18" s="120">
        <v>0.64</v>
      </c>
      <c r="JDQ18" s="110" t="s">
        <v>752</v>
      </c>
      <c r="JDR18" s="111" t="s">
        <v>526</v>
      </c>
      <c r="JDS18" s="112" t="s">
        <v>525</v>
      </c>
      <c r="JDT18" s="142">
        <v>44927</v>
      </c>
      <c r="JDU18" s="142">
        <v>44743</v>
      </c>
      <c r="JDV18" s="143">
        <v>44652</v>
      </c>
      <c r="JDW18" s="142">
        <v>44562</v>
      </c>
      <c r="JDX18" s="112" t="s">
        <v>56</v>
      </c>
      <c r="JDY18" s="141" t="s">
        <v>54</v>
      </c>
      <c r="JDZ18" s="117" t="s">
        <v>751</v>
      </c>
      <c r="JEA18" s="111" t="s">
        <v>1181</v>
      </c>
      <c r="JEB18" s="111"/>
      <c r="JEC18" s="119">
        <v>0.62</v>
      </c>
      <c r="JED18" s="181" t="s">
        <v>1182</v>
      </c>
      <c r="JEE18" s="182"/>
      <c r="JEF18" s="120">
        <v>0.64</v>
      </c>
      <c r="JEG18" s="110" t="s">
        <v>752</v>
      </c>
      <c r="JEH18" s="111" t="s">
        <v>526</v>
      </c>
      <c r="JEI18" s="112" t="s">
        <v>525</v>
      </c>
      <c r="JEJ18" s="142">
        <v>44927</v>
      </c>
      <c r="JEK18" s="142">
        <v>44743</v>
      </c>
      <c r="JEL18" s="143">
        <v>44652</v>
      </c>
      <c r="JEM18" s="142">
        <v>44562</v>
      </c>
      <c r="JEN18" s="112" t="s">
        <v>56</v>
      </c>
      <c r="JEO18" s="141" t="s">
        <v>54</v>
      </c>
      <c r="JEP18" s="117" t="s">
        <v>751</v>
      </c>
      <c r="JEQ18" s="111" t="s">
        <v>1181</v>
      </c>
      <c r="JER18" s="111"/>
      <c r="JES18" s="119">
        <v>0.62</v>
      </c>
      <c r="JET18" s="181" t="s">
        <v>1182</v>
      </c>
      <c r="JEU18" s="182"/>
      <c r="JEV18" s="120">
        <v>0.64</v>
      </c>
      <c r="JEW18" s="110" t="s">
        <v>752</v>
      </c>
      <c r="JEX18" s="111" t="s">
        <v>526</v>
      </c>
      <c r="JEY18" s="112" t="s">
        <v>525</v>
      </c>
      <c r="JEZ18" s="142">
        <v>44927</v>
      </c>
      <c r="JFA18" s="142">
        <v>44743</v>
      </c>
      <c r="JFB18" s="143">
        <v>44652</v>
      </c>
      <c r="JFC18" s="142">
        <v>44562</v>
      </c>
      <c r="JFD18" s="112" t="s">
        <v>56</v>
      </c>
      <c r="JFE18" s="141" t="s">
        <v>54</v>
      </c>
      <c r="JFF18" s="117" t="s">
        <v>751</v>
      </c>
      <c r="JFG18" s="111" t="s">
        <v>1181</v>
      </c>
      <c r="JFH18" s="111"/>
      <c r="JFI18" s="119">
        <v>0.62</v>
      </c>
      <c r="JFJ18" s="181" t="s">
        <v>1182</v>
      </c>
      <c r="JFK18" s="182"/>
      <c r="JFL18" s="120">
        <v>0.64</v>
      </c>
      <c r="JFM18" s="110" t="s">
        <v>752</v>
      </c>
      <c r="JFN18" s="111" t="s">
        <v>526</v>
      </c>
      <c r="JFO18" s="112" t="s">
        <v>525</v>
      </c>
      <c r="JFP18" s="142">
        <v>44927</v>
      </c>
      <c r="JFQ18" s="142">
        <v>44743</v>
      </c>
      <c r="JFR18" s="143">
        <v>44652</v>
      </c>
      <c r="JFS18" s="142">
        <v>44562</v>
      </c>
      <c r="JFT18" s="112" t="s">
        <v>56</v>
      </c>
      <c r="JFU18" s="141" t="s">
        <v>54</v>
      </c>
      <c r="JFV18" s="117" t="s">
        <v>751</v>
      </c>
      <c r="JFW18" s="111" t="s">
        <v>1181</v>
      </c>
      <c r="JFX18" s="111"/>
      <c r="JFY18" s="119">
        <v>0.62</v>
      </c>
      <c r="JFZ18" s="181" t="s">
        <v>1182</v>
      </c>
      <c r="JGA18" s="182"/>
      <c r="JGB18" s="120">
        <v>0.64</v>
      </c>
      <c r="JGC18" s="110" t="s">
        <v>752</v>
      </c>
      <c r="JGD18" s="111" t="s">
        <v>526</v>
      </c>
      <c r="JGE18" s="112" t="s">
        <v>525</v>
      </c>
      <c r="JGF18" s="142">
        <v>44927</v>
      </c>
      <c r="JGG18" s="142">
        <v>44743</v>
      </c>
      <c r="JGH18" s="143">
        <v>44652</v>
      </c>
      <c r="JGI18" s="142">
        <v>44562</v>
      </c>
      <c r="JGJ18" s="112" t="s">
        <v>56</v>
      </c>
      <c r="JGK18" s="141" t="s">
        <v>54</v>
      </c>
      <c r="JGL18" s="117" t="s">
        <v>751</v>
      </c>
      <c r="JGM18" s="111" t="s">
        <v>1181</v>
      </c>
      <c r="JGN18" s="111"/>
      <c r="JGO18" s="119">
        <v>0.62</v>
      </c>
      <c r="JGP18" s="181" t="s">
        <v>1182</v>
      </c>
      <c r="JGQ18" s="182"/>
      <c r="JGR18" s="120">
        <v>0.64</v>
      </c>
      <c r="JGS18" s="110" t="s">
        <v>752</v>
      </c>
      <c r="JGT18" s="111" t="s">
        <v>526</v>
      </c>
      <c r="JGU18" s="112" t="s">
        <v>525</v>
      </c>
      <c r="JGV18" s="142">
        <v>44927</v>
      </c>
      <c r="JGW18" s="142">
        <v>44743</v>
      </c>
      <c r="JGX18" s="143">
        <v>44652</v>
      </c>
      <c r="JGY18" s="142">
        <v>44562</v>
      </c>
      <c r="JGZ18" s="112" t="s">
        <v>56</v>
      </c>
      <c r="JHA18" s="141" t="s">
        <v>54</v>
      </c>
      <c r="JHB18" s="117" t="s">
        <v>751</v>
      </c>
      <c r="JHC18" s="111" t="s">
        <v>1181</v>
      </c>
      <c r="JHD18" s="111"/>
      <c r="JHE18" s="119">
        <v>0.62</v>
      </c>
      <c r="JHF18" s="181" t="s">
        <v>1182</v>
      </c>
      <c r="JHG18" s="182"/>
      <c r="JHH18" s="120">
        <v>0.64</v>
      </c>
      <c r="JHI18" s="110" t="s">
        <v>752</v>
      </c>
      <c r="JHJ18" s="111" t="s">
        <v>526</v>
      </c>
      <c r="JHK18" s="112" t="s">
        <v>525</v>
      </c>
      <c r="JHL18" s="142">
        <v>44927</v>
      </c>
      <c r="JHM18" s="142">
        <v>44743</v>
      </c>
      <c r="JHN18" s="143">
        <v>44652</v>
      </c>
      <c r="JHO18" s="142">
        <v>44562</v>
      </c>
      <c r="JHP18" s="112" t="s">
        <v>56</v>
      </c>
      <c r="JHQ18" s="141" t="s">
        <v>54</v>
      </c>
      <c r="JHR18" s="117" t="s">
        <v>751</v>
      </c>
      <c r="JHS18" s="111" t="s">
        <v>1181</v>
      </c>
      <c r="JHT18" s="111"/>
      <c r="JHU18" s="119">
        <v>0.62</v>
      </c>
      <c r="JHV18" s="181" t="s">
        <v>1182</v>
      </c>
      <c r="JHW18" s="182"/>
      <c r="JHX18" s="120">
        <v>0.64</v>
      </c>
      <c r="JHY18" s="110" t="s">
        <v>752</v>
      </c>
      <c r="JHZ18" s="111" t="s">
        <v>526</v>
      </c>
      <c r="JIA18" s="112" t="s">
        <v>525</v>
      </c>
      <c r="JIB18" s="142">
        <v>44927</v>
      </c>
      <c r="JIC18" s="142">
        <v>44743</v>
      </c>
      <c r="JID18" s="143">
        <v>44652</v>
      </c>
      <c r="JIE18" s="142">
        <v>44562</v>
      </c>
      <c r="JIF18" s="112" t="s">
        <v>56</v>
      </c>
      <c r="JIG18" s="141" t="s">
        <v>54</v>
      </c>
      <c r="JIH18" s="117" t="s">
        <v>751</v>
      </c>
      <c r="JII18" s="111" t="s">
        <v>1181</v>
      </c>
      <c r="JIJ18" s="111"/>
      <c r="JIK18" s="119">
        <v>0.62</v>
      </c>
      <c r="JIL18" s="181" t="s">
        <v>1182</v>
      </c>
      <c r="JIM18" s="182"/>
      <c r="JIN18" s="120">
        <v>0.64</v>
      </c>
      <c r="JIO18" s="110" t="s">
        <v>752</v>
      </c>
      <c r="JIP18" s="111" t="s">
        <v>526</v>
      </c>
      <c r="JIQ18" s="112" t="s">
        <v>525</v>
      </c>
      <c r="JIR18" s="142">
        <v>44927</v>
      </c>
      <c r="JIS18" s="142">
        <v>44743</v>
      </c>
      <c r="JIT18" s="143">
        <v>44652</v>
      </c>
      <c r="JIU18" s="142">
        <v>44562</v>
      </c>
      <c r="JIV18" s="112" t="s">
        <v>56</v>
      </c>
      <c r="JIW18" s="141" t="s">
        <v>54</v>
      </c>
      <c r="JIX18" s="117" t="s">
        <v>751</v>
      </c>
      <c r="JIY18" s="111" t="s">
        <v>1181</v>
      </c>
      <c r="JIZ18" s="111"/>
      <c r="JJA18" s="119">
        <v>0.62</v>
      </c>
      <c r="JJB18" s="181" t="s">
        <v>1182</v>
      </c>
      <c r="JJC18" s="182"/>
      <c r="JJD18" s="120">
        <v>0.64</v>
      </c>
      <c r="JJE18" s="110" t="s">
        <v>752</v>
      </c>
      <c r="JJF18" s="111" t="s">
        <v>526</v>
      </c>
      <c r="JJG18" s="112" t="s">
        <v>525</v>
      </c>
      <c r="JJH18" s="142">
        <v>44927</v>
      </c>
      <c r="JJI18" s="142">
        <v>44743</v>
      </c>
      <c r="JJJ18" s="143">
        <v>44652</v>
      </c>
      <c r="JJK18" s="142">
        <v>44562</v>
      </c>
      <c r="JJL18" s="112" t="s">
        <v>56</v>
      </c>
      <c r="JJM18" s="141" t="s">
        <v>54</v>
      </c>
      <c r="JJN18" s="117" t="s">
        <v>751</v>
      </c>
      <c r="JJO18" s="111" t="s">
        <v>1181</v>
      </c>
      <c r="JJP18" s="111"/>
      <c r="JJQ18" s="119">
        <v>0.62</v>
      </c>
      <c r="JJR18" s="181" t="s">
        <v>1182</v>
      </c>
      <c r="JJS18" s="182"/>
      <c r="JJT18" s="120">
        <v>0.64</v>
      </c>
      <c r="JJU18" s="110" t="s">
        <v>752</v>
      </c>
      <c r="JJV18" s="111" t="s">
        <v>526</v>
      </c>
      <c r="JJW18" s="112" t="s">
        <v>525</v>
      </c>
      <c r="JJX18" s="142">
        <v>44927</v>
      </c>
      <c r="JJY18" s="142">
        <v>44743</v>
      </c>
      <c r="JJZ18" s="143">
        <v>44652</v>
      </c>
      <c r="JKA18" s="142">
        <v>44562</v>
      </c>
      <c r="JKB18" s="112" t="s">
        <v>56</v>
      </c>
      <c r="JKC18" s="141" t="s">
        <v>54</v>
      </c>
      <c r="JKD18" s="117" t="s">
        <v>751</v>
      </c>
      <c r="JKE18" s="111" t="s">
        <v>1181</v>
      </c>
      <c r="JKF18" s="111"/>
      <c r="JKG18" s="119">
        <v>0.62</v>
      </c>
      <c r="JKH18" s="181" t="s">
        <v>1182</v>
      </c>
      <c r="JKI18" s="182"/>
      <c r="JKJ18" s="120">
        <v>0.64</v>
      </c>
      <c r="JKK18" s="110" t="s">
        <v>752</v>
      </c>
      <c r="JKL18" s="111" t="s">
        <v>526</v>
      </c>
      <c r="JKM18" s="112" t="s">
        <v>525</v>
      </c>
      <c r="JKN18" s="142">
        <v>44927</v>
      </c>
      <c r="JKO18" s="142">
        <v>44743</v>
      </c>
      <c r="JKP18" s="143">
        <v>44652</v>
      </c>
      <c r="JKQ18" s="142">
        <v>44562</v>
      </c>
      <c r="JKR18" s="112" t="s">
        <v>56</v>
      </c>
      <c r="JKS18" s="141" t="s">
        <v>54</v>
      </c>
      <c r="JKT18" s="117" t="s">
        <v>751</v>
      </c>
      <c r="JKU18" s="111" t="s">
        <v>1181</v>
      </c>
      <c r="JKV18" s="111"/>
      <c r="JKW18" s="119">
        <v>0.62</v>
      </c>
      <c r="JKX18" s="181" t="s">
        <v>1182</v>
      </c>
      <c r="JKY18" s="182"/>
      <c r="JKZ18" s="120">
        <v>0.64</v>
      </c>
      <c r="JLA18" s="110" t="s">
        <v>752</v>
      </c>
      <c r="JLB18" s="111" t="s">
        <v>526</v>
      </c>
      <c r="JLC18" s="112" t="s">
        <v>525</v>
      </c>
      <c r="JLD18" s="142">
        <v>44927</v>
      </c>
      <c r="JLE18" s="142">
        <v>44743</v>
      </c>
      <c r="JLF18" s="143">
        <v>44652</v>
      </c>
      <c r="JLG18" s="142">
        <v>44562</v>
      </c>
      <c r="JLH18" s="112" t="s">
        <v>56</v>
      </c>
      <c r="JLI18" s="141" t="s">
        <v>54</v>
      </c>
      <c r="JLJ18" s="117" t="s">
        <v>751</v>
      </c>
      <c r="JLK18" s="111" t="s">
        <v>1181</v>
      </c>
      <c r="JLL18" s="111"/>
      <c r="JLM18" s="119">
        <v>0.62</v>
      </c>
      <c r="JLN18" s="181" t="s">
        <v>1182</v>
      </c>
      <c r="JLO18" s="182"/>
      <c r="JLP18" s="120">
        <v>0.64</v>
      </c>
      <c r="JLQ18" s="110" t="s">
        <v>752</v>
      </c>
      <c r="JLR18" s="111" t="s">
        <v>526</v>
      </c>
      <c r="JLS18" s="112" t="s">
        <v>525</v>
      </c>
      <c r="JLT18" s="142">
        <v>44927</v>
      </c>
      <c r="JLU18" s="142">
        <v>44743</v>
      </c>
      <c r="JLV18" s="143">
        <v>44652</v>
      </c>
      <c r="JLW18" s="142">
        <v>44562</v>
      </c>
      <c r="JLX18" s="112" t="s">
        <v>56</v>
      </c>
      <c r="JLY18" s="141" t="s">
        <v>54</v>
      </c>
      <c r="JLZ18" s="117" t="s">
        <v>751</v>
      </c>
      <c r="JMA18" s="111" t="s">
        <v>1181</v>
      </c>
      <c r="JMB18" s="111"/>
      <c r="JMC18" s="119">
        <v>0.62</v>
      </c>
      <c r="JMD18" s="181" t="s">
        <v>1182</v>
      </c>
      <c r="JME18" s="182"/>
      <c r="JMF18" s="120">
        <v>0.64</v>
      </c>
      <c r="JMG18" s="110" t="s">
        <v>752</v>
      </c>
      <c r="JMH18" s="111" t="s">
        <v>526</v>
      </c>
      <c r="JMI18" s="112" t="s">
        <v>525</v>
      </c>
      <c r="JMJ18" s="142">
        <v>44927</v>
      </c>
      <c r="JMK18" s="142">
        <v>44743</v>
      </c>
      <c r="JML18" s="143">
        <v>44652</v>
      </c>
      <c r="JMM18" s="142">
        <v>44562</v>
      </c>
      <c r="JMN18" s="112" t="s">
        <v>56</v>
      </c>
      <c r="JMO18" s="141" t="s">
        <v>54</v>
      </c>
      <c r="JMP18" s="117" t="s">
        <v>751</v>
      </c>
      <c r="JMQ18" s="111" t="s">
        <v>1181</v>
      </c>
      <c r="JMR18" s="111"/>
      <c r="JMS18" s="119">
        <v>0.62</v>
      </c>
      <c r="JMT18" s="181" t="s">
        <v>1182</v>
      </c>
      <c r="JMU18" s="182"/>
      <c r="JMV18" s="120">
        <v>0.64</v>
      </c>
      <c r="JMW18" s="110" t="s">
        <v>752</v>
      </c>
      <c r="JMX18" s="111" t="s">
        <v>526</v>
      </c>
      <c r="JMY18" s="112" t="s">
        <v>525</v>
      </c>
      <c r="JMZ18" s="142">
        <v>44927</v>
      </c>
      <c r="JNA18" s="142">
        <v>44743</v>
      </c>
      <c r="JNB18" s="143">
        <v>44652</v>
      </c>
      <c r="JNC18" s="142">
        <v>44562</v>
      </c>
      <c r="JND18" s="112" t="s">
        <v>56</v>
      </c>
      <c r="JNE18" s="141" t="s">
        <v>54</v>
      </c>
      <c r="JNF18" s="117" t="s">
        <v>751</v>
      </c>
      <c r="JNG18" s="111" t="s">
        <v>1181</v>
      </c>
      <c r="JNH18" s="111"/>
      <c r="JNI18" s="119">
        <v>0.62</v>
      </c>
      <c r="JNJ18" s="181" t="s">
        <v>1182</v>
      </c>
      <c r="JNK18" s="182"/>
      <c r="JNL18" s="120">
        <v>0.64</v>
      </c>
      <c r="JNM18" s="110" t="s">
        <v>752</v>
      </c>
      <c r="JNN18" s="111" t="s">
        <v>526</v>
      </c>
      <c r="JNO18" s="112" t="s">
        <v>525</v>
      </c>
      <c r="JNP18" s="142">
        <v>44927</v>
      </c>
      <c r="JNQ18" s="142">
        <v>44743</v>
      </c>
      <c r="JNR18" s="143">
        <v>44652</v>
      </c>
      <c r="JNS18" s="142">
        <v>44562</v>
      </c>
      <c r="JNT18" s="112" t="s">
        <v>56</v>
      </c>
      <c r="JNU18" s="141" t="s">
        <v>54</v>
      </c>
      <c r="JNV18" s="117" t="s">
        <v>751</v>
      </c>
      <c r="JNW18" s="111" t="s">
        <v>1181</v>
      </c>
      <c r="JNX18" s="111"/>
      <c r="JNY18" s="119">
        <v>0.62</v>
      </c>
      <c r="JNZ18" s="181" t="s">
        <v>1182</v>
      </c>
      <c r="JOA18" s="182"/>
      <c r="JOB18" s="120">
        <v>0.64</v>
      </c>
      <c r="JOC18" s="110" t="s">
        <v>752</v>
      </c>
      <c r="JOD18" s="111" t="s">
        <v>526</v>
      </c>
      <c r="JOE18" s="112" t="s">
        <v>525</v>
      </c>
      <c r="JOF18" s="142">
        <v>44927</v>
      </c>
      <c r="JOG18" s="142">
        <v>44743</v>
      </c>
      <c r="JOH18" s="143">
        <v>44652</v>
      </c>
      <c r="JOI18" s="142">
        <v>44562</v>
      </c>
      <c r="JOJ18" s="112" t="s">
        <v>56</v>
      </c>
      <c r="JOK18" s="141" t="s">
        <v>54</v>
      </c>
      <c r="JOL18" s="117" t="s">
        <v>751</v>
      </c>
      <c r="JOM18" s="111" t="s">
        <v>1181</v>
      </c>
      <c r="JON18" s="111"/>
      <c r="JOO18" s="119">
        <v>0.62</v>
      </c>
      <c r="JOP18" s="181" t="s">
        <v>1182</v>
      </c>
      <c r="JOQ18" s="182"/>
      <c r="JOR18" s="120">
        <v>0.64</v>
      </c>
      <c r="JOS18" s="110" t="s">
        <v>752</v>
      </c>
      <c r="JOT18" s="111" t="s">
        <v>526</v>
      </c>
      <c r="JOU18" s="112" t="s">
        <v>525</v>
      </c>
      <c r="JOV18" s="142">
        <v>44927</v>
      </c>
      <c r="JOW18" s="142">
        <v>44743</v>
      </c>
      <c r="JOX18" s="143">
        <v>44652</v>
      </c>
      <c r="JOY18" s="142">
        <v>44562</v>
      </c>
      <c r="JOZ18" s="112" t="s">
        <v>56</v>
      </c>
      <c r="JPA18" s="141" t="s">
        <v>54</v>
      </c>
      <c r="JPB18" s="117" t="s">
        <v>751</v>
      </c>
      <c r="JPC18" s="111" t="s">
        <v>1181</v>
      </c>
      <c r="JPD18" s="111"/>
      <c r="JPE18" s="119">
        <v>0.62</v>
      </c>
      <c r="JPF18" s="181" t="s">
        <v>1182</v>
      </c>
      <c r="JPG18" s="182"/>
      <c r="JPH18" s="120">
        <v>0.64</v>
      </c>
      <c r="JPI18" s="110" t="s">
        <v>752</v>
      </c>
      <c r="JPJ18" s="111" t="s">
        <v>526</v>
      </c>
      <c r="JPK18" s="112" t="s">
        <v>525</v>
      </c>
      <c r="JPL18" s="142">
        <v>44927</v>
      </c>
      <c r="JPM18" s="142">
        <v>44743</v>
      </c>
      <c r="JPN18" s="143">
        <v>44652</v>
      </c>
      <c r="JPO18" s="142">
        <v>44562</v>
      </c>
      <c r="JPP18" s="112" t="s">
        <v>56</v>
      </c>
      <c r="JPQ18" s="141" t="s">
        <v>54</v>
      </c>
      <c r="JPR18" s="117" t="s">
        <v>751</v>
      </c>
      <c r="JPS18" s="111" t="s">
        <v>1181</v>
      </c>
      <c r="JPT18" s="111"/>
      <c r="JPU18" s="119">
        <v>0.62</v>
      </c>
      <c r="JPV18" s="181" t="s">
        <v>1182</v>
      </c>
      <c r="JPW18" s="182"/>
      <c r="JPX18" s="120">
        <v>0.64</v>
      </c>
      <c r="JPY18" s="110" t="s">
        <v>752</v>
      </c>
      <c r="JPZ18" s="111" t="s">
        <v>526</v>
      </c>
      <c r="JQA18" s="112" t="s">
        <v>525</v>
      </c>
      <c r="JQB18" s="142">
        <v>44927</v>
      </c>
      <c r="JQC18" s="142">
        <v>44743</v>
      </c>
      <c r="JQD18" s="143">
        <v>44652</v>
      </c>
      <c r="JQE18" s="142">
        <v>44562</v>
      </c>
      <c r="JQF18" s="112" t="s">
        <v>56</v>
      </c>
      <c r="JQG18" s="141" t="s">
        <v>54</v>
      </c>
      <c r="JQH18" s="117" t="s">
        <v>751</v>
      </c>
      <c r="JQI18" s="111" t="s">
        <v>1181</v>
      </c>
      <c r="JQJ18" s="111"/>
      <c r="JQK18" s="119">
        <v>0.62</v>
      </c>
      <c r="JQL18" s="181" t="s">
        <v>1182</v>
      </c>
      <c r="JQM18" s="182"/>
      <c r="JQN18" s="120">
        <v>0.64</v>
      </c>
      <c r="JQO18" s="110" t="s">
        <v>752</v>
      </c>
      <c r="JQP18" s="111" t="s">
        <v>526</v>
      </c>
      <c r="JQQ18" s="112" t="s">
        <v>525</v>
      </c>
      <c r="JQR18" s="142">
        <v>44927</v>
      </c>
      <c r="JQS18" s="142">
        <v>44743</v>
      </c>
      <c r="JQT18" s="143">
        <v>44652</v>
      </c>
      <c r="JQU18" s="142">
        <v>44562</v>
      </c>
      <c r="JQV18" s="112" t="s">
        <v>56</v>
      </c>
      <c r="JQW18" s="141" t="s">
        <v>54</v>
      </c>
      <c r="JQX18" s="117" t="s">
        <v>751</v>
      </c>
      <c r="JQY18" s="111" t="s">
        <v>1181</v>
      </c>
      <c r="JQZ18" s="111"/>
      <c r="JRA18" s="119">
        <v>0.62</v>
      </c>
      <c r="JRB18" s="181" t="s">
        <v>1182</v>
      </c>
      <c r="JRC18" s="182"/>
      <c r="JRD18" s="120">
        <v>0.64</v>
      </c>
      <c r="JRE18" s="110" t="s">
        <v>752</v>
      </c>
      <c r="JRF18" s="111" t="s">
        <v>526</v>
      </c>
      <c r="JRG18" s="112" t="s">
        <v>525</v>
      </c>
      <c r="JRH18" s="142">
        <v>44927</v>
      </c>
      <c r="JRI18" s="142">
        <v>44743</v>
      </c>
      <c r="JRJ18" s="143">
        <v>44652</v>
      </c>
      <c r="JRK18" s="142">
        <v>44562</v>
      </c>
      <c r="JRL18" s="112" t="s">
        <v>56</v>
      </c>
      <c r="JRM18" s="141" t="s">
        <v>54</v>
      </c>
      <c r="JRN18" s="117" t="s">
        <v>751</v>
      </c>
      <c r="JRO18" s="111" t="s">
        <v>1181</v>
      </c>
      <c r="JRP18" s="111"/>
      <c r="JRQ18" s="119">
        <v>0.62</v>
      </c>
      <c r="JRR18" s="181" t="s">
        <v>1182</v>
      </c>
      <c r="JRS18" s="182"/>
      <c r="JRT18" s="120">
        <v>0.64</v>
      </c>
      <c r="JRU18" s="110" t="s">
        <v>752</v>
      </c>
      <c r="JRV18" s="111" t="s">
        <v>526</v>
      </c>
      <c r="JRW18" s="112" t="s">
        <v>525</v>
      </c>
      <c r="JRX18" s="142">
        <v>44927</v>
      </c>
      <c r="JRY18" s="142">
        <v>44743</v>
      </c>
      <c r="JRZ18" s="143">
        <v>44652</v>
      </c>
      <c r="JSA18" s="142">
        <v>44562</v>
      </c>
      <c r="JSB18" s="112" t="s">
        <v>56</v>
      </c>
      <c r="JSC18" s="141" t="s">
        <v>54</v>
      </c>
      <c r="JSD18" s="117" t="s">
        <v>751</v>
      </c>
      <c r="JSE18" s="111" t="s">
        <v>1181</v>
      </c>
      <c r="JSF18" s="111"/>
      <c r="JSG18" s="119">
        <v>0.62</v>
      </c>
      <c r="JSH18" s="181" t="s">
        <v>1182</v>
      </c>
      <c r="JSI18" s="182"/>
      <c r="JSJ18" s="120">
        <v>0.64</v>
      </c>
      <c r="JSK18" s="110" t="s">
        <v>752</v>
      </c>
      <c r="JSL18" s="111" t="s">
        <v>526</v>
      </c>
      <c r="JSM18" s="112" t="s">
        <v>525</v>
      </c>
      <c r="JSN18" s="142">
        <v>44927</v>
      </c>
      <c r="JSO18" s="142">
        <v>44743</v>
      </c>
      <c r="JSP18" s="143">
        <v>44652</v>
      </c>
      <c r="JSQ18" s="142">
        <v>44562</v>
      </c>
      <c r="JSR18" s="112" t="s">
        <v>56</v>
      </c>
      <c r="JSS18" s="141" t="s">
        <v>54</v>
      </c>
      <c r="JST18" s="117" t="s">
        <v>751</v>
      </c>
      <c r="JSU18" s="111" t="s">
        <v>1181</v>
      </c>
      <c r="JSV18" s="111"/>
      <c r="JSW18" s="119">
        <v>0.62</v>
      </c>
      <c r="JSX18" s="181" t="s">
        <v>1182</v>
      </c>
      <c r="JSY18" s="182"/>
      <c r="JSZ18" s="120">
        <v>0.64</v>
      </c>
      <c r="JTA18" s="110" t="s">
        <v>752</v>
      </c>
      <c r="JTB18" s="111" t="s">
        <v>526</v>
      </c>
      <c r="JTC18" s="112" t="s">
        <v>525</v>
      </c>
      <c r="JTD18" s="142">
        <v>44927</v>
      </c>
      <c r="JTE18" s="142">
        <v>44743</v>
      </c>
      <c r="JTF18" s="143">
        <v>44652</v>
      </c>
      <c r="JTG18" s="142">
        <v>44562</v>
      </c>
      <c r="JTH18" s="112" t="s">
        <v>56</v>
      </c>
      <c r="JTI18" s="141" t="s">
        <v>54</v>
      </c>
      <c r="JTJ18" s="117" t="s">
        <v>751</v>
      </c>
      <c r="JTK18" s="111" t="s">
        <v>1181</v>
      </c>
      <c r="JTL18" s="111"/>
      <c r="JTM18" s="119">
        <v>0.62</v>
      </c>
      <c r="JTN18" s="181" t="s">
        <v>1182</v>
      </c>
      <c r="JTO18" s="182"/>
      <c r="JTP18" s="120">
        <v>0.64</v>
      </c>
      <c r="JTQ18" s="110" t="s">
        <v>752</v>
      </c>
      <c r="JTR18" s="111" t="s">
        <v>526</v>
      </c>
      <c r="JTS18" s="112" t="s">
        <v>525</v>
      </c>
      <c r="JTT18" s="142">
        <v>44927</v>
      </c>
      <c r="JTU18" s="142">
        <v>44743</v>
      </c>
      <c r="JTV18" s="143">
        <v>44652</v>
      </c>
      <c r="JTW18" s="142">
        <v>44562</v>
      </c>
      <c r="JTX18" s="112" t="s">
        <v>56</v>
      </c>
      <c r="JTY18" s="141" t="s">
        <v>54</v>
      </c>
      <c r="JTZ18" s="117" t="s">
        <v>751</v>
      </c>
      <c r="JUA18" s="111" t="s">
        <v>1181</v>
      </c>
      <c r="JUB18" s="111"/>
      <c r="JUC18" s="119">
        <v>0.62</v>
      </c>
      <c r="JUD18" s="181" t="s">
        <v>1182</v>
      </c>
      <c r="JUE18" s="182"/>
      <c r="JUF18" s="120">
        <v>0.64</v>
      </c>
      <c r="JUG18" s="110" t="s">
        <v>752</v>
      </c>
      <c r="JUH18" s="111" t="s">
        <v>526</v>
      </c>
      <c r="JUI18" s="112" t="s">
        <v>525</v>
      </c>
      <c r="JUJ18" s="142">
        <v>44927</v>
      </c>
      <c r="JUK18" s="142">
        <v>44743</v>
      </c>
      <c r="JUL18" s="143">
        <v>44652</v>
      </c>
      <c r="JUM18" s="142">
        <v>44562</v>
      </c>
      <c r="JUN18" s="112" t="s">
        <v>56</v>
      </c>
      <c r="JUO18" s="141" t="s">
        <v>54</v>
      </c>
      <c r="JUP18" s="117" t="s">
        <v>751</v>
      </c>
      <c r="JUQ18" s="111" t="s">
        <v>1181</v>
      </c>
      <c r="JUR18" s="111"/>
      <c r="JUS18" s="119">
        <v>0.62</v>
      </c>
      <c r="JUT18" s="181" t="s">
        <v>1182</v>
      </c>
      <c r="JUU18" s="182"/>
      <c r="JUV18" s="120">
        <v>0.64</v>
      </c>
      <c r="JUW18" s="110" t="s">
        <v>752</v>
      </c>
      <c r="JUX18" s="111" t="s">
        <v>526</v>
      </c>
      <c r="JUY18" s="112" t="s">
        <v>525</v>
      </c>
      <c r="JUZ18" s="142">
        <v>44927</v>
      </c>
      <c r="JVA18" s="142">
        <v>44743</v>
      </c>
      <c r="JVB18" s="143">
        <v>44652</v>
      </c>
      <c r="JVC18" s="142">
        <v>44562</v>
      </c>
      <c r="JVD18" s="112" t="s">
        <v>56</v>
      </c>
      <c r="JVE18" s="141" t="s">
        <v>54</v>
      </c>
      <c r="JVF18" s="117" t="s">
        <v>751</v>
      </c>
      <c r="JVG18" s="111" t="s">
        <v>1181</v>
      </c>
      <c r="JVH18" s="111"/>
      <c r="JVI18" s="119">
        <v>0.62</v>
      </c>
      <c r="JVJ18" s="181" t="s">
        <v>1182</v>
      </c>
      <c r="JVK18" s="182"/>
      <c r="JVL18" s="120">
        <v>0.64</v>
      </c>
      <c r="JVM18" s="110" t="s">
        <v>752</v>
      </c>
      <c r="JVN18" s="111" t="s">
        <v>526</v>
      </c>
      <c r="JVO18" s="112" t="s">
        <v>525</v>
      </c>
      <c r="JVP18" s="142">
        <v>44927</v>
      </c>
      <c r="JVQ18" s="142">
        <v>44743</v>
      </c>
      <c r="JVR18" s="143">
        <v>44652</v>
      </c>
      <c r="JVS18" s="142">
        <v>44562</v>
      </c>
      <c r="JVT18" s="112" t="s">
        <v>56</v>
      </c>
      <c r="JVU18" s="141" t="s">
        <v>54</v>
      </c>
      <c r="JVV18" s="117" t="s">
        <v>751</v>
      </c>
      <c r="JVW18" s="111" t="s">
        <v>1181</v>
      </c>
      <c r="JVX18" s="111"/>
      <c r="JVY18" s="119">
        <v>0.62</v>
      </c>
      <c r="JVZ18" s="181" t="s">
        <v>1182</v>
      </c>
      <c r="JWA18" s="182"/>
      <c r="JWB18" s="120">
        <v>0.64</v>
      </c>
      <c r="JWC18" s="110" t="s">
        <v>752</v>
      </c>
      <c r="JWD18" s="111" t="s">
        <v>526</v>
      </c>
      <c r="JWE18" s="112" t="s">
        <v>525</v>
      </c>
      <c r="JWF18" s="142">
        <v>44927</v>
      </c>
      <c r="JWG18" s="142">
        <v>44743</v>
      </c>
      <c r="JWH18" s="143">
        <v>44652</v>
      </c>
      <c r="JWI18" s="142">
        <v>44562</v>
      </c>
      <c r="JWJ18" s="112" t="s">
        <v>56</v>
      </c>
      <c r="JWK18" s="141" t="s">
        <v>54</v>
      </c>
      <c r="JWL18" s="117" t="s">
        <v>751</v>
      </c>
      <c r="JWM18" s="111" t="s">
        <v>1181</v>
      </c>
      <c r="JWN18" s="111"/>
      <c r="JWO18" s="119">
        <v>0.62</v>
      </c>
      <c r="JWP18" s="181" t="s">
        <v>1182</v>
      </c>
      <c r="JWQ18" s="182"/>
      <c r="JWR18" s="120">
        <v>0.64</v>
      </c>
      <c r="JWS18" s="110" t="s">
        <v>752</v>
      </c>
      <c r="JWT18" s="111" t="s">
        <v>526</v>
      </c>
      <c r="JWU18" s="112" t="s">
        <v>525</v>
      </c>
      <c r="JWV18" s="142">
        <v>44927</v>
      </c>
      <c r="JWW18" s="142">
        <v>44743</v>
      </c>
      <c r="JWX18" s="143">
        <v>44652</v>
      </c>
      <c r="JWY18" s="142">
        <v>44562</v>
      </c>
      <c r="JWZ18" s="112" t="s">
        <v>56</v>
      </c>
      <c r="JXA18" s="141" t="s">
        <v>54</v>
      </c>
      <c r="JXB18" s="117" t="s">
        <v>751</v>
      </c>
      <c r="JXC18" s="111" t="s">
        <v>1181</v>
      </c>
      <c r="JXD18" s="111"/>
      <c r="JXE18" s="119">
        <v>0.62</v>
      </c>
      <c r="JXF18" s="181" t="s">
        <v>1182</v>
      </c>
      <c r="JXG18" s="182"/>
      <c r="JXH18" s="120">
        <v>0.64</v>
      </c>
      <c r="JXI18" s="110" t="s">
        <v>752</v>
      </c>
      <c r="JXJ18" s="111" t="s">
        <v>526</v>
      </c>
      <c r="JXK18" s="112" t="s">
        <v>525</v>
      </c>
      <c r="JXL18" s="142">
        <v>44927</v>
      </c>
      <c r="JXM18" s="142">
        <v>44743</v>
      </c>
      <c r="JXN18" s="143">
        <v>44652</v>
      </c>
      <c r="JXO18" s="142">
        <v>44562</v>
      </c>
      <c r="JXP18" s="112" t="s">
        <v>56</v>
      </c>
      <c r="JXQ18" s="141" t="s">
        <v>54</v>
      </c>
      <c r="JXR18" s="117" t="s">
        <v>751</v>
      </c>
      <c r="JXS18" s="111" t="s">
        <v>1181</v>
      </c>
      <c r="JXT18" s="111"/>
      <c r="JXU18" s="119">
        <v>0.62</v>
      </c>
      <c r="JXV18" s="181" t="s">
        <v>1182</v>
      </c>
      <c r="JXW18" s="182"/>
      <c r="JXX18" s="120">
        <v>0.64</v>
      </c>
      <c r="JXY18" s="110" t="s">
        <v>752</v>
      </c>
      <c r="JXZ18" s="111" t="s">
        <v>526</v>
      </c>
      <c r="JYA18" s="112" t="s">
        <v>525</v>
      </c>
      <c r="JYB18" s="142">
        <v>44927</v>
      </c>
      <c r="JYC18" s="142">
        <v>44743</v>
      </c>
      <c r="JYD18" s="143">
        <v>44652</v>
      </c>
      <c r="JYE18" s="142">
        <v>44562</v>
      </c>
      <c r="JYF18" s="112" t="s">
        <v>56</v>
      </c>
      <c r="JYG18" s="141" t="s">
        <v>54</v>
      </c>
      <c r="JYH18" s="117" t="s">
        <v>751</v>
      </c>
      <c r="JYI18" s="111" t="s">
        <v>1181</v>
      </c>
      <c r="JYJ18" s="111"/>
      <c r="JYK18" s="119">
        <v>0.62</v>
      </c>
      <c r="JYL18" s="181" t="s">
        <v>1182</v>
      </c>
      <c r="JYM18" s="182"/>
      <c r="JYN18" s="120">
        <v>0.64</v>
      </c>
      <c r="JYO18" s="110" t="s">
        <v>752</v>
      </c>
      <c r="JYP18" s="111" t="s">
        <v>526</v>
      </c>
      <c r="JYQ18" s="112" t="s">
        <v>525</v>
      </c>
      <c r="JYR18" s="142">
        <v>44927</v>
      </c>
      <c r="JYS18" s="142">
        <v>44743</v>
      </c>
      <c r="JYT18" s="143">
        <v>44652</v>
      </c>
      <c r="JYU18" s="142">
        <v>44562</v>
      </c>
      <c r="JYV18" s="112" t="s">
        <v>56</v>
      </c>
      <c r="JYW18" s="141" t="s">
        <v>54</v>
      </c>
      <c r="JYX18" s="117" t="s">
        <v>751</v>
      </c>
      <c r="JYY18" s="111" t="s">
        <v>1181</v>
      </c>
      <c r="JYZ18" s="111"/>
      <c r="JZA18" s="119">
        <v>0.62</v>
      </c>
      <c r="JZB18" s="181" t="s">
        <v>1182</v>
      </c>
      <c r="JZC18" s="182"/>
      <c r="JZD18" s="120">
        <v>0.64</v>
      </c>
      <c r="JZE18" s="110" t="s">
        <v>752</v>
      </c>
      <c r="JZF18" s="111" t="s">
        <v>526</v>
      </c>
      <c r="JZG18" s="112" t="s">
        <v>525</v>
      </c>
      <c r="JZH18" s="142">
        <v>44927</v>
      </c>
      <c r="JZI18" s="142">
        <v>44743</v>
      </c>
      <c r="JZJ18" s="143">
        <v>44652</v>
      </c>
      <c r="JZK18" s="142">
        <v>44562</v>
      </c>
      <c r="JZL18" s="112" t="s">
        <v>56</v>
      </c>
      <c r="JZM18" s="141" t="s">
        <v>54</v>
      </c>
      <c r="JZN18" s="117" t="s">
        <v>751</v>
      </c>
      <c r="JZO18" s="111" t="s">
        <v>1181</v>
      </c>
      <c r="JZP18" s="111"/>
      <c r="JZQ18" s="119">
        <v>0.62</v>
      </c>
      <c r="JZR18" s="181" t="s">
        <v>1182</v>
      </c>
      <c r="JZS18" s="182"/>
      <c r="JZT18" s="120">
        <v>0.64</v>
      </c>
      <c r="JZU18" s="110" t="s">
        <v>752</v>
      </c>
      <c r="JZV18" s="111" t="s">
        <v>526</v>
      </c>
      <c r="JZW18" s="112" t="s">
        <v>525</v>
      </c>
      <c r="JZX18" s="142">
        <v>44927</v>
      </c>
      <c r="JZY18" s="142">
        <v>44743</v>
      </c>
      <c r="JZZ18" s="143">
        <v>44652</v>
      </c>
      <c r="KAA18" s="142">
        <v>44562</v>
      </c>
      <c r="KAB18" s="112" t="s">
        <v>56</v>
      </c>
      <c r="KAC18" s="141" t="s">
        <v>54</v>
      </c>
      <c r="KAD18" s="117" t="s">
        <v>751</v>
      </c>
      <c r="KAE18" s="111" t="s">
        <v>1181</v>
      </c>
      <c r="KAF18" s="111"/>
      <c r="KAG18" s="119">
        <v>0.62</v>
      </c>
      <c r="KAH18" s="181" t="s">
        <v>1182</v>
      </c>
      <c r="KAI18" s="182"/>
      <c r="KAJ18" s="120">
        <v>0.64</v>
      </c>
      <c r="KAK18" s="110" t="s">
        <v>752</v>
      </c>
      <c r="KAL18" s="111" t="s">
        <v>526</v>
      </c>
      <c r="KAM18" s="112" t="s">
        <v>525</v>
      </c>
      <c r="KAN18" s="142">
        <v>44927</v>
      </c>
      <c r="KAO18" s="142">
        <v>44743</v>
      </c>
      <c r="KAP18" s="143">
        <v>44652</v>
      </c>
      <c r="KAQ18" s="142">
        <v>44562</v>
      </c>
      <c r="KAR18" s="112" t="s">
        <v>56</v>
      </c>
      <c r="KAS18" s="141" t="s">
        <v>54</v>
      </c>
      <c r="KAT18" s="117" t="s">
        <v>751</v>
      </c>
      <c r="KAU18" s="111" t="s">
        <v>1181</v>
      </c>
      <c r="KAV18" s="111"/>
      <c r="KAW18" s="119">
        <v>0.62</v>
      </c>
      <c r="KAX18" s="181" t="s">
        <v>1182</v>
      </c>
      <c r="KAY18" s="182"/>
      <c r="KAZ18" s="120">
        <v>0.64</v>
      </c>
      <c r="KBA18" s="110" t="s">
        <v>752</v>
      </c>
      <c r="KBB18" s="111" t="s">
        <v>526</v>
      </c>
      <c r="KBC18" s="112" t="s">
        <v>525</v>
      </c>
      <c r="KBD18" s="142">
        <v>44927</v>
      </c>
      <c r="KBE18" s="142">
        <v>44743</v>
      </c>
      <c r="KBF18" s="143">
        <v>44652</v>
      </c>
      <c r="KBG18" s="142">
        <v>44562</v>
      </c>
      <c r="KBH18" s="112" t="s">
        <v>56</v>
      </c>
      <c r="KBI18" s="141" t="s">
        <v>54</v>
      </c>
      <c r="KBJ18" s="117" t="s">
        <v>751</v>
      </c>
      <c r="KBK18" s="111" t="s">
        <v>1181</v>
      </c>
      <c r="KBL18" s="111"/>
      <c r="KBM18" s="119">
        <v>0.62</v>
      </c>
      <c r="KBN18" s="181" t="s">
        <v>1182</v>
      </c>
      <c r="KBO18" s="182"/>
      <c r="KBP18" s="120">
        <v>0.64</v>
      </c>
      <c r="KBQ18" s="110" t="s">
        <v>752</v>
      </c>
      <c r="KBR18" s="111" t="s">
        <v>526</v>
      </c>
      <c r="KBS18" s="112" t="s">
        <v>525</v>
      </c>
      <c r="KBT18" s="142">
        <v>44927</v>
      </c>
      <c r="KBU18" s="142">
        <v>44743</v>
      </c>
      <c r="KBV18" s="143">
        <v>44652</v>
      </c>
      <c r="KBW18" s="142">
        <v>44562</v>
      </c>
      <c r="KBX18" s="112" t="s">
        <v>56</v>
      </c>
      <c r="KBY18" s="141" t="s">
        <v>54</v>
      </c>
      <c r="KBZ18" s="117" t="s">
        <v>751</v>
      </c>
      <c r="KCA18" s="111" t="s">
        <v>1181</v>
      </c>
      <c r="KCB18" s="111"/>
      <c r="KCC18" s="119">
        <v>0.62</v>
      </c>
      <c r="KCD18" s="181" t="s">
        <v>1182</v>
      </c>
      <c r="KCE18" s="182"/>
      <c r="KCF18" s="120">
        <v>0.64</v>
      </c>
      <c r="KCG18" s="110" t="s">
        <v>752</v>
      </c>
      <c r="KCH18" s="111" t="s">
        <v>526</v>
      </c>
      <c r="KCI18" s="112" t="s">
        <v>525</v>
      </c>
      <c r="KCJ18" s="142">
        <v>44927</v>
      </c>
      <c r="KCK18" s="142">
        <v>44743</v>
      </c>
      <c r="KCL18" s="143">
        <v>44652</v>
      </c>
      <c r="KCM18" s="142">
        <v>44562</v>
      </c>
      <c r="KCN18" s="112" t="s">
        <v>56</v>
      </c>
      <c r="KCO18" s="141" t="s">
        <v>54</v>
      </c>
      <c r="KCP18" s="117" t="s">
        <v>751</v>
      </c>
      <c r="KCQ18" s="111" t="s">
        <v>1181</v>
      </c>
      <c r="KCR18" s="111"/>
      <c r="KCS18" s="119">
        <v>0.62</v>
      </c>
      <c r="KCT18" s="181" t="s">
        <v>1182</v>
      </c>
      <c r="KCU18" s="182"/>
      <c r="KCV18" s="120">
        <v>0.64</v>
      </c>
      <c r="KCW18" s="110" t="s">
        <v>752</v>
      </c>
      <c r="KCX18" s="111" t="s">
        <v>526</v>
      </c>
      <c r="KCY18" s="112" t="s">
        <v>525</v>
      </c>
      <c r="KCZ18" s="142">
        <v>44927</v>
      </c>
      <c r="KDA18" s="142">
        <v>44743</v>
      </c>
      <c r="KDB18" s="143">
        <v>44652</v>
      </c>
      <c r="KDC18" s="142">
        <v>44562</v>
      </c>
      <c r="KDD18" s="112" t="s">
        <v>56</v>
      </c>
      <c r="KDE18" s="141" t="s">
        <v>54</v>
      </c>
      <c r="KDF18" s="117" t="s">
        <v>751</v>
      </c>
      <c r="KDG18" s="111" t="s">
        <v>1181</v>
      </c>
      <c r="KDH18" s="111"/>
      <c r="KDI18" s="119">
        <v>0.62</v>
      </c>
      <c r="KDJ18" s="181" t="s">
        <v>1182</v>
      </c>
      <c r="KDK18" s="182"/>
      <c r="KDL18" s="120">
        <v>0.64</v>
      </c>
      <c r="KDM18" s="110" t="s">
        <v>752</v>
      </c>
      <c r="KDN18" s="111" t="s">
        <v>526</v>
      </c>
      <c r="KDO18" s="112" t="s">
        <v>525</v>
      </c>
      <c r="KDP18" s="142">
        <v>44927</v>
      </c>
      <c r="KDQ18" s="142">
        <v>44743</v>
      </c>
      <c r="KDR18" s="143">
        <v>44652</v>
      </c>
      <c r="KDS18" s="142">
        <v>44562</v>
      </c>
      <c r="KDT18" s="112" t="s">
        <v>56</v>
      </c>
      <c r="KDU18" s="141" t="s">
        <v>54</v>
      </c>
      <c r="KDV18" s="117" t="s">
        <v>751</v>
      </c>
      <c r="KDW18" s="111" t="s">
        <v>1181</v>
      </c>
      <c r="KDX18" s="111"/>
      <c r="KDY18" s="119">
        <v>0.62</v>
      </c>
      <c r="KDZ18" s="181" t="s">
        <v>1182</v>
      </c>
      <c r="KEA18" s="182"/>
      <c r="KEB18" s="120">
        <v>0.64</v>
      </c>
      <c r="KEC18" s="110" t="s">
        <v>752</v>
      </c>
      <c r="KED18" s="111" t="s">
        <v>526</v>
      </c>
      <c r="KEE18" s="112" t="s">
        <v>525</v>
      </c>
      <c r="KEF18" s="142">
        <v>44927</v>
      </c>
      <c r="KEG18" s="142">
        <v>44743</v>
      </c>
      <c r="KEH18" s="143">
        <v>44652</v>
      </c>
      <c r="KEI18" s="142">
        <v>44562</v>
      </c>
      <c r="KEJ18" s="112" t="s">
        <v>56</v>
      </c>
      <c r="KEK18" s="141" t="s">
        <v>54</v>
      </c>
      <c r="KEL18" s="117" t="s">
        <v>751</v>
      </c>
      <c r="KEM18" s="111" t="s">
        <v>1181</v>
      </c>
      <c r="KEN18" s="111"/>
      <c r="KEO18" s="119">
        <v>0.62</v>
      </c>
      <c r="KEP18" s="181" t="s">
        <v>1182</v>
      </c>
      <c r="KEQ18" s="182"/>
      <c r="KER18" s="120">
        <v>0.64</v>
      </c>
      <c r="KES18" s="110" t="s">
        <v>752</v>
      </c>
      <c r="KET18" s="111" t="s">
        <v>526</v>
      </c>
      <c r="KEU18" s="112" t="s">
        <v>525</v>
      </c>
      <c r="KEV18" s="142">
        <v>44927</v>
      </c>
      <c r="KEW18" s="142">
        <v>44743</v>
      </c>
      <c r="KEX18" s="143">
        <v>44652</v>
      </c>
      <c r="KEY18" s="142">
        <v>44562</v>
      </c>
      <c r="KEZ18" s="112" t="s">
        <v>56</v>
      </c>
      <c r="KFA18" s="141" t="s">
        <v>54</v>
      </c>
      <c r="KFB18" s="117" t="s">
        <v>751</v>
      </c>
      <c r="KFC18" s="111" t="s">
        <v>1181</v>
      </c>
      <c r="KFD18" s="111"/>
      <c r="KFE18" s="119">
        <v>0.62</v>
      </c>
      <c r="KFF18" s="181" t="s">
        <v>1182</v>
      </c>
      <c r="KFG18" s="182"/>
      <c r="KFH18" s="120">
        <v>0.64</v>
      </c>
      <c r="KFI18" s="110" t="s">
        <v>752</v>
      </c>
      <c r="KFJ18" s="111" t="s">
        <v>526</v>
      </c>
      <c r="KFK18" s="112" t="s">
        <v>525</v>
      </c>
      <c r="KFL18" s="142">
        <v>44927</v>
      </c>
      <c r="KFM18" s="142">
        <v>44743</v>
      </c>
      <c r="KFN18" s="143">
        <v>44652</v>
      </c>
      <c r="KFO18" s="142">
        <v>44562</v>
      </c>
      <c r="KFP18" s="112" t="s">
        <v>56</v>
      </c>
      <c r="KFQ18" s="141" t="s">
        <v>54</v>
      </c>
      <c r="KFR18" s="117" t="s">
        <v>751</v>
      </c>
      <c r="KFS18" s="111" t="s">
        <v>1181</v>
      </c>
      <c r="KFT18" s="111"/>
      <c r="KFU18" s="119">
        <v>0.62</v>
      </c>
      <c r="KFV18" s="181" t="s">
        <v>1182</v>
      </c>
      <c r="KFW18" s="182"/>
      <c r="KFX18" s="120">
        <v>0.64</v>
      </c>
      <c r="KFY18" s="110" t="s">
        <v>752</v>
      </c>
      <c r="KFZ18" s="111" t="s">
        <v>526</v>
      </c>
      <c r="KGA18" s="112" t="s">
        <v>525</v>
      </c>
      <c r="KGB18" s="142">
        <v>44927</v>
      </c>
      <c r="KGC18" s="142">
        <v>44743</v>
      </c>
      <c r="KGD18" s="143">
        <v>44652</v>
      </c>
      <c r="KGE18" s="142">
        <v>44562</v>
      </c>
      <c r="KGF18" s="112" t="s">
        <v>56</v>
      </c>
      <c r="KGG18" s="141" t="s">
        <v>54</v>
      </c>
      <c r="KGH18" s="117" t="s">
        <v>751</v>
      </c>
      <c r="KGI18" s="111" t="s">
        <v>1181</v>
      </c>
      <c r="KGJ18" s="111"/>
      <c r="KGK18" s="119">
        <v>0.62</v>
      </c>
      <c r="KGL18" s="181" t="s">
        <v>1182</v>
      </c>
      <c r="KGM18" s="182"/>
      <c r="KGN18" s="120">
        <v>0.64</v>
      </c>
      <c r="KGO18" s="110" t="s">
        <v>752</v>
      </c>
      <c r="KGP18" s="111" t="s">
        <v>526</v>
      </c>
      <c r="KGQ18" s="112" t="s">
        <v>525</v>
      </c>
      <c r="KGR18" s="142">
        <v>44927</v>
      </c>
      <c r="KGS18" s="142">
        <v>44743</v>
      </c>
      <c r="KGT18" s="143">
        <v>44652</v>
      </c>
      <c r="KGU18" s="142">
        <v>44562</v>
      </c>
      <c r="KGV18" s="112" t="s">
        <v>56</v>
      </c>
      <c r="KGW18" s="141" t="s">
        <v>54</v>
      </c>
      <c r="KGX18" s="117" t="s">
        <v>751</v>
      </c>
      <c r="KGY18" s="111" t="s">
        <v>1181</v>
      </c>
      <c r="KGZ18" s="111"/>
      <c r="KHA18" s="119">
        <v>0.62</v>
      </c>
      <c r="KHB18" s="181" t="s">
        <v>1182</v>
      </c>
      <c r="KHC18" s="182"/>
      <c r="KHD18" s="120">
        <v>0.64</v>
      </c>
      <c r="KHE18" s="110" t="s">
        <v>752</v>
      </c>
      <c r="KHF18" s="111" t="s">
        <v>526</v>
      </c>
      <c r="KHG18" s="112" t="s">
        <v>525</v>
      </c>
      <c r="KHH18" s="142">
        <v>44927</v>
      </c>
      <c r="KHI18" s="142">
        <v>44743</v>
      </c>
      <c r="KHJ18" s="143">
        <v>44652</v>
      </c>
      <c r="KHK18" s="142">
        <v>44562</v>
      </c>
      <c r="KHL18" s="112" t="s">
        <v>56</v>
      </c>
      <c r="KHM18" s="141" t="s">
        <v>54</v>
      </c>
      <c r="KHN18" s="117" t="s">
        <v>751</v>
      </c>
      <c r="KHO18" s="111" t="s">
        <v>1181</v>
      </c>
      <c r="KHP18" s="111"/>
      <c r="KHQ18" s="119">
        <v>0.62</v>
      </c>
      <c r="KHR18" s="181" t="s">
        <v>1182</v>
      </c>
      <c r="KHS18" s="182"/>
      <c r="KHT18" s="120">
        <v>0.64</v>
      </c>
      <c r="KHU18" s="110" t="s">
        <v>752</v>
      </c>
      <c r="KHV18" s="111" t="s">
        <v>526</v>
      </c>
      <c r="KHW18" s="112" t="s">
        <v>525</v>
      </c>
      <c r="KHX18" s="142">
        <v>44927</v>
      </c>
      <c r="KHY18" s="142">
        <v>44743</v>
      </c>
      <c r="KHZ18" s="143">
        <v>44652</v>
      </c>
      <c r="KIA18" s="142">
        <v>44562</v>
      </c>
      <c r="KIB18" s="112" t="s">
        <v>56</v>
      </c>
      <c r="KIC18" s="141" t="s">
        <v>54</v>
      </c>
      <c r="KID18" s="117" t="s">
        <v>751</v>
      </c>
      <c r="KIE18" s="111" t="s">
        <v>1181</v>
      </c>
      <c r="KIF18" s="111"/>
      <c r="KIG18" s="119">
        <v>0.62</v>
      </c>
      <c r="KIH18" s="181" t="s">
        <v>1182</v>
      </c>
      <c r="KII18" s="182"/>
      <c r="KIJ18" s="120">
        <v>0.64</v>
      </c>
      <c r="KIK18" s="110" t="s">
        <v>752</v>
      </c>
      <c r="KIL18" s="111" t="s">
        <v>526</v>
      </c>
      <c r="KIM18" s="112" t="s">
        <v>525</v>
      </c>
      <c r="KIN18" s="142">
        <v>44927</v>
      </c>
      <c r="KIO18" s="142">
        <v>44743</v>
      </c>
      <c r="KIP18" s="143">
        <v>44652</v>
      </c>
      <c r="KIQ18" s="142">
        <v>44562</v>
      </c>
      <c r="KIR18" s="112" t="s">
        <v>56</v>
      </c>
      <c r="KIS18" s="141" t="s">
        <v>54</v>
      </c>
      <c r="KIT18" s="117" t="s">
        <v>751</v>
      </c>
      <c r="KIU18" s="111" t="s">
        <v>1181</v>
      </c>
      <c r="KIV18" s="111"/>
      <c r="KIW18" s="119">
        <v>0.62</v>
      </c>
      <c r="KIX18" s="181" t="s">
        <v>1182</v>
      </c>
      <c r="KIY18" s="182"/>
      <c r="KIZ18" s="120">
        <v>0.64</v>
      </c>
      <c r="KJA18" s="110" t="s">
        <v>752</v>
      </c>
      <c r="KJB18" s="111" t="s">
        <v>526</v>
      </c>
      <c r="KJC18" s="112" t="s">
        <v>525</v>
      </c>
      <c r="KJD18" s="142">
        <v>44927</v>
      </c>
      <c r="KJE18" s="142">
        <v>44743</v>
      </c>
      <c r="KJF18" s="143">
        <v>44652</v>
      </c>
      <c r="KJG18" s="142">
        <v>44562</v>
      </c>
      <c r="KJH18" s="112" t="s">
        <v>56</v>
      </c>
      <c r="KJI18" s="141" t="s">
        <v>54</v>
      </c>
      <c r="KJJ18" s="117" t="s">
        <v>751</v>
      </c>
      <c r="KJK18" s="111" t="s">
        <v>1181</v>
      </c>
      <c r="KJL18" s="111"/>
      <c r="KJM18" s="119">
        <v>0.62</v>
      </c>
      <c r="KJN18" s="181" t="s">
        <v>1182</v>
      </c>
      <c r="KJO18" s="182"/>
      <c r="KJP18" s="120">
        <v>0.64</v>
      </c>
      <c r="KJQ18" s="110" t="s">
        <v>752</v>
      </c>
      <c r="KJR18" s="111" t="s">
        <v>526</v>
      </c>
      <c r="KJS18" s="112" t="s">
        <v>525</v>
      </c>
      <c r="KJT18" s="142">
        <v>44927</v>
      </c>
      <c r="KJU18" s="142">
        <v>44743</v>
      </c>
      <c r="KJV18" s="143">
        <v>44652</v>
      </c>
      <c r="KJW18" s="142">
        <v>44562</v>
      </c>
      <c r="KJX18" s="112" t="s">
        <v>56</v>
      </c>
      <c r="KJY18" s="141" t="s">
        <v>54</v>
      </c>
      <c r="KJZ18" s="117" t="s">
        <v>751</v>
      </c>
      <c r="KKA18" s="111" t="s">
        <v>1181</v>
      </c>
      <c r="KKB18" s="111"/>
      <c r="KKC18" s="119">
        <v>0.62</v>
      </c>
      <c r="KKD18" s="181" t="s">
        <v>1182</v>
      </c>
      <c r="KKE18" s="182"/>
      <c r="KKF18" s="120">
        <v>0.64</v>
      </c>
      <c r="KKG18" s="110" t="s">
        <v>752</v>
      </c>
      <c r="KKH18" s="111" t="s">
        <v>526</v>
      </c>
      <c r="KKI18" s="112" t="s">
        <v>525</v>
      </c>
      <c r="KKJ18" s="142">
        <v>44927</v>
      </c>
      <c r="KKK18" s="142">
        <v>44743</v>
      </c>
      <c r="KKL18" s="143">
        <v>44652</v>
      </c>
      <c r="KKM18" s="142">
        <v>44562</v>
      </c>
      <c r="KKN18" s="112" t="s">
        <v>56</v>
      </c>
      <c r="KKO18" s="141" t="s">
        <v>54</v>
      </c>
      <c r="KKP18" s="117" t="s">
        <v>751</v>
      </c>
      <c r="KKQ18" s="111" t="s">
        <v>1181</v>
      </c>
      <c r="KKR18" s="111"/>
      <c r="KKS18" s="119">
        <v>0.62</v>
      </c>
      <c r="KKT18" s="181" t="s">
        <v>1182</v>
      </c>
      <c r="KKU18" s="182"/>
      <c r="KKV18" s="120">
        <v>0.64</v>
      </c>
      <c r="KKW18" s="110" t="s">
        <v>752</v>
      </c>
      <c r="KKX18" s="111" t="s">
        <v>526</v>
      </c>
      <c r="KKY18" s="112" t="s">
        <v>525</v>
      </c>
      <c r="KKZ18" s="142">
        <v>44927</v>
      </c>
      <c r="KLA18" s="142">
        <v>44743</v>
      </c>
      <c r="KLB18" s="143">
        <v>44652</v>
      </c>
      <c r="KLC18" s="142">
        <v>44562</v>
      </c>
      <c r="KLD18" s="112" t="s">
        <v>56</v>
      </c>
      <c r="KLE18" s="141" t="s">
        <v>54</v>
      </c>
      <c r="KLF18" s="117" t="s">
        <v>751</v>
      </c>
      <c r="KLG18" s="111" t="s">
        <v>1181</v>
      </c>
      <c r="KLH18" s="111"/>
      <c r="KLI18" s="119">
        <v>0.62</v>
      </c>
      <c r="KLJ18" s="181" t="s">
        <v>1182</v>
      </c>
      <c r="KLK18" s="182"/>
      <c r="KLL18" s="120">
        <v>0.64</v>
      </c>
      <c r="KLM18" s="110" t="s">
        <v>752</v>
      </c>
      <c r="KLN18" s="111" t="s">
        <v>526</v>
      </c>
      <c r="KLO18" s="112" t="s">
        <v>525</v>
      </c>
      <c r="KLP18" s="142">
        <v>44927</v>
      </c>
      <c r="KLQ18" s="142">
        <v>44743</v>
      </c>
      <c r="KLR18" s="143">
        <v>44652</v>
      </c>
      <c r="KLS18" s="142">
        <v>44562</v>
      </c>
      <c r="KLT18" s="112" t="s">
        <v>56</v>
      </c>
      <c r="KLU18" s="141" t="s">
        <v>54</v>
      </c>
      <c r="KLV18" s="117" t="s">
        <v>751</v>
      </c>
      <c r="KLW18" s="111" t="s">
        <v>1181</v>
      </c>
      <c r="KLX18" s="111"/>
      <c r="KLY18" s="119">
        <v>0.62</v>
      </c>
      <c r="KLZ18" s="181" t="s">
        <v>1182</v>
      </c>
      <c r="KMA18" s="182"/>
      <c r="KMB18" s="120">
        <v>0.64</v>
      </c>
      <c r="KMC18" s="110" t="s">
        <v>752</v>
      </c>
      <c r="KMD18" s="111" t="s">
        <v>526</v>
      </c>
      <c r="KME18" s="112" t="s">
        <v>525</v>
      </c>
      <c r="KMF18" s="142">
        <v>44927</v>
      </c>
      <c r="KMG18" s="142">
        <v>44743</v>
      </c>
      <c r="KMH18" s="143">
        <v>44652</v>
      </c>
      <c r="KMI18" s="142">
        <v>44562</v>
      </c>
      <c r="KMJ18" s="112" t="s">
        <v>56</v>
      </c>
      <c r="KMK18" s="141" t="s">
        <v>54</v>
      </c>
      <c r="KML18" s="117" t="s">
        <v>751</v>
      </c>
      <c r="KMM18" s="111" t="s">
        <v>1181</v>
      </c>
      <c r="KMN18" s="111"/>
      <c r="KMO18" s="119">
        <v>0.62</v>
      </c>
      <c r="KMP18" s="181" t="s">
        <v>1182</v>
      </c>
      <c r="KMQ18" s="182"/>
      <c r="KMR18" s="120">
        <v>0.64</v>
      </c>
      <c r="KMS18" s="110" t="s">
        <v>752</v>
      </c>
      <c r="KMT18" s="111" t="s">
        <v>526</v>
      </c>
      <c r="KMU18" s="112" t="s">
        <v>525</v>
      </c>
      <c r="KMV18" s="142">
        <v>44927</v>
      </c>
      <c r="KMW18" s="142">
        <v>44743</v>
      </c>
      <c r="KMX18" s="143">
        <v>44652</v>
      </c>
      <c r="KMY18" s="142">
        <v>44562</v>
      </c>
      <c r="KMZ18" s="112" t="s">
        <v>56</v>
      </c>
      <c r="KNA18" s="141" t="s">
        <v>54</v>
      </c>
      <c r="KNB18" s="117" t="s">
        <v>751</v>
      </c>
      <c r="KNC18" s="111" t="s">
        <v>1181</v>
      </c>
      <c r="KND18" s="111"/>
      <c r="KNE18" s="119">
        <v>0.62</v>
      </c>
      <c r="KNF18" s="181" t="s">
        <v>1182</v>
      </c>
      <c r="KNG18" s="182"/>
      <c r="KNH18" s="120">
        <v>0.64</v>
      </c>
      <c r="KNI18" s="110" t="s">
        <v>752</v>
      </c>
      <c r="KNJ18" s="111" t="s">
        <v>526</v>
      </c>
      <c r="KNK18" s="112" t="s">
        <v>525</v>
      </c>
      <c r="KNL18" s="142">
        <v>44927</v>
      </c>
      <c r="KNM18" s="142">
        <v>44743</v>
      </c>
      <c r="KNN18" s="143">
        <v>44652</v>
      </c>
      <c r="KNO18" s="142">
        <v>44562</v>
      </c>
      <c r="KNP18" s="112" t="s">
        <v>56</v>
      </c>
      <c r="KNQ18" s="141" t="s">
        <v>54</v>
      </c>
      <c r="KNR18" s="117" t="s">
        <v>751</v>
      </c>
      <c r="KNS18" s="111" t="s">
        <v>1181</v>
      </c>
      <c r="KNT18" s="111"/>
      <c r="KNU18" s="119">
        <v>0.62</v>
      </c>
      <c r="KNV18" s="181" t="s">
        <v>1182</v>
      </c>
      <c r="KNW18" s="182"/>
      <c r="KNX18" s="120">
        <v>0.64</v>
      </c>
      <c r="KNY18" s="110" t="s">
        <v>752</v>
      </c>
      <c r="KNZ18" s="111" t="s">
        <v>526</v>
      </c>
      <c r="KOA18" s="112" t="s">
        <v>525</v>
      </c>
      <c r="KOB18" s="142">
        <v>44927</v>
      </c>
      <c r="KOC18" s="142">
        <v>44743</v>
      </c>
      <c r="KOD18" s="143">
        <v>44652</v>
      </c>
      <c r="KOE18" s="142">
        <v>44562</v>
      </c>
      <c r="KOF18" s="112" t="s">
        <v>56</v>
      </c>
      <c r="KOG18" s="141" t="s">
        <v>54</v>
      </c>
      <c r="KOH18" s="117" t="s">
        <v>751</v>
      </c>
      <c r="KOI18" s="111" t="s">
        <v>1181</v>
      </c>
      <c r="KOJ18" s="111"/>
      <c r="KOK18" s="119">
        <v>0.62</v>
      </c>
      <c r="KOL18" s="181" t="s">
        <v>1182</v>
      </c>
      <c r="KOM18" s="182"/>
      <c r="KON18" s="120">
        <v>0.64</v>
      </c>
      <c r="KOO18" s="110" t="s">
        <v>752</v>
      </c>
      <c r="KOP18" s="111" t="s">
        <v>526</v>
      </c>
      <c r="KOQ18" s="112" t="s">
        <v>525</v>
      </c>
      <c r="KOR18" s="142">
        <v>44927</v>
      </c>
      <c r="KOS18" s="142">
        <v>44743</v>
      </c>
      <c r="KOT18" s="143">
        <v>44652</v>
      </c>
      <c r="KOU18" s="142">
        <v>44562</v>
      </c>
      <c r="KOV18" s="112" t="s">
        <v>56</v>
      </c>
      <c r="KOW18" s="141" t="s">
        <v>54</v>
      </c>
      <c r="KOX18" s="117" t="s">
        <v>751</v>
      </c>
      <c r="KOY18" s="111" t="s">
        <v>1181</v>
      </c>
      <c r="KOZ18" s="111"/>
      <c r="KPA18" s="119">
        <v>0.62</v>
      </c>
      <c r="KPB18" s="181" t="s">
        <v>1182</v>
      </c>
      <c r="KPC18" s="182"/>
      <c r="KPD18" s="120">
        <v>0.64</v>
      </c>
      <c r="KPE18" s="110" t="s">
        <v>752</v>
      </c>
      <c r="KPF18" s="111" t="s">
        <v>526</v>
      </c>
      <c r="KPG18" s="112" t="s">
        <v>525</v>
      </c>
      <c r="KPH18" s="142">
        <v>44927</v>
      </c>
      <c r="KPI18" s="142">
        <v>44743</v>
      </c>
      <c r="KPJ18" s="143">
        <v>44652</v>
      </c>
      <c r="KPK18" s="142">
        <v>44562</v>
      </c>
      <c r="KPL18" s="112" t="s">
        <v>56</v>
      </c>
      <c r="KPM18" s="141" t="s">
        <v>54</v>
      </c>
      <c r="KPN18" s="117" t="s">
        <v>751</v>
      </c>
      <c r="KPO18" s="111" t="s">
        <v>1181</v>
      </c>
      <c r="KPP18" s="111"/>
      <c r="KPQ18" s="119">
        <v>0.62</v>
      </c>
      <c r="KPR18" s="181" t="s">
        <v>1182</v>
      </c>
      <c r="KPS18" s="182"/>
      <c r="KPT18" s="120">
        <v>0.64</v>
      </c>
      <c r="KPU18" s="110" t="s">
        <v>752</v>
      </c>
      <c r="KPV18" s="111" t="s">
        <v>526</v>
      </c>
      <c r="KPW18" s="112" t="s">
        <v>525</v>
      </c>
      <c r="KPX18" s="142">
        <v>44927</v>
      </c>
      <c r="KPY18" s="142">
        <v>44743</v>
      </c>
      <c r="KPZ18" s="143">
        <v>44652</v>
      </c>
      <c r="KQA18" s="142">
        <v>44562</v>
      </c>
      <c r="KQB18" s="112" t="s">
        <v>56</v>
      </c>
      <c r="KQC18" s="141" t="s">
        <v>54</v>
      </c>
      <c r="KQD18" s="117" t="s">
        <v>751</v>
      </c>
      <c r="KQE18" s="111" t="s">
        <v>1181</v>
      </c>
      <c r="KQF18" s="111"/>
      <c r="KQG18" s="119">
        <v>0.62</v>
      </c>
      <c r="KQH18" s="181" t="s">
        <v>1182</v>
      </c>
      <c r="KQI18" s="182"/>
      <c r="KQJ18" s="120">
        <v>0.64</v>
      </c>
      <c r="KQK18" s="110" t="s">
        <v>752</v>
      </c>
      <c r="KQL18" s="111" t="s">
        <v>526</v>
      </c>
      <c r="KQM18" s="112" t="s">
        <v>525</v>
      </c>
      <c r="KQN18" s="142">
        <v>44927</v>
      </c>
      <c r="KQO18" s="142">
        <v>44743</v>
      </c>
      <c r="KQP18" s="143">
        <v>44652</v>
      </c>
      <c r="KQQ18" s="142">
        <v>44562</v>
      </c>
      <c r="KQR18" s="112" t="s">
        <v>56</v>
      </c>
      <c r="KQS18" s="141" t="s">
        <v>54</v>
      </c>
      <c r="KQT18" s="117" t="s">
        <v>751</v>
      </c>
      <c r="KQU18" s="111" t="s">
        <v>1181</v>
      </c>
      <c r="KQV18" s="111"/>
      <c r="KQW18" s="119">
        <v>0.62</v>
      </c>
      <c r="KQX18" s="181" t="s">
        <v>1182</v>
      </c>
      <c r="KQY18" s="182"/>
      <c r="KQZ18" s="120">
        <v>0.64</v>
      </c>
      <c r="KRA18" s="110" t="s">
        <v>752</v>
      </c>
      <c r="KRB18" s="111" t="s">
        <v>526</v>
      </c>
      <c r="KRC18" s="112" t="s">
        <v>525</v>
      </c>
      <c r="KRD18" s="142">
        <v>44927</v>
      </c>
      <c r="KRE18" s="142">
        <v>44743</v>
      </c>
      <c r="KRF18" s="143">
        <v>44652</v>
      </c>
      <c r="KRG18" s="142">
        <v>44562</v>
      </c>
      <c r="KRH18" s="112" t="s">
        <v>56</v>
      </c>
      <c r="KRI18" s="141" t="s">
        <v>54</v>
      </c>
      <c r="KRJ18" s="117" t="s">
        <v>751</v>
      </c>
      <c r="KRK18" s="111" t="s">
        <v>1181</v>
      </c>
      <c r="KRL18" s="111"/>
      <c r="KRM18" s="119">
        <v>0.62</v>
      </c>
      <c r="KRN18" s="181" t="s">
        <v>1182</v>
      </c>
      <c r="KRO18" s="182"/>
      <c r="KRP18" s="120">
        <v>0.64</v>
      </c>
      <c r="KRQ18" s="110" t="s">
        <v>752</v>
      </c>
      <c r="KRR18" s="111" t="s">
        <v>526</v>
      </c>
      <c r="KRS18" s="112" t="s">
        <v>525</v>
      </c>
      <c r="KRT18" s="142">
        <v>44927</v>
      </c>
      <c r="KRU18" s="142">
        <v>44743</v>
      </c>
      <c r="KRV18" s="143">
        <v>44652</v>
      </c>
      <c r="KRW18" s="142">
        <v>44562</v>
      </c>
      <c r="KRX18" s="112" t="s">
        <v>56</v>
      </c>
      <c r="KRY18" s="141" t="s">
        <v>54</v>
      </c>
      <c r="KRZ18" s="117" t="s">
        <v>751</v>
      </c>
      <c r="KSA18" s="111" t="s">
        <v>1181</v>
      </c>
      <c r="KSB18" s="111"/>
      <c r="KSC18" s="119">
        <v>0.62</v>
      </c>
      <c r="KSD18" s="181" t="s">
        <v>1182</v>
      </c>
      <c r="KSE18" s="182"/>
      <c r="KSF18" s="120">
        <v>0.64</v>
      </c>
      <c r="KSG18" s="110" t="s">
        <v>752</v>
      </c>
      <c r="KSH18" s="111" t="s">
        <v>526</v>
      </c>
      <c r="KSI18" s="112" t="s">
        <v>525</v>
      </c>
      <c r="KSJ18" s="142">
        <v>44927</v>
      </c>
      <c r="KSK18" s="142">
        <v>44743</v>
      </c>
      <c r="KSL18" s="143">
        <v>44652</v>
      </c>
      <c r="KSM18" s="142">
        <v>44562</v>
      </c>
      <c r="KSN18" s="112" t="s">
        <v>56</v>
      </c>
      <c r="KSO18" s="141" t="s">
        <v>54</v>
      </c>
      <c r="KSP18" s="117" t="s">
        <v>751</v>
      </c>
      <c r="KSQ18" s="111" t="s">
        <v>1181</v>
      </c>
      <c r="KSR18" s="111"/>
      <c r="KSS18" s="119">
        <v>0.62</v>
      </c>
      <c r="KST18" s="181" t="s">
        <v>1182</v>
      </c>
      <c r="KSU18" s="182"/>
      <c r="KSV18" s="120">
        <v>0.64</v>
      </c>
      <c r="KSW18" s="110" t="s">
        <v>752</v>
      </c>
      <c r="KSX18" s="111" t="s">
        <v>526</v>
      </c>
      <c r="KSY18" s="112" t="s">
        <v>525</v>
      </c>
      <c r="KSZ18" s="142">
        <v>44927</v>
      </c>
      <c r="KTA18" s="142">
        <v>44743</v>
      </c>
      <c r="KTB18" s="143">
        <v>44652</v>
      </c>
      <c r="KTC18" s="142">
        <v>44562</v>
      </c>
      <c r="KTD18" s="112" t="s">
        <v>56</v>
      </c>
      <c r="KTE18" s="141" t="s">
        <v>54</v>
      </c>
      <c r="KTF18" s="117" t="s">
        <v>751</v>
      </c>
      <c r="KTG18" s="111" t="s">
        <v>1181</v>
      </c>
      <c r="KTH18" s="111"/>
      <c r="KTI18" s="119">
        <v>0.62</v>
      </c>
      <c r="KTJ18" s="181" t="s">
        <v>1182</v>
      </c>
      <c r="KTK18" s="182"/>
      <c r="KTL18" s="120">
        <v>0.64</v>
      </c>
      <c r="KTM18" s="110" t="s">
        <v>752</v>
      </c>
      <c r="KTN18" s="111" t="s">
        <v>526</v>
      </c>
      <c r="KTO18" s="112" t="s">
        <v>525</v>
      </c>
      <c r="KTP18" s="142">
        <v>44927</v>
      </c>
      <c r="KTQ18" s="142">
        <v>44743</v>
      </c>
      <c r="KTR18" s="143">
        <v>44652</v>
      </c>
      <c r="KTS18" s="142">
        <v>44562</v>
      </c>
      <c r="KTT18" s="112" t="s">
        <v>56</v>
      </c>
      <c r="KTU18" s="141" t="s">
        <v>54</v>
      </c>
      <c r="KTV18" s="117" t="s">
        <v>751</v>
      </c>
      <c r="KTW18" s="111" t="s">
        <v>1181</v>
      </c>
      <c r="KTX18" s="111"/>
      <c r="KTY18" s="119">
        <v>0.62</v>
      </c>
      <c r="KTZ18" s="181" t="s">
        <v>1182</v>
      </c>
      <c r="KUA18" s="182"/>
      <c r="KUB18" s="120">
        <v>0.64</v>
      </c>
      <c r="KUC18" s="110" t="s">
        <v>752</v>
      </c>
      <c r="KUD18" s="111" t="s">
        <v>526</v>
      </c>
      <c r="KUE18" s="112" t="s">
        <v>525</v>
      </c>
      <c r="KUF18" s="142">
        <v>44927</v>
      </c>
      <c r="KUG18" s="142">
        <v>44743</v>
      </c>
      <c r="KUH18" s="143">
        <v>44652</v>
      </c>
      <c r="KUI18" s="142">
        <v>44562</v>
      </c>
      <c r="KUJ18" s="112" t="s">
        <v>56</v>
      </c>
      <c r="KUK18" s="141" t="s">
        <v>54</v>
      </c>
      <c r="KUL18" s="117" t="s">
        <v>751</v>
      </c>
      <c r="KUM18" s="111" t="s">
        <v>1181</v>
      </c>
      <c r="KUN18" s="111"/>
      <c r="KUO18" s="119">
        <v>0.62</v>
      </c>
      <c r="KUP18" s="181" t="s">
        <v>1182</v>
      </c>
      <c r="KUQ18" s="182"/>
      <c r="KUR18" s="120">
        <v>0.64</v>
      </c>
      <c r="KUS18" s="110" t="s">
        <v>752</v>
      </c>
      <c r="KUT18" s="111" t="s">
        <v>526</v>
      </c>
      <c r="KUU18" s="112" t="s">
        <v>525</v>
      </c>
      <c r="KUV18" s="142">
        <v>44927</v>
      </c>
      <c r="KUW18" s="142">
        <v>44743</v>
      </c>
      <c r="KUX18" s="143">
        <v>44652</v>
      </c>
      <c r="KUY18" s="142">
        <v>44562</v>
      </c>
      <c r="KUZ18" s="112" t="s">
        <v>56</v>
      </c>
      <c r="KVA18" s="141" t="s">
        <v>54</v>
      </c>
      <c r="KVB18" s="117" t="s">
        <v>751</v>
      </c>
      <c r="KVC18" s="111" t="s">
        <v>1181</v>
      </c>
      <c r="KVD18" s="111"/>
      <c r="KVE18" s="119">
        <v>0.62</v>
      </c>
      <c r="KVF18" s="181" t="s">
        <v>1182</v>
      </c>
      <c r="KVG18" s="182"/>
      <c r="KVH18" s="120">
        <v>0.64</v>
      </c>
      <c r="KVI18" s="110" t="s">
        <v>752</v>
      </c>
      <c r="KVJ18" s="111" t="s">
        <v>526</v>
      </c>
      <c r="KVK18" s="112" t="s">
        <v>525</v>
      </c>
      <c r="KVL18" s="142">
        <v>44927</v>
      </c>
      <c r="KVM18" s="142">
        <v>44743</v>
      </c>
      <c r="KVN18" s="143">
        <v>44652</v>
      </c>
      <c r="KVO18" s="142">
        <v>44562</v>
      </c>
      <c r="KVP18" s="112" t="s">
        <v>56</v>
      </c>
      <c r="KVQ18" s="141" t="s">
        <v>54</v>
      </c>
      <c r="KVR18" s="117" t="s">
        <v>751</v>
      </c>
      <c r="KVS18" s="111" t="s">
        <v>1181</v>
      </c>
      <c r="KVT18" s="111"/>
      <c r="KVU18" s="119">
        <v>0.62</v>
      </c>
      <c r="KVV18" s="181" t="s">
        <v>1182</v>
      </c>
      <c r="KVW18" s="182"/>
      <c r="KVX18" s="120">
        <v>0.64</v>
      </c>
      <c r="KVY18" s="110" t="s">
        <v>752</v>
      </c>
      <c r="KVZ18" s="111" t="s">
        <v>526</v>
      </c>
      <c r="KWA18" s="112" t="s">
        <v>525</v>
      </c>
      <c r="KWB18" s="142">
        <v>44927</v>
      </c>
      <c r="KWC18" s="142">
        <v>44743</v>
      </c>
      <c r="KWD18" s="143">
        <v>44652</v>
      </c>
      <c r="KWE18" s="142">
        <v>44562</v>
      </c>
      <c r="KWF18" s="112" t="s">
        <v>56</v>
      </c>
      <c r="KWG18" s="141" t="s">
        <v>54</v>
      </c>
      <c r="KWH18" s="117" t="s">
        <v>751</v>
      </c>
      <c r="KWI18" s="111" t="s">
        <v>1181</v>
      </c>
      <c r="KWJ18" s="111"/>
      <c r="KWK18" s="119">
        <v>0.62</v>
      </c>
      <c r="KWL18" s="181" t="s">
        <v>1182</v>
      </c>
      <c r="KWM18" s="182"/>
      <c r="KWN18" s="120">
        <v>0.64</v>
      </c>
      <c r="KWO18" s="110" t="s">
        <v>752</v>
      </c>
      <c r="KWP18" s="111" t="s">
        <v>526</v>
      </c>
      <c r="KWQ18" s="112" t="s">
        <v>525</v>
      </c>
      <c r="KWR18" s="142">
        <v>44927</v>
      </c>
      <c r="KWS18" s="142">
        <v>44743</v>
      </c>
      <c r="KWT18" s="143">
        <v>44652</v>
      </c>
      <c r="KWU18" s="142">
        <v>44562</v>
      </c>
      <c r="KWV18" s="112" t="s">
        <v>56</v>
      </c>
      <c r="KWW18" s="141" t="s">
        <v>54</v>
      </c>
      <c r="KWX18" s="117" t="s">
        <v>751</v>
      </c>
      <c r="KWY18" s="111" t="s">
        <v>1181</v>
      </c>
      <c r="KWZ18" s="111"/>
      <c r="KXA18" s="119">
        <v>0.62</v>
      </c>
      <c r="KXB18" s="181" t="s">
        <v>1182</v>
      </c>
      <c r="KXC18" s="182"/>
      <c r="KXD18" s="120">
        <v>0.64</v>
      </c>
      <c r="KXE18" s="110" t="s">
        <v>752</v>
      </c>
      <c r="KXF18" s="111" t="s">
        <v>526</v>
      </c>
      <c r="KXG18" s="112" t="s">
        <v>525</v>
      </c>
      <c r="KXH18" s="142">
        <v>44927</v>
      </c>
      <c r="KXI18" s="142">
        <v>44743</v>
      </c>
      <c r="KXJ18" s="143">
        <v>44652</v>
      </c>
      <c r="KXK18" s="142">
        <v>44562</v>
      </c>
      <c r="KXL18" s="112" t="s">
        <v>56</v>
      </c>
      <c r="KXM18" s="141" t="s">
        <v>54</v>
      </c>
      <c r="KXN18" s="117" t="s">
        <v>751</v>
      </c>
      <c r="KXO18" s="111" t="s">
        <v>1181</v>
      </c>
      <c r="KXP18" s="111"/>
      <c r="KXQ18" s="119">
        <v>0.62</v>
      </c>
      <c r="KXR18" s="181" t="s">
        <v>1182</v>
      </c>
      <c r="KXS18" s="182"/>
      <c r="KXT18" s="120">
        <v>0.64</v>
      </c>
      <c r="KXU18" s="110" t="s">
        <v>752</v>
      </c>
      <c r="KXV18" s="111" t="s">
        <v>526</v>
      </c>
      <c r="KXW18" s="112" t="s">
        <v>525</v>
      </c>
      <c r="KXX18" s="142">
        <v>44927</v>
      </c>
      <c r="KXY18" s="142">
        <v>44743</v>
      </c>
      <c r="KXZ18" s="143">
        <v>44652</v>
      </c>
      <c r="KYA18" s="142">
        <v>44562</v>
      </c>
      <c r="KYB18" s="112" t="s">
        <v>56</v>
      </c>
      <c r="KYC18" s="141" t="s">
        <v>54</v>
      </c>
      <c r="KYD18" s="117" t="s">
        <v>751</v>
      </c>
      <c r="KYE18" s="111" t="s">
        <v>1181</v>
      </c>
      <c r="KYF18" s="111"/>
      <c r="KYG18" s="119">
        <v>0.62</v>
      </c>
      <c r="KYH18" s="181" t="s">
        <v>1182</v>
      </c>
      <c r="KYI18" s="182"/>
      <c r="KYJ18" s="120">
        <v>0.64</v>
      </c>
      <c r="KYK18" s="110" t="s">
        <v>752</v>
      </c>
      <c r="KYL18" s="111" t="s">
        <v>526</v>
      </c>
      <c r="KYM18" s="112" t="s">
        <v>525</v>
      </c>
      <c r="KYN18" s="142">
        <v>44927</v>
      </c>
      <c r="KYO18" s="142">
        <v>44743</v>
      </c>
      <c r="KYP18" s="143">
        <v>44652</v>
      </c>
      <c r="KYQ18" s="142">
        <v>44562</v>
      </c>
      <c r="KYR18" s="112" t="s">
        <v>56</v>
      </c>
      <c r="KYS18" s="141" t="s">
        <v>54</v>
      </c>
      <c r="KYT18" s="117" t="s">
        <v>751</v>
      </c>
      <c r="KYU18" s="111" t="s">
        <v>1181</v>
      </c>
      <c r="KYV18" s="111"/>
      <c r="KYW18" s="119">
        <v>0.62</v>
      </c>
      <c r="KYX18" s="181" t="s">
        <v>1182</v>
      </c>
      <c r="KYY18" s="182"/>
      <c r="KYZ18" s="120">
        <v>0.64</v>
      </c>
      <c r="KZA18" s="110" t="s">
        <v>752</v>
      </c>
      <c r="KZB18" s="111" t="s">
        <v>526</v>
      </c>
      <c r="KZC18" s="112" t="s">
        <v>525</v>
      </c>
      <c r="KZD18" s="142">
        <v>44927</v>
      </c>
      <c r="KZE18" s="142">
        <v>44743</v>
      </c>
      <c r="KZF18" s="143">
        <v>44652</v>
      </c>
      <c r="KZG18" s="142">
        <v>44562</v>
      </c>
      <c r="KZH18" s="112" t="s">
        <v>56</v>
      </c>
      <c r="KZI18" s="141" t="s">
        <v>54</v>
      </c>
      <c r="KZJ18" s="117" t="s">
        <v>751</v>
      </c>
      <c r="KZK18" s="111" t="s">
        <v>1181</v>
      </c>
      <c r="KZL18" s="111"/>
      <c r="KZM18" s="119">
        <v>0.62</v>
      </c>
      <c r="KZN18" s="181" t="s">
        <v>1182</v>
      </c>
      <c r="KZO18" s="182"/>
      <c r="KZP18" s="120">
        <v>0.64</v>
      </c>
      <c r="KZQ18" s="110" t="s">
        <v>752</v>
      </c>
      <c r="KZR18" s="111" t="s">
        <v>526</v>
      </c>
      <c r="KZS18" s="112" t="s">
        <v>525</v>
      </c>
      <c r="KZT18" s="142">
        <v>44927</v>
      </c>
      <c r="KZU18" s="142">
        <v>44743</v>
      </c>
      <c r="KZV18" s="143">
        <v>44652</v>
      </c>
      <c r="KZW18" s="142">
        <v>44562</v>
      </c>
      <c r="KZX18" s="112" t="s">
        <v>56</v>
      </c>
      <c r="KZY18" s="141" t="s">
        <v>54</v>
      </c>
      <c r="KZZ18" s="117" t="s">
        <v>751</v>
      </c>
      <c r="LAA18" s="111" t="s">
        <v>1181</v>
      </c>
      <c r="LAB18" s="111"/>
      <c r="LAC18" s="119">
        <v>0.62</v>
      </c>
      <c r="LAD18" s="181" t="s">
        <v>1182</v>
      </c>
      <c r="LAE18" s="182"/>
      <c r="LAF18" s="120">
        <v>0.64</v>
      </c>
      <c r="LAG18" s="110" t="s">
        <v>752</v>
      </c>
      <c r="LAH18" s="111" t="s">
        <v>526</v>
      </c>
      <c r="LAI18" s="112" t="s">
        <v>525</v>
      </c>
      <c r="LAJ18" s="142">
        <v>44927</v>
      </c>
      <c r="LAK18" s="142">
        <v>44743</v>
      </c>
      <c r="LAL18" s="143">
        <v>44652</v>
      </c>
      <c r="LAM18" s="142">
        <v>44562</v>
      </c>
      <c r="LAN18" s="112" t="s">
        <v>56</v>
      </c>
      <c r="LAO18" s="141" t="s">
        <v>54</v>
      </c>
      <c r="LAP18" s="117" t="s">
        <v>751</v>
      </c>
      <c r="LAQ18" s="111" t="s">
        <v>1181</v>
      </c>
      <c r="LAR18" s="111"/>
      <c r="LAS18" s="119">
        <v>0.62</v>
      </c>
      <c r="LAT18" s="181" t="s">
        <v>1182</v>
      </c>
      <c r="LAU18" s="182"/>
      <c r="LAV18" s="120">
        <v>0.64</v>
      </c>
      <c r="LAW18" s="110" t="s">
        <v>752</v>
      </c>
      <c r="LAX18" s="111" t="s">
        <v>526</v>
      </c>
      <c r="LAY18" s="112" t="s">
        <v>525</v>
      </c>
      <c r="LAZ18" s="142">
        <v>44927</v>
      </c>
      <c r="LBA18" s="142">
        <v>44743</v>
      </c>
      <c r="LBB18" s="143">
        <v>44652</v>
      </c>
      <c r="LBC18" s="142">
        <v>44562</v>
      </c>
      <c r="LBD18" s="112" t="s">
        <v>56</v>
      </c>
      <c r="LBE18" s="141" t="s">
        <v>54</v>
      </c>
      <c r="LBF18" s="117" t="s">
        <v>751</v>
      </c>
      <c r="LBG18" s="111" t="s">
        <v>1181</v>
      </c>
      <c r="LBH18" s="111"/>
      <c r="LBI18" s="119">
        <v>0.62</v>
      </c>
      <c r="LBJ18" s="181" t="s">
        <v>1182</v>
      </c>
      <c r="LBK18" s="182"/>
      <c r="LBL18" s="120">
        <v>0.64</v>
      </c>
      <c r="LBM18" s="110" t="s">
        <v>752</v>
      </c>
      <c r="LBN18" s="111" t="s">
        <v>526</v>
      </c>
      <c r="LBO18" s="112" t="s">
        <v>525</v>
      </c>
      <c r="LBP18" s="142">
        <v>44927</v>
      </c>
      <c r="LBQ18" s="142">
        <v>44743</v>
      </c>
      <c r="LBR18" s="143">
        <v>44652</v>
      </c>
      <c r="LBS18" s="142">
        <v>44562</v>
      </c>
      <c r="LBT18" s="112" t="s">
        <v>56</v>
      </c>
      <c r="LBU18" s="141" t="s">
        <v>54</v>
      </c>
      <c r="LBV18" s="117" t="s">
        <v>751</v>
      </c>
      <c r="LBW18" s="111" t="s">
        <v>1181</v>
      </c>
      <c r="LBX18" s="111"/>
      <c r="LBY18" s="119">
        <v>0.62</v>
      </c>
      <c r="LBZ18" s="181" t="s">
        <v>1182</v>
      </c>
      <c r="LCA18" s="182"/>
      <c r="LCB18" s="120">
        <v>0.64</v>
      </c>
      <c r="LCC18" s="110" t="s">
        <v>752</v>
      </c>
      <c r="LCD18" s="111" t="s">
        <v>526</v>
      </c>
      <c r="LCE18" s="112" t="s">
        <v>525</v>
      </c>
      <c r="LCF18" s="142">
        <v>44927</v>
      </c>
      <c r="LCG18" s="142">
        <v>44743</v>
      </c>
      <c r="LCH18" s="143">
        <v>44652</v>
      </c>
      <c r="LCI18" s="142">
        <v>44562</v>
      </c>
      <c r="LCJ18" s="112" t="s">
        <v>56</v>
      </c>
      <c r="LCK18" s="141" t="s">
        <v>54</v>
      </c>
      <c r="LCL18" s="117" t="s">
        <v>751</v>
      </c>
      <c r="LCM18" s="111" t="s">
        <v>1181</v>
      </c>
      <c r="LCN18" s="111"/>
      <c r="LCO18" s="119">
        <v>0.62</v>
      </c>
      <c r="LCP18" s="181" t="s">
        <v>1182</v>
      </c>
      <c r="LCQ18" s="182"/>
      <c r="LCR18" s="120">
        <v>0.64</v>
      </c>
      <c r="LCS18" s="110" t="s">
        <v>752</v>
      </c>
      <c r="LCT18" s="111" t="s">
        <v>526</v>
      </c>
      <c r="LCU18" s="112" t="s">
        <v>525</v>
      </c>
      <c r="LCV18" s="142">
        <v>44927</v>
      </c>
      <c r="LCW18" s="142">
        <v>44743</v>
      </c>
      <c r="LCX18" s="143">
        <v>44652</v>
      </c>
      <c r="LCY18" s="142">
        <v>44562</v>
      </c>
      <c r="LCZ18" s="112" t="s">
        <v>56</v>
      </c>
      <c r="LDA18" s="141" t="s">
        <v>54</v>
      </c>
      <c r="LDB18" s="117" t="s">
        <v>751</v>
      </c>
      <c r="LDC18" s="111" t="s">
        <v>1181</v>
      </c>
      <c r="LDD18" s="111"/>
      <c r="LDE18" s="119">
        <v>0.62</v>
      </c>
      <c r="LDF18" s="181" t="s">
        <v>1182</v>
      </c>
      <c r="LDG18" s="182"/>
      <c r="LDH18" s="120">
        <v>0.64</v>
      </c>
      <c r="LDI18" s="110" t="s">
        <v>752</v>
      </c>
      <c r="LDJ18" s="111" t="s">
        <v>526</v>
      </c>
      <c r="LDK18" s="112" t="s">
        <v>525</v>
      </c>
      <c r="LDL18" s="142">
        <v>44927</v>
      </c>
      <c r="LDM18" s="142">
        <v>44743</v>
      </c>
      <c r="LDN18" s="143">
        <v>44652</v>
      </c>
      <c r="LDO18" s="142">
        <v>44562</v>
      </c>
      <c r="LDP18" s="112" t="s">
        <v>56</v>
      </c>
      <c r="LDQ18" s="141" t="s">
        <v>54</v>
      </c>
      <c r="LDR18" s="117" t="s">
        <v>751</v>
      </c>
      <c r="LDS18" s="111" t="s">
        <v>1181</v>
      </c>
      <c r="LDT18" s="111"/>
      <c r="LDU18" s="119">
        <v>0.62</v>
      </c>
      <c r="LDV18" s="181" t="s">
        <v>1182</v>
      </c>
      <c r="LDW18" s="182"/>
      <c r="LDX18" s="120">
        <v>0.64</v>
      </c>
      <c r="LDY18" s="110" t="s">
        <v>752</v>
      </c>
      <c r="LDZ18" s="111" t="s">
        <v>526</v>
      </c>
      <c r="LEA18" s="112" t="s">
        <v>525</v>
      </c>
      <c r="LEB18" s="142">
        <v>44927</v>
      </c>
      <c r="LEC18" s="142">
        <v>44743</v>
      </c>
      <c r="LED18" s="143">
        <v>44652</v>
      </c>
      <c r="LEE18" s="142">
        <v>44562</v>
      </c>
      <c r="LEF18" s="112" t="s">
        <v>56</v>
      </c>
      <c r="LEG18" s="141" t="s">
        <v>54</v>
      </c>
      <c r="LEH18" s="117" t="s">
        <v>751</v>
      </c>
      <c r="LEI18" s="111" t="s">
        <v>1181</v>
      </c>
      <c r="LEJ18" s="111"/>
      <c r="LEK18" s="119">
        <v>0.62</v>
      </c>
      <c r="LEL18" s="181" t="s">
        <v>1182</v>
      </c>
      <c r="LEM18" s="182"/>
      <c r="LEN18" s="120">
        <v>0.64</v>
      </c>
      <c r="LEO18" s="110" t="s">
        <v>752</v>
      </c>
      <c r="LEP18" s="111" t="s">
        <v>526</v>
      </c>
      <c r="LEQ18" s="112" t="s">
        <v>525</v>
      </c>
      <c r="LER18" s="142">
        <v>44927</v>
      </c>
      <c r="LES18" s="142">
        <v>44743</v>
      </c>
      <c r="LET18" s="143">
        <v>44652</v>
      </c>
      <c r="LEU18" s="142">
        <v>44562</v>
      </c>
      <c r="LEV18" s="112" t="s">
        <v>56</v>
      </c>
      <c r="LEW18" s="141" t="s">
        <v>54</v>
      </c>
      <c r="LEX18" s="117" t="s">
        <v>751</v>
      </c>
      <c r="LEY18" s="111" t="s">
        <v>1181</v>
      </c>
      <c r="LEZ18" s="111"/>
      <c r="LFA18" s="119">
        <v>0.62</v>
      </c>
      <c r="LFB18" s="181" t="s">
        <v>1182</v>
      </c>
      <c r="LFC18" s="182"/>
      <c r="LFD18" s="120">
        <v>0.64</v>
      </c>
      <c r="LFE18" s="110" t="s">
        <v>752</v>
      </c>
      <c r="LFF18" s="111" t="s">
        <v>526</v>
      </c>
      <c r="LFG18" s="112" t="s">
        <v>525</v>
      </c>
      <c r="LFH18" s="142">
        <v>44927</v>
      </c>
      <c r="LFI18" s="142">
        <v>44743</v>
      </c>
      <c r="LFJ18" s="143">
        <v>44652</v>
      </c>
      <c r="LFK18" s="142">
        <v>44562</v>
      </c>
      <c r="LFL18" s="112" t="s">
        <v>56</v>
      </c>
      <c r="LFM18" s="141" t="s">
        <v>54</v>
      </c>
      <c r="LFN18" s="117" t="s">
        <v>751</v>
      </c>
      <c r="LFO18" s="111" t="s">
        <v>1181</v>
      </c>
      <c r="LFP18" s="111"/>
      <c r="LFQ18" s="119">
        <v>0.62</v>
      </c>
      <c r="LFR18" s="181" t="s">
        <v>1182</v>
      </c>
      <c r="LFS18" s="182"/>
      <c r="LFT18" s="120">
        <v>0.64</v>
      </c>
      <c r="LFU18" s="110" t="s">
        <v>752</v>
      </c>
      <c r="LFV18" s="111" t="s">
        <v>526</v>
      </c>
      <c r="LFW18" s="112" t="s">
        <v>525</v>
      </c>
      <c r="LFX18" s="142">
        <v>44927</v>
      </c>
      <c r="LFY18" s="142">
        <v>44743</v>
      </c>
      <c r="LFZ18" s="143">
        <v>44652</v>
      </c>
      <c r="LGA18" s="142">
        <v>44562</v>
      </c>
      <c r="LGB18" s="112" t="s">
        <v>56</v>
      </c>
      <c r="LGC18" s="141" t="s">
        <v>54</v>
      </c>
      <c r="LGD18" s="117" t="s">
        <v>751</v>
      </c>
      <c r="LGE18" s="111" t="s">
        <v>1181</v>
      </c>
      <c r="LGF18" s="111"/>
      <c r="LGG18" s="119">
        <v>0.62</v>
      </c>
      <c r="LGH18" s="181" t="s">
        <v>1182</v>
      </c>
      <c r="LGI18" s="182"/>
      <c r="LGJ18" s="120">
        <v>0.64</v>
      </c>
      <c r="LGK18" s="110" t="s">
        <v>752</v>
      </c>
      <c r="LGL18" s="111" t="s">
        <v>526</v>
      </c>
      <c r="LGM18" s="112" t="s">
        <v>525</v>
      </c>
      <c r="LGN18" s="142">
        <v>44927</v>
      </c>
      <c r="LGO18" s="142">
        <v>44743</v>
      </c>
      <c r="LGP18" s="143">
        <v>44652</v>
      </c>
      <c r="LGQ18" s="142">
        <v>44562</v>
      </c>
      <c r="LGR18" s="112" t="s">
        <v>56</v>
      </c>
      <c r="LGS18" s="141" t="s">
        <v>54</v>
      </c>
      <c r="LGT18" s="117" t="s">
        <v>751</v>
      </c>
      <c r="LGU18" s="111" t="s">
        <v>1181</v>
      </c>
      <c r="LGV18" s="111"/>
      <c r="LGW18" s="119">
        <v>0.62</v>
      </c>
      <c r="LGX18" s="181" t="s">
        <v>1182</v>
      </c>
      <c r="LGY18" s="182"/>
      <c r="LGZ18" s="120">
        <v>0.64</v>
      </c>
      <c r="LHA18" s="110" t="s">
        <v>752</v>
      </c>
      <c r="LHB18" s="111" t="s">
        <v>526</v>
      </c>
      <c r="LHC18" s="112" t="s">
        <v>525</v>
      </c>
      <c r="LHD18" s="142">
        <v>44927</v>
      </c>
      <c r="LHE18" s="142">
        <v>44743</v>
      </c>
      <c r="LHF18" s="143">
        <v>44652</v>
      </c>
      <c r="LHG18" s="142">
        <v>44562</v>
      </c>
      <c r="LHH18" s="112" t="s">
        <v>56</v>
      </c>
      <c r="LHI18" s="141" t="s">
        <v>54</v>
      </c>
      <c r="LHJ18" s="117" t="s">
        <v>751</v>
      </c>
      <c r="LHK18" s="111" t="s">
        <v>1181</v>
      </c>
      <c r="LHL18" s="111"/>
      <c r="LHM18" s="119">
        <v>0.62</v>
      </c>
      <c r="LHN18" s="181" t="s">
        <v>1182</v>
      </c>
      <c r="LHO18" s="182"/>
      <c r="LHP18" s="120">
        <v>0.64</v>
      </c>
      <c r="LHQ18" s="110" t="s">
        <v>752</v>
      </c>
      <c r="LHR18" s="111" t="s">
        <v>526</v>
      </c>
      <c r="LHS18" s="112" t="s">
        <v>525</v>
      </c>
      <c r="LHT18" s="142">
        <v>44927</v>
      </c>
      <c r="LHU18" s="142">
        <v>44743</v>
      </c>
      <c r="LHV18" s="143">
        <v>44652</v>
      </c>
      <c r="LHW18" s="142">
        <v>44562</v>
      </c>
      <c r="LHX18" s="112" t="s">
        <v>56</v>
      </c>
      <c r="LHY18" s="141" t="s">
        <v>54</v>
      </c>
      <c r="LHZ18" s="117" t="s">
        <v>751</v>
      </c>
      <c r="LIA18" s="111" t="s">
        <v>1181</v>
      </c>
      <c r="LIB18" s="111"/>
      <c r="LIC18" s="119">
        <v>0.62</v>
      </c>
      <c r="LID18" s="181" t="s">
        <v>1182</v>
      </c>
      <c r="LIE18" s="182"/>
      <c r="LIF18" s="120">
        <v>0.64</v>
      </c>
      <c r="LIG18" s="110" t="s">
        <v>752</v>
      </c>
      <c r="LIH18" s="111" t="s">
        <v>526</v>
      </c>
      <c r="LII18" s="112" t="s">
        <v>525</v>
      </c>
      <c r="LIJ18" s="142">
        <v>44927</v>
      </c>
      <c r="LIK18" s="142">
        <v>44743</v>
      </c>
      <c r="LIL18" s="143">
        <v>44652</v>
      </c>
      <c r="LIM18" s="142">
        <v>44562</v>
      </c>
      <c r="LIN18" s="112" t="s">
        <v>56</v>
      </c>
      <c r="LIO18" s="141" t="s">
        <v>54</v>
      </c>
      <c r="LIP18" s="117" t="s">
        <v>751</v>
      </c>
      <c r="LIQ18" s="111" t="s">
        <v>1181</v>
      </c>
      <c r="LIR18" s="111"/>
      <c r="LIS18" s="119">
        <v>0.62</v>
      </c>
      <c r="LIT18" s="181" t="s">
        <v>1182</v>
      </c>
      <c r="LIU18" s="182"/>
      <c r="LIV18" s="120">
        <v>0.64</v>
      </c>
      <c r="LIW18" s="110" t="s">
        <v>752</v>
      </c>
      <c r="LIX18" s="111" t="s">
        <v>526</v>
      </c>
      <c r="LIY18" s="112" t="s">
        <v>525</v>
      </c>
      <c r="LIZ18" s="142">
        <v>44927</v>
      </c>
      <c r="LJA18" s="142">
        <v>44743</v>
      </c>
      <c r="LJB18" s="143">
        <v>44652</v>
      </c>
      <c r="LJC18" s="142">
        <v>44562</v>
      </c>
      <c r="LJD18" s="112" t="s">
        <v>56</v>
      </c>
      <c r="LJE18" s="141" t="s">
        <v>54</v>
      </c>
      <c r="LJF18" s="117" t="s">
        <v>751</v>
      </c>
      <c r="LJG18" s="111" t="s">
        <v>1181</v>
      </c>
      <c r="LJH18" s="111"/>
      <c r="LJI18" s="119">
        <v>0.62</v>
      </c>
      <c r="LJJ18" s="181" t="s">
        <v>1182</v>
      </c>
      <c r="LJK18" s="182"/>
      <c r="LJL18" s="120">
        <v>0.64</v>
      </c>
      <c r="LJM18" s="110" t="s">
        <v>752</v>
      </c>
      <c r="LJN18" s="111" t="s">
        <v>526</v>
      </c>
      <c r="LJO18" s="112" t="s">
        <v>525</v>
      </c>
      <c r="LJP18" s="142">
        <v>44927</v>
      </c>
      <c r="LJQ18" s="142">
        <v>44743</v>
      </c>
      <c r="LJR18" s="143">
        <v>44652</v>
      </c>
      <c r="LJS18" s="142">
        <v>44562</v>
      </c>
      <c r="LJT18" s="112" t="s">
        <v>56</v>
      </c>
      <c r="LJU18" s="141" t="s">
        <v>54</v>
      </c>
      <c r="LJV18" s="117" t="s">
        <v>751</v>
      </c>
      <c r="LJW18" s="111" t="s">
        <v>1181</v>
      </c>
      <c r="LJX18" s="111"/>
      <c r="LJY18" s="119">
        <v>0.62</v>
      </c>
      <c r="LJZ18" s="181" t="s">
        <v>1182</v>
      </c>
      <c r="LKA18" s="182"/>
      <c r="LKB18" s="120">
        <v>0.64</v>
      </c>
      <c r="LKC18" s="110" t="s">
        <v>752</v>
      </c>
      <c r="LKD18" s="111" t="s">
        <v>526</v>
      </c>
      <c r="LKE18" s="112" t="s">
        <v>525</v>
      </c>
      <c r="LKF18" s="142">
        <v>44927</v>
      </c>
      <c r="LKG18" s="142">
        <v>44743</v>
      </c>
      <c r="LKH18" s="143">
        <v>44652</v>
      </c>
      <c r="LKI18" s="142">
        <v>44562</v>
      </c>
      <c r="LKJ18" s="112" t="s">
        <v>56</v>
      </c>
      <c r="LKK18" s="141" t="s">
        <v>54</v>
      </c>
      <c r="LKL18" s="117" t="s">
        <v>751</v>
      </c>
      <c r="LKM18" s="111" t="s">
        <v>1181</v>
      </c>
      <c r="LKN18" s="111"/>
      <c r="LKO18" s="119">
        <v>0.62</v>
      </c>
      <c r="LKP18" s="181" t="s">
        <v>1182</v>
      </c>
      <c r="LKQ18" s="182"/>
      <c r="LKR18" s="120">
        <v>0.64</v>
      </c>
      <c r="LKS18" s="110" t="s">
        <v>752</v>
      </c>
      <c r="LKT18" s="111" t="s">
        <v>526</v>
      </c>
      <c r="LKU18" s="112" t="s">
        <v>525</v>
      </c>
      <c r="LKV18" s="142">
        <v>44927</v>
      </c>
      <c r="LKW18" s="142">
        <v>44743</v>
      </c>
      <c r="LKX18" s="143">
        <v>44652</v>
      </c>
      <c r="LKY18" s="142">
        <v>44562</v>
      </c>
      <c r="LKZ18" s="112" t="s">
        <v>56</v>
      </c>
      <c r="LLA18" s="141" t="s">
        <v>54</v>
      </c>
      <c r="LLB18" s="117" t="s">
        <v>751</v>
      </c>
      <c r="LLC18" s="111" t="s">
        <v>1181</v>
      </c>
      <c r="LLD18" s="111"/>
      <c r="LLE18" s="119">
        <v>0.62</v>
      </c>
      <c r="LLF18" s="181" t="s">
        <v>1182</v>
      </c>
      <c r="LLG18" s="182"/>
      <c r="LLH18" s="120">
        <v>0.64</v>
      </c>
      <c r="LLI18" s="110" t="s">
        <v>752</v>
      </c>
      <c r="LLJ18" s="111" t="s">
        <v>526</v>
      </c>
      <c r="LLK18" s="112" t="s">
        <v>525</v>
      </c>
      <c r="LLL18" s="142">
        <v>44927</v>
      </c>
      <c r="LLM18" s="142">
        <v>44743</v>
      </c>
      <c r="LLN18" s="143">
        <v>44652</v>
      </c>
      <c r="LLO18" s="142">
        <v>44562</v>
      </c>
      <c r="LLP18" s="112" t="s">
        <v>56</v>
      </c>
      <c r="LLQ18" s="141" t="s">
        <v>54</v>
      </c>
      <c r="LLR18" s="117" t="s">
        <v>751</v>
      </c>
      <c r="LLS18" s="111" t="s">
        <v>1181</v>
      </c>
      <c r="LLT18" s="111"/>
      <c r="LLU18" s="119">
        <v>0.62</v>
      </c>
      <c r="LLV18" s="181" t="s">
        <v>1182</v>
      </c>
      <c r="LLW18" s="182"/>
      <c r="LLX18" s="120">
        <v>0.64</v>
      </c>
      <c r="LLY18" s="110" t="s">
        <v>752</v>
      </c>
      <c r="LLZ18" s="111" t="s">
        <v>526</v>
      </c>
      <c r="LMA18" s="112" t="s">
        <v>525</v>
      </c>
      <c r="LMB18" s="142">
        <v>44927</v>
      </c>
      <c r="LMC18" s="142">
        <v>44743</v>
      </c>
      <c r="LMD18" s="143">
        <v>44652</v>
      </c>
      <c r="LME18" s="142">
        <v>44562</v>
      </c>
      <c r="LMF18" s="112" t="s">
        <v>56</v>
      </c>
      <c r="LMG18" s="141" t="s">
        <v>54</v>
      </c>
      <c r="LMH18" s="117" t="s">
        <v>751</v>
      </c>
      <c r="LMI18" s="111" t="s">
        <v>1181</v>
      </c>
      <c r="LMJ18" s="111"/>
      <c r="LMK18" s="119">
        <v>0.62</v>
      </c>
      <c r="LML18" s="181" t="s">
        <v>1182</v>
      </c>
      <c r="LMM18" s="182"/>
      <c r="LMN18" s="120">
        <v>0.64</v>
      </c>
      <c r="LMO18" s="110" t="s">
        <v>752</v>
      </c>
      <c r="LMP18" s="111" t="s">
        <v>526</v>
      </c>
      <c r="LMQ18" s="112" t="s">
        <v>525</v>
      </c>
      <c r="LMR18" s="142">
        <v>44927</v>
      </c>
      <c r="LMS18" s="142">
        <v>44743</v>
      </c>
      <c r="LMT18" s="143">
        <v>44652</v>
      </c>
      <c r="LMU18" s="142">
        <v>44562</v>
      </c>
      <c r="LMV18" s="112" t="s">
        <v>56</v>
      </c>
      <c r="LMW18" s="141" t="s">
        <v>54</v>
      </c>
      <c r="LMX18" s="117" t="s">
        <v>751</v>
      </c>
      <c r="LMY18" s="111" t="s">
        <v>1181</v>
      </c>
      <c r="LMZ18" s="111"/>
      <c r="LNA18" s="119">
        <v>0.62</v>
      </c>
      <c r="LNB18" s="181" t="s">
        <v>1182</v>
      </c>
      <c r="LNC18" s="182"/>
      <c r="LND18" s="120">
        <v>0.64</v>
      </c>
      <c r="LNE18" s="110" t="s">
        <v>752</v>
      </c>
      <c r="LNF18" s="111" t="s">
        <v>526</v>
      </c>
      <c r="LNG18" s="112" t="s">
        <v>525</v>
      </c>
      <c r="LNH18" s="142">
        <v>44927</v>
      </c>
      <c r="LNI18" s="142">
        <v>44743</v>
      </c>
      <c r="LNJ18" s="143">
        <v>44652</v>
      </c>
      <c r="LNK18" s="142">
        <v>44562</v>
      </c>
      <c r="LNL18" s="112" t="s">
        <v>56</v>
      </c>
      <c r="LNM18" s="141" t="s">
        <v>54</v>
      </c>
      <c r="LNN18" s="117" t="s">
        <v>751</v>
      </c>
      <c r="LNO18" s="111" t="s">
        <v>1181</v>
      </c>
      <c r="LNP18" s="111"/>
      <c r="LNQ18" s="119">
        <v>0.62</v>
      </c>
      <c r="LNR18" s="181" t="s">
        <v>1182</v>
      </c>
      <c r="LNS18" s="182"/>
      <c r="LNT18" s="120">
        <v>0.64</v>
      </c>
      <c r="LNU18" s="110" t="s">
        <v>752</v>
      </c>
      <c r="LNV18" s="111" t="s">
        <v>526</v>
      </c>
      <c r="LNW18" s="112" t="s">
        <v>525</v>
      </c>
      <c r="LNX18" s="142">
        <v>44927</v>
      </c>
      <c r="LNY18" s="142">
        <v>44743</v>
      </c>
      <c r="LNZ18" s="143">
        <v>44652</v>
      </c>
      <c r="LOA18" s="142">
        <v>44562</v>
      </c>
      <c r="LOB18" s="112" t="s">
        <v>56</v>
      </c>
      <c r="LOC18" s="141" t="s">
        <v>54</v>
      </c>
      <c r="LOD18" s="117" t="s">
        <v>751</v>
      </c>
      <c r="LOE18" s="111" t="s">
        <v>1181</v>
      </c>
      <c r="LOF18" s="111"/>
      <c r="LOG18" s="119">
        <v>0.62</v>
      </c>
      <c r="LOH18" s="181" t="s">
        <v>1182</v>
      </c>
      <c r="LOI18" s="182"/>
      <c r="LOJ18" s="120">
        <v>0.64</v>
      </c>
      <c r="LOK18" s="110" t="s">
        <v>752</v>
      </c>
      <c r="LOL18" s="111" t="s">
        <v>526</v>
      </c>
      <c r="LOM18" s="112" t="s">
        <v>525</v>
      </c>
      <c r="LON18" s="142">
        <v>44927</v>
      </c>
      <c r="LOO18" s="142">
        <v>44743</v>
      </c>
      <c r="LOP18" s="143">
        <v>44652</v>
      </c>
      <c r="LOQ18" s="142">
        <v>44562</v>
      </c>
      <c r="LOR18" s="112" t="s">
        <v>56</v>
      </c>
      <c r="LOS18" s="141" t="s">
        <v>54</v>
      </c>
      <c r="LOT18" s="117" t="s">
        <v>751</v>
      </c>
      <c r="LOU18" s="111" t="s">
        <v>1181</v>
      </c>
      <c r="LOV18" s="111"/>
      <c r="LOW18" s="119">
        <v>0.62</v>
      </c>
      <c r="LOX18" s="181" t="s">
        <v>1182</v>
      </c>
      <c r="LOY18" s="182"/>
      <c r="LOZ18" s="120">
        <v>0.64</v>
      </c>
      <c r="LPA18" s="110" t="s">
        <v>752</v>
      </c>
      <c r="LPB18" s="111" t="s">
        <v>526</v>
      </c>
      <c r="LPC18" s="112" t="s">
        <v>525</v>
      </c>
      <c r="LPD18" s="142">
        <v>44927</v>
      </c>
      <c r="LPE18" s="142">
        <v>44743</v>
      </c>
      <c r="LPF18" s="143">
        <v>44652</v>
      </c>
      <c r="LPG18" s="142">
        <v>44562</v>
      </c>
      <c r="LPH18" s="112" t="s">
        <v>56</v>
      </c>
      <c r="LPI18" s="141" t="s">
        <v>54</v>
      </c>
      <c r="LPJ18" s="117" t="s">
        <v>751</v>
      </c>
      <c r="LPK18" s="111" t="s">
        <v>1181</v>
      </c>
      <c r="LPL18" s="111"/>
      <c r="LPM18" s="119">
        <v>0.62</v>
      </c>
      <c r="LPN18" s="181" t="s">
        <v>1182</v>
      </c>
      <c r="LPO18" s="182"/>
      <c r="LPP18" s="120">
        <v>0.64</v>
      </c>
      <c r="LPQ18" s="110" t="s">
        <v>752</v>
      </c>
      <c r="LPR18" s="111" t="s">
        <v>526</v>
      </c>
      <c r="LPS18" s="112" t="s">
        <v>525</v>
      </c>
      <c r="LPT18" s="142">
        <v>44927</v>
      </c>
      <c r="LPU18" s="142">
        <v>44743</v>
      </c>
      <c r="LPV18" s="143">
        <v>44652</v>
      </c>
      <c r="LPW18" s="142">
        <v>44562</v>
      </c>
      <c r="LPX18" s="112" t="s">
        <v>56</v>
      </c>
      <c r="LPY18" s="141" t="s">
        <v>54</v>
      </c>
      <c r="LPZ18" s="117" t="s">
        <v>751</v>
      </c>
      <c r="LQA18" s="111" t="s">
        <v>1181</v>
      </c>
      <c r="LQB18" s="111"/>
      <c r="LQC18" s="119">
        <v>0.62</v>
      </c>
      <c r="LQD18" s="181" t="s">
        <v>1182</v>
      </c>
      <c r="LQE18" s="182"/>
      <c r="LQF18" s="120">
        <v>0.64</v>
      </c>
      <c r="LQG18" s="110" t="s">
        <v>752</v>
      </c>
      <c r="LQH18" s="111" t="s">
        <v>526</v>
      </c>
      <c r="LQI18" s="112" t="s">
        <v>525</v>
      </c>
      <c r="LQJ18" s="142">
        <v>44927</v>
      </c>
      <c r="LQK18" s="142">
        <v>44743</v>
      </c>
      <c r="LQL18" s="143">
        <v>44652</v>
      </c>
      <c r="LQM18" s="142">
        <v>44562</v>
      </c>
      <c r="LQN18" s="112" t="s">
        <v>56</v>
      </c>
      <c r="LQO18" s="141" t="s">
        <v>54</v>
      </c>
      <c r="LQP18" s="117" t="s">
        <v>751</v>
      </c>
      <c r="LQQ18" s="111" t="s">
        <v>1181</v>
      </c>
      <c r="LQR18" s="111"/>
      <c r="LQS18" s="119">
        <v>0.62</v>
      </c>
      <c r="LQT18" s="181" t="s">
        <v>1182</v>
      </c>
      <c r="LQU18" s="182"/>
      <c r="LQV18" s="120">
        <v>0.64</v>
      </c>
      <c r="LQW18" s="110" t="s">
        <v>752</v>
      </c>
      <c r="LQX18" s="111" t="s">
        <v>526</v>
      </c>
      <c r="LQY18" s="112" t="s">
        <v>525</v>
      </c>
      <c r="LQZ18" s="142">
        <v>44927</v>
      </c>
      <c r="LRA18" s="142">
        <v>44743</v>
      </c>
      <c r="LRB18" s="143">
        <v>44652</v>
      </c>
      <c r="LRC18" s="142">
        <v>44562</v>
      </c>
      <c r="LRD18" s="112" t="s">
        <v>56</v>
      </c>
      <c r="LRE18" s="141" t="s">
        <v>54</v>
      </c>
      <c r="LRF18" s="117" t="s">
        <v>751</v>
      </c>
      <c r="LRG18" s="111" t="s">
        <v>1181</v>
      </c>
      <c r="LRH18" s="111"/>
      <c r="LRI18" s="119">
        <v>0.62</v>
      </c>
      <c r="LRJ18" s="181" t="s">
        <v>1182</v>
      </c>
      <c r="LRK18" s="182"/>
      <c r="LRL18" s="120">
        <v>0.64</v>
      </c>
      <c r="LRM18" s="110" t="s">
        <v>752</v>
      </c>
      <c r="LRN18" s="111" t="s">
        <v>526</v>
      </c>
      <c r="LRO18" s="112" t="s">
        <v>525</v>
      </c>
      <c r="LRP18" s="142">
        <v>44927</v>
      </c>
      <c r="LRQ18" s="142">
        <v>44743</v>
      </c>
      <c r="LRR18" s="143">
        <v>44652</v>
      </c>
      <c r="LRS18" s="142">
        <v>44562</v>
      </c>
      <c r="LRT18" s="112" t="s">
        <v>56</v>
      </c>
      <c r="LRU18" s="141" t="s">
        <v>54</v>
      </c>
      <c r="LRV18" s="117" t="s">
        <v>751</v>
      </c>
      <c r="LRW18" s="111" t="s">
        <v>1181</v>
      </c>
      <c r="LRX18" s="111"/>
      <c r="LRY18" s="119">
        <v>0.62</v>
      </c>
      <c r="LRZ18" s="181" t="s">
        <v>1182</v>
      </c>
      <c r="LSA18" s="182"/>
      <c r="LSB18" s="120">
        <v>0.64</v>
      </c>
      <c r="LSC18" s="110" t="s">
        <v>752</v>
      </c>
      <c r="LSD18" s="111" t="s">
        <v>526</v>
      </c>
      <c r="LSE18" s="112" t="s">
        <v>525</v>
      </c>
      <c r="LSF18" s="142">
        <v>44927</v>
      </c>
      <c r="LSG18" s="142">
        <v>44743</v>
      </c>
      <c r="LSH18" s="143">
        <v>44652</v>
      </c>
      <c r="LSI18" s="142">
        <v>44562</v>
      </c>
      <c r="LSJ18" s="112" t="s">
        <v>56</v>
      </c>
      <c r="LSK18" s="141" t="s">
        <v>54</v>
      </c>
      <c r="LSL18" s="117" t="s">
        <v>751</v>
      </c>
      <c r="LSM18" s="111" t="s">
        <v>1181</v>
      </c>
      <c r="LSN18" s="111"/>
      <c r="LSO18" s="119">
        <v>0.62</v>
      </c>
      <c r="LSP18" s="181" t="s">
        <v>1182</v>
      </c>
      <c r="LSQ18" s="182"/>
      <c r="LSR18" s="120">
        <v>0.64</v>
      </c>
      <c r="LSS18" s="110" t="s">
        <v>752</v>
      </c>
      <c r="LST18" s="111" t="s">
        <v>526</v>
      </c>
      <c r="LSU18" s="112" t="s">
        <v>525</v>
      </c>
      <c r="LSV18" s="142">
        <v>44927</v>
      </c>
      <c r="LSW18" s="142">
        <v>44743</v>
      </c>
      <c r="LSX18" s="143">
        <v>44652</v>
      </c>
      <c r="LSY18" s="142">
        <v>44562</v>
      </c>
      <c r="LSZ18" s="112" t="s">
        <v>56</v>
      </c>
      <c r="LTA18" s="141" t="s">
        <v>54</v>
      </c>
      <c r="LTB18" s="117" t="s">
        <v>751</v>
      </c>
      <c r="LTC18" s="111" t="s">
        <v>1181</v>
      </c>
      <c r="LTD18" s="111"/>
      <c r="LTE18" s="119">
        <v>0.62</v>
      </c>
      <c r="LTF18" s="181" t="s">
        <v>1182</v>
      </c>
      <c r="LTG18" s="182"/>
      <c r="LTH18" s="120">
        <v>0.64</v>
      </c>
      <c r="LTI18" s="110" t="s">
        <v>752</v>
      </c>
      <c r="LTJ18" s="111" t="s">
        <v>526</v>
      </c>
      <c r="LTK18" s="112" t="s">
        <v>525</v>
      </c>
      <c r="LTL18" s="142">
        <v>44927</v>
      </c>
      <c r="LTM18" s="142">
        <v>44743</v>
      </c>
      <c r="LTN18" s="143">
        <v>44652</v>
      </c>
      <c r="LTO18" s="142">
        <v>44562</v>
      </c>
      <c r="LTP18" s="112" t="s">
        <v>56</v>
      </c>
      <c r="LTQ18" s="141" t="s">
        <v>54</v>
      </c>
      <c r="LTR18" s="117" t="s">
        <v>751</v>
      </c>
      <c r="LTS18" s="111" t="s">
        <v>1181</v>
      </c>
      <c r="LTT18" s="111"/>
      <c r="LTU18" s="119">
        <v>0.62</v>
      </c>
      <c r="LTV18" s="181" t="s">
        <v>1182</v>
      </c>
      <c r="LTW18" s="182"/>
      <c r="LTX18" s="120">
        <v>0.64</v>
      </c>
      <c r="LTY18" s="110" t="s">
        <v>752</v>
      </c>
      <c r="LTZ18" s="111" t="s">
        <v>526</v>
      </c>
      <c r="LUA18" s="112" t="s">
        <v>525</v>
      </c>
      <c r="LUB18" s="142">
        <v>44927</v>
      </c>
      <c r="LUC18" s="142">
        <v>44743</v>
      </c>
      <c r="LUD18" s="143">
        <v>44652</v>
      </c>
      <c r="LUE18" s="142">
        <v>44562</v>
      </c>
      <c r="LUF18" s="112" t="s">
        <v>56</v>
      </c>
      <c r="LUG18" s="141" t="s">
        <v>54</v>
      </c>
      <c r="LUH18" s="117" t="s">
        <v>751</v>
      </c>
      <c r="LUI18" s="111" t="s">
        <v>1181</v>
      </c>
      <c r="LUJ18" s="111"/>
      <c r="LUK18" s="119">
        <v>0.62</v>
      </c>
      <c r="LUL18" s="181" t="s">
        <v>1182</v>
      </c>
      <c r="LUM18" s="182"/>
      <c r="LUN18" s="120">
        <v>0.64</v>
      </c>
      <c r="LUO18" s="110" t="s">
        <v>752</v>
      </c>
      <c r="LUP18" s="111" t="s">
        <v>526</v>
      </c>
      <c r="LUQ18" s="112" t="s">
        <v>525</v>
      </c>
      <c r="LUR18" s="142">
        <v>44927</v>
      </c>
      <c r="LUS18" s="142">
        <v>44743</v>
      </c>
      <c r="LUT18" s="143">
        <v>44652</v>
      </c>
      <c r="LUU18" s="142">
        <v>44562</v>
      </c>
      <c r="LUV18" s="112" t="s">
        <v>56</v>
      </c>
      <c r="LUW18" s="141" t="s">
        <v>54</v>
      </c>
      <c r="LUX18" s="117" t="s">
        <v>751</v>
      </c>
      <c r="LUY18" s="111" t="s">
        <v>1181</v>
      </c>
      <c r="LUZ18" s="111"/>
      <c r="LVA18" s="119">
        <v>0.62</v>
      </c>
      <c r="LVB18" s="181" t="s">
        <v>1182</v>
      </c>
      <c r="LVC18" s="182"/>
      <c r="LVD18" s="120">
        <v>0.64</v>
      </c>
      <c r="LVE18" s="110" t="s">
        <v>752</v>
      </c>
      <c r="LVF18" s="111" t="s">
        <v>526</v>
      </c>
      <c r="LVG18" s="112" t="s">
        <v>525</v>
      </c>
      <c r="LVH18" s="142">
        <v>44927</v>
      </c>
      <c r="LVI18" s="142">
        <v>44743</v>
      </c>
      <c r="LVJ18" s="143">
        <v>44652</v>
      </c>
      <c r="LVK18" s="142">
        <v>44562</v>
      </c>
      <c r="LVL18" s="112" t="s">
        <v>56</v>
      </c>
      <c r="LVM18" s="141" t="s">
        <v>54</v>
      </c>
      <c r="LVN18" s="117" t="s">
        <v>751</v>
      </c>
      <c r="LVO18" s="111" t="s">
        <v>1181</v>
      </c>
      <c r="LVP18" s="111"/>
      <c r="LVQ18" s="119">
        <v>0.62</v>
      </c>
      <c r="LVR18" s="181" t="s">
        <v>1182</v>
      </c>
      <c r="LVS18" s="182"/>
      <c r="LVT18" s="120">
        <v>0.64</v>
      </c>
      <c r="LVU18" s="110" t="s">
        <v>752</v>
      </c>
      <c r="LVV18" s="111" t="s">
        <v>526</v>
      </c>
      <c r="LVW18" s="112" t="s">
        <v>525</v>
      </c>
      <c r="LVX18" s="142">
        <v>44927</v>
      </c>
      <c r="LVY18" s="142">
        <v>44743</v>
      </c>
      <c r="LVZ18" s="143">
        <v>44652</v>
      </c>
      <c r="LWA18" s="142">
        <v>44562</v>
      </c>
      <c r="LWB18" s="112" t="s">
        <v>56</v>
      </c>
      <c r="LWC18" s="141" t="s">
        <v>54</v>
      </c>
      <c r="LWD18" s="117" t="s">
        <v>751</v>
      </c>
      <c r="LWE18" s="111" t="s">
        <v>1181</v>
      </c>
      <c r="LWF18" s="111"/>
      <c r="LWG18" s="119">
        <v>0.62</v>
      </c>
      <c r="LWH18" s="181" t="s">
        <v>1182</v>
      </c>
      <c r="LWI18" s="182"/>
      <c r="LWJ18" s="120">
        <v>0.64</v>
      </c>
      <c r="LWK18" s="110" t="s">
        <v>752</v>
      </c>
      <c r="LWL18" s="111" t="s">
        <v>526</v>
      </c>
      <c r="LWM18" s="112" t="s">
        <v>525</v>
      </c>
      <c r="LWN18" s="142">
        <v>44927</v>
      </c>
      <c r="LWO18" s="142">
        <v>44743</v>
      </c>
      <c r="LWP18" s="143">
        <v>44652</v>
      </c>
      <c r="LWQ18" s="142">
        <v>44562</v>
      </c>
      <c r="LWR18" s="112" t="s">
        <v>56</v>
      </c>
      <c r="LWS18" s="141" t="s">
        <v>54</v>
      </c>
      <c r="LWT18" s="117" t="s">
        <v>751</v>
      </c>
      <c r="LWU18" s="111" t="s">
        <v>1181</v>
      </c>
      <c r="LWV18" s="111"/>
      <c r="LWW18" s="119">
        <v>0.62</v>
      </c>
      <c r="LWX18" s="181" t="s">
        <v>1182</v>
      </c>
      <c r="LWY18" s="182"/>
      <c r="LWZ18" s="120">
        <v>0.64</v>
      </c>
      <c r="LXA18" s="110" t="s">
        <v>752</v>
      </c>
      <c r="LXB18" s="111" t="s">
        <v>526</v>
      </c>
      <c r="LXC18" s="112" t="s">
        <v>525</v>
      </c>
      <c r="LXD18" s="142">
        <v>44927</v>
      </c>
      <c r="LXE18" s="142">
        <v>44743</v>
      </c>
      <c r="LXF18" s="143">
        <v>44652</v>
      </c>
      <c r="LXG18" s="142">
        <v>44562</v>
      </c>
      <c r="LXH18" s="112" t="s">
        <v>56</v>
      </c>
      <c r="LXI18" s="141" t="s">
        <v>54</v>
      </c>
      <c r="LXJ18" s="117" t="s">
        <v>751</v>
      </c>
      <c r="LXK18" s="111" t="s">
        <v>1181</v>
      </c>
      <c r="LXL18" s="111"/>
      <c r="LXM18" s="119">
        <v>0.62</v>
      </c>
      <c r="LXN18" s="181" t="s">
        <v>1182</v>
      </c>
      <c r="LXO18" s="182"/>
      <c r="LXP18" s="120">
        <v>0.64</v>
      </c>
      <c r="LXQ18" s="110" t="s">
        <v>752</v>
      </c>
      <c r="LXR18" s="111" t="s">
        <v>526</v>
      </c>
      <c r="LXS18" s="112" t="s">
        <v>525</v>
      </c>
      <c r="LXT18" s="142">
        <v>44927</v>
      </c>
      <c r="LXU18" s="142">
        <v>44743</v>
      </c>
      <c r="LXV18" s="143">
        <v>44652</v>
      </c>
      <c r="LXW18" s="142">
        <v>44562</v>
      </c>
      <c r="LXX18" s="112" t="s">
        <v>56</v>
      </c>
      <c r="LXY18" s="141" t="s">
        <v>54</v>
      </c>
      <c r="LXZ18" s="117" t="s">
        <v>751</v>
      </c>
      <c r="LYA18" s="111" t="s">
        <v>1181</v>
      </c>
      <c r="LYB18" s="111"/>
      <c r="LYC18" s="119">
        <v>0.62</v>
      </c>
      <c r="LYD18" s="181" t="s">
        <v>1182</v>
      </c>
      <c r="LYE18" s="182"/>
      <c r="LYF18" s="120">
        <v>0.64</v>
      </c>
      <c r="LYG18" s="110" t="s">
        <v>752</v>
      </c>
      <c r="LYH18" s="111" t="s">
        <v>526</v>
      </c>
      <c r="LYI18" s="112" t="s">
        <v>525</v>
      </c>
      <c r="LYJ18" s="142">
        <v>44927</v>
      </c>
      <c r="LYK18" s="142">
        <v>44743</v>
      </c>
      <c r="LYL18" s="143">
        <v>44652</v>
      </c>
      <c r="LYM18" s="142">
        <v>44562</v>
      </c>
      <c r="LYN18" s="112" t="s">
        <v>56</v>
      </c>
      <c r="LYO18" s="141" t="s">
        <v>54</v>
      </c>
      <c r="LYP18" s="117" t="s">
        <v>751</v>
      </c>
      <c r="LYQ18" s="111" t="s">
        <v>1181</v>
      </c>
      <c r="LYR18" s="111"/>
      <c r="LYS18" s="119">
        <v>0.62</v>
      </c>
      <c r="LYT18" s="181" t="s">
        <v>1182</v>
      </c>
      <c r="LYU18" s="182"/>
      <c r="LYV18" s="120">
        <v>0.64</v>
      </c>
      <c r="LYW18" s="110" t="s">
        <v>752</v>
      </c>
      <c r="LYX18" s="111" t="s">
        <v>526</v>
      </c>
      <c r="LYY18" s="112" t="s">
        <v>525</v>
      </c>
      <c r="LYZ18" s="142">
        <v>44927</v>
      </c>
      <c r="LZA18" s="142">
        <v>44743</v>
      </c>
      <c r="LZB18" s="143">
        <v>44652</v>
      </c>
      <c r="LZC18" s="142">
        <v>44562</v>
      </c>
      <c r="LZD18" s="112" t="s">
        <v>56</v>
      </c>
      <c r="LZE18" s="141" t="s">
        <v>54</v>
      </c>
      <c r="LZF18" s="117" t="s">
        <v>751</v>
      </c>
      <c r="LZG18" s="111" t="s">
        <v>1181</v>
      </c>
      <c r="LZH18" s="111"/>
      <c r="LZI18" s="119">
        <v>0.62</v>
      </c>
      <c r="LZJ18" s="181" t="s">
        <v>1182</v>
      </c>
      <c r="LZK18" s="182"/>
      <c r="LZL18" s="120">
        <v>0.64</v>
      </c>
      <c r="LZM18" s="110" t="s">
        <v>752</v>
      </c>
      <c r="LZN18" s="111" t="s">
        <v>526</v>
      </c>
      <c r="LZO18" s="112" t="s">
        <v>525</v>
      </c>
      <c r="LZP18" s="142">
        <v>44927</v>
      </c>
      <c r="LZQ18" s="142">
        <v>44743</v>
      </c>
      <c r="LZR18" s="143">
        <v>44652</v>
      </c>
      <c r="LZS18" s="142">
        <v>44562</v>
      </c>
      <c r="LZT18" s="112" t="s">
        <v>56</v>
      </c>
      <c r="LZU18" s="141" t="s">
        <v>54</v>
      </c>
      <c r="LZV18" s="117" t="s">
        <v>751</v>
      </c>
      <c r="LZW18" s="111" t="s">
        <v>1181</v>
      </c>
      <c r="LZX18" s="111"/>
      <c r="LZY18" s="119">
        <v>0.62</v>
      </c>
      <c r="LZZ18" s="181" t="s">
        <v>1182</v>
      </c>
      <c r="MAA18" s="182"/>
      <c r="MAB18" s="120">
        <v>0.64</v>
      </c>
      <c r="MAC18" s="110" t="s">
        <v>752</v>
      </c>
      <c r="MAD18" s="111" t="s">
        <v>526</v>
      </c>
      <c r="MAE18" s="112" t="s">
        <v>525</v>
      </c>
      <c r="MAF18" s="142">
        <v>44927</v>
      </c>
      <c r="MAG18" s="142">
        <v>44743</v>
      </c>
      <c r="MAH18" s="143">
        <v>44652</v>
      </c>
      <c r="MAI18" s="142">
        <v>44562</v>
      </c>
      <c r="MAJ18" s="112" t="s">
        <v>56</v>
      </c>
      <c r="MAK18" s="141" t="s">
        <v>54</v>
      </c>
      <c r="MAL18" s="117" t="s">
        <v>751</v>
      </c>
      <c r="MAM18" s="111" t="s">
        <v>1181</v>
      </c>
      <c r="MAN18" s="111"/>
      <c r="MAO18" s="119">
        <v>0.62</v>
      </c>
      <c r="MAP18" s="181" t="s">
        <v>1182</v>
      </c>
      <c r="MAQ18" s="182"/>
      <c r="MAR18" s="120">
        <v>0.64</v>
      </c>
      <c r="MAS18" s="110" t="s">
        <v>752</v>
      </c>
      <c r="MAT18" s="111" t="s">
        <v>526</v>
      </c>
      <c r="MAU18" s="112" t="s">
        <v>525</v>
      </c>
      <c r="MAV18" s="142">
        <v>44927</v>
      </c>
      <c r="MAW18" s="142">
        <v>44743</v>
      </c>
      <c r="MAX18" s="143">
        <v>44652</v>
      </c>
      <c r="MAY18" s="142">
        <v>44562</v>
      </c>
      <c r="MAZ18" s="112" t="s">
        <v>56</v>
      </c>
      <c r="MBA18" s="141" t="s">
        <v>54</v>
      </c>
      <c r="MBB18" s="117" t="s">
        <v>751</v>
      </c>
      <c r="MBC18" s="111" t="s">
        <v>1181</v>
      </c>
      <c r="MBD18" s="111"/>
      <c r="MBE18" s="119">
        <v>0.62</v>
      </c>
      <c r="MBF18" s="181" t="s">
        <v>1182</v>
      </c>
      <c r="MBG18" s="182"/>
      <c r="MBH18" s="120">
        <v>0.64</v>
      </c>
      <c r="MBI18" s="110" t="s">
        <v>752</v>
      </c>
      <c r="MBJ18" s="111" t="s">
        <v>526</v>
      </c>
      <c r="MBK18" s="112" t="s">
        <v>525</v>
      </c>
      <c r="MBL18" s="142">
        <v>44927</v>
      </c>
      <c r="MBM18" s="142">
        <v>44743</v>
      </c>
      <c r="MBN18" s="143">
        <v>44652</v>
      </c>
      <c r="MBO18" s="142">
        <v>44562</v>
      </c>
      <c r="MBP18" s="112" t="s">
        <v>56</v>
      </c>
      <c r="MBQ18" s="141" t="s">
        <v>54</v>
      </c>
      <c r="MBR18" s="117" t="s">
        <v>751</v>
      </c>
      <c r="MBS18" s="111" t="s">
        <v>1181</v>
      </c>
      <c r="MBT18" s="111"/>
      <c r="MBU18" s="119">
        <v>0.62</v>
      </c>
      <c r="MBV18" s="181" t="s">
        <v>1182</v>
      </c>
      <c r="MBW18" s="182"/>
      <c r="MBX18" s="120">
        <v>0.64</v>
      </c>
      <c r="MBY18" s="110" t="s">
        <v>752</v>
      </c>
      <c r="MBZ18" s="111" t="s">
        <v>526</v>
      </c>
      <c r="MCA18" s="112" t="s">
        <v>525</v>
      </c>
      <c r="MCB18" s="142">
        <v>44927</v>
      </c>
      <c r="MCC18" s="142">
        <v>44743</v>
      </c>
      <c r="MCD18" s="143">
        <v>44652</v>
      </c>
      <c r="MCE18" s="142">
        <v>44562</v>
      </c>
      <c r="MCF18" s="112" t="s">
        <v>56</v>
      </c>
      <c r="MCG18" s="141" t="s">
        <v>54</v>
      </c>
      <c r="MCH18" s="117" t="s">
        <v>751</v>
      </c>
      <c r="MCI18" s="111" t="s">
        <v>1181</v>
      </c>
      <c r="MCJ18" s="111"/>
      <c r="MCK18" s="119">
        <v>0.62</v>
      </c>
      <c r="MCL18" s="181" t="s">
        <v>1182</v>
      </c>
      <c r="MCM18" s="182"/>
      <c r="MCN18" s="120">
        <v>0.64</v>
      </c>
      <c r="MCO18" s="110" t="s">
        <v>752</v>
      </c>
      <c r="MCP18" s="111" t="s">
        <v>526</v>
      </c>
      <c r="MCQ18" s="112" t="s">
        <v>525</v>
      </c>
      <c r="MCR18" s="142">
        <v>44927</v>
      </c>
      <c r="MCS18" s="142">
        <v>44743</v>
      </c>
      <c r="MCT18" s="143">
        <v>44652</v>
      </c>
      <c r="MCU18" s="142">
        <v>44562</v>
      </c>
      <c r="MCV18" s="112" t="s">
        <v>56</v>
      </c>
      <c r="MCW18" s="141" t="s">
        <v>54</v>
      </c>
      <c r="MCX18" s="117" t="s">
        <v>751</v>
      </c>
      <c r="MCY18" s="111" t="s">
        <v>1181</v>
      </c>
      <c r="MCZ18" s="111"/>
      <c r="MDA18" s="119">
        <v>0.62</v>
      </c>
      <c r="MDB18" s="181" t="s">
        <v>1182</v>
      </c>
      <c r="MDC18" s="182"/>
      <c r="MDD18" s="120">
        <v>0.64</v>
      </c>
      <c r="MDE18" s="110" t="s">
        <v>752</v>
      </c>
      <c r="MDF18" s="111" t="s">
        <v>526</v>
      </c>
      <c r="MDG18" s="112" t="s">
        <v>525</v>
      </c>
      <c r="MDH18" s="142">
        <v>44927</v>
      </c>
      <c r="MDI18" s="142">
        <v>44743</v>
      </c>
      <c r="MDJ18" s="143">
        <v>44652</v>
      </c>
      <c r="MDK18" s="142">
        <v>44562</v>
      </c>
      <c r="MDL18" s="112" t="s">
        <v>56</v>
      </c>
      <c r="MDM18" s="141" t="s">
        <v>54</v>
      </c>
      <c r="MDN18" s="117" t="s">
        <v>751</v>
      </c>
      <c r="MDO18" s="111" t="s">
        <v>1181</v>
      </c>
      <c r="MDP18" s="111"/>
      <c r="MDQ18" s="119">
        <v>0.62</v>
      </c>
      <c r="MDR18" s="181" t="s">
        <v>1182</v>
      </c>
      <c r="MDS18" s="182"/>
      <c r="MDT18" s="120">
        <v>0.64</v>
      </c>
      <c r="MDU18" s="110" t="s">
        <v>752</v>
      </c>
      <c r="MDV18" s="111" t="s">
        <v>526</v>
      </c>
      <c r="MDW18" s="112" t="s">
        <v>525</v>
      </c>
      <c r="MDX18" s="142">
        <v>44927</v>
      </c>
      <c r="MDY18" s="142">
        <v>44743</v>
      </c>
      <c r="MDZ18" s="143">
        <v>44652</v>
      </c>
      <c r="MEA18" s="142">
        <v>44562</v>
      </c>
      <c r="MEB18" s="112" t="s">
        <v>56</v>
      </c>
      <c r="MEC18" s="141" t="s">
        <v>54</v>
      </c>
      <c r="MED18" s="117" t="s">
        <v>751</v>
      </c>
      <c r="MEE18" s="111" t="s">
        <v>1181</v>
      </c>
      <c r="MEF18" s="111"/>
      <c r="MEG18" s="119">
        <v>0.62</v>
      </c>
      <c r="MEH18" s="181" t="s">
        <v>1182</v>
      </c>
      <c r="MEI18" s="182"/>
      <c r="MEJ18" s="120">
        <v>0.64</v>
      </c>
      <c r="MEK18" s="110" t="s">
        <v>752</v>
      </c>
      <c r="MEL18" s="111" t="s">
        <v>526</v>
      </c>
      <c r="MEM18" s="112" t="s">
        <v>525</v>
      </c>
      <c r="MEN18" s="142">
        <v>44927</v>
      </c>
      <c r="MEO18" s="142">
        <v>44743</v>
      </c>
      <c r="MEP18" s="143">
        <v>44652</v>
      </c>
      <c r="MEQ18" s="142">
        <v>44562</v>
      </c>
      <c r="MER18" s="112" t="s">
        <v>56</v>
      </c>
      <c r="MES18" s="141" t="s">
        <v>54</v>
      </c>
      <c r="MET18" s="117" t="s">
        <v>751</v>
      </c>
      <c r="MEU18" s="111" t="s">
        <v>1181</v>
      </c>
      <c r="MEV18" s="111"/>
      <c r="MEW18" s="119">
        <v>0.62</v>
      </c>
      <c r="MEX18" s="181" t="s">
        <v>1182</v>
      </c>
      <c r="MEY18" s="182"/>
      <c r="MEZ18" s="120">
        <v>0.64</v>
      </c>
      <c r="MFA18" s="110" t="s">
        <v>752</v>
      </c>
      <c r="MFB18" s="111" t="s">
        <v>526</v>
      </c>
      <c r="MFC18" s="112" t="s">
        <v>525</v>
      </c>
      <c r="MFD18" s="142">
        <v>44927</v>
      </c>
      <c r="MFE18" s="142">
        <v>44743</v>
      </c>
      <c r="MFF18" s="143">
        <v>44652</v>
      </c>
      <c r="MFG18" s="142">
        <v>44562</v>
      </c>
      <c r="MFH18" s="112" t="s">
        <v>56</v>
      </c>
      <c r="MFI18" s="141" t="s">
        <v>54</v>
      </c>
      <c r="MFJ18" s="117" t="s">
        <v>751</v>
      </c>
      <c r="MFK18" s="111" t="s">
        <v>1181</v>
      </c>
      <c r="MFL18" s="111"/>
      <c r="MFM18" s="119">
        <v>0.62</v>
      </c>
      <c r="MFN18" s="181" t="s">
        <v>1182</v>
      </c>
      <c r="MFO18" s="182"/>
      <c r="MFP18" s="120">
        <v>0.64</v>
      </c>
      <c r="MFQ18" s="110" t="s">
        <v>752</v>
      </c>
      <c r="MFR18" s="111" t="s">
        <v>526</v>
      </c>
      <c r="MFS18" s="112" t="s">
        <v>525</v>
      </c>
      <c r="MFT18" s="142">
        <v>44927</v>
      </c>
      <c r="MFU18" s="142">
        <v>44743</v>
      </c>
      <c r="MFV18" s="143">
        <v>44652</v>
      </c>
      <c r="MFW18" s="142">
        <v>44562</v>
      </c>
      <c r="MFX18" s="112" t="s">
        <v>56</v>
      </c>
      <c r="MFY18" s="141" t="s">
        <v>54</v>
      </c>
      <c r="MFZ18" s="117" t="s">
        <v>751</v>
      </c>
      <c r="MGA18" s="111" t="s">
        <v>1181</v>
      </c>
      <c r="MGB18" s="111"/>
      <c r="MGC18" s="119">
        <v>0.62</v>
      </c>
      <c r="MGD18" s="181" t="s">
        <v>1182</v>
      </c>
      <c r="MGE18" s="182"/>
      <c r="MGF18" s="120">
        <v>0.64</v>
      </c>
      <c r="MGG18" s="110" t="s">
        <v>752</v>
      </c>
      <c r="MGH18" s="111" t="s">
        <v>526</v>
      </c>
      <c r="MGI18" s="112" t="s">
        <v>525</v>
      </c>
      <c r="MGJ18" s="142">
        <v>44927</v>
      </c>
      <c r="MGK18" s="142">
        <v>44743</v>
      </c>
      <c r="MGL18" s="143">
        <v>44652</v>
      </c>
      <c r="MGM18" s="142">
        <v>44562</v>
      </c>
      <c r="MGN18" s="112" t="s">
        <v>56</v>
      </c>
      <c r="MGO18" s="141" t="s">
        <v>54</v>
      </c>
      <c r="MGP18" s="117" t="s">
        <v>751</v>
      </c>
      <c r="MGQ18" s="111" t="s">
        <v>1181</v>
      </c>
      <c r="MGR18" s="111"/>
      <c r="MGS18" s="119">
        <v>0.62</v>
      </c>
      <c r="MGT18" s="181" t="s">
        <v>1182</v>
      </c>
      <c r="MGU18" s="182"/>
      <c r="MGV18" s="120">
        <v>0.64</v>
      </c>
      <c r="MGW18" s="110" t="s">
        <v>752</v>
      </c>
      <c r="MGX18" s="111" t="s">
        <v>526</v>
      </c>
      <c r="MGY18" s="112" t="s">
        <v>525</v>
      </c>
      <c r="MGZ18" s="142">
        <v>44927</v>
      </c>
      <c r="MHA18" s="142">
        <v>44743</v>
      </c>
      <c r="MHB18" s="143">
        <v>44652</v>
      </c>
      <c r="MHC18" s="142">
        <v>44562</v>
      </c>
      <c r="MHD18" s="112" t="s">
        <v>56</v>
      </c>
      <c r="MHE18" s="141" t="s">
        <v>54</v>
      </c>
      <c r="MHF18" s="117" t="s">
        <v>751</v>
      </c>
      <c r="MHG18" s="111" t="s">
        <v>1181</v>
      </c>
      <c r="MHH18" s="111"/>
      <c r="MHI18" s="119">
        <v>0.62</v>
      </c>
      <c r="MHJ18" s="181" t="s">
        <v>1182</v>
      </c>
      <c r="MHK18" s="182"/>
      <c r="MHL18" s="120">
        <v>0.64</v>
      </c>
      <c r="MHM18" s="110" t="s">
        <v>752</v>
      </c>
      <c r="MHN18" s="111" t="s">
        <v>526</v>
      </c>
      <c r="MHO18" s="112" t="s">
        <v>525</v>
      </c>
      <c r="MHP18" s="142">
        <v>44927</v>
      </c>
      <c r="MHQ18" s="142">
        <v>44743</v>
      </c>
      <c r="MHR18" s="143">
        <v>44652</v>
      </c>
      <c r="MHS18" s="142">
        <v>44562</v>
      </c>
      <c r="MHT18" s="112" t="s">
        <v>56</v>
      </c>
      <c r="MHU18" s="141" t="s">
        <v>54</v>
      </c>
      <c r="MHV18" s="117" t="s">
        <v>751</v>
      </c>
      <c r="MHW18" s="111" t="s">
        <v>1181</v>
      </c>
      <c r="MHX18" s="111"/>
      <c r="MHY18" s="119">
        <v>0.62</v>
      </c>
      <c r="MHZ18" s="181" t="s">
        <v>1182</v>
      </c>
      <c r="MIA18" s="182"/>
      <c r="MIB18" s="120">
        <v>0.64</v>
      </c>
      <c r="MIC18" s="110" t="s">
        <v>752</v>
      </c>
      <c r="MID18" s="111" t="s">
        <v>526</v>
      </c>
      <c r="MIE18" s="112" t="s">
        <v>525</v>
      </c>
      <c r="MIF18" s="142">
        <v>44927</v>
      </c>
      <c r="MIG18" s="142">
        <v>44743</v>
      </c>
      <c r="MIH18" s="143">
        <v>44652</v>
      </c>
      <c r="MII18" s="142">
        <v>44562</v>
      </c>
      <c r="MIJ18" s="112" t="s">
        <v>56</v>
      </c>
      <c r="MIK18" s="141" t="s">
        <v>54</v>
      </c>
      <c r="MIL18" s="117" t="s">
        <v>751</v>
      </c>
      <c r="MIM18" s="111" t="s">
        <v>1181</v>
      </c>
      <c r="MIN18" s="111"/>
      <c r="MIO18" s="119">
        <v>0.62</v>
      </c>
      <c r="MIP18" s="181" t="s">
        <v>1182</v>
      </c>
      <c r="MIQ18" s="182"/>
      <c r="MIR18" s="120">
        <v>0.64</v>
      </c>
      <c r="MIS18" s="110" t="s">
        <v>752</v>
      </c>
      <c r="MIT18" s="111" t="s">
        <v>526</v>
      </c>
      <c r="MIU18" s="112" t="s">
        <v>525</v>
      </c>
      <c r="MIV18" s="142">
        <v>44927</v>
      </c>
      <c r="MIW18" s="142">
        <v>44743</v>
      </c>
      <c r="MIX18" s="143">
        <v>44652</v>
      </c>
      <c r="MIY18" s="142">
        <v>44562</v>
      </c>
      <c r="MIZ18" s="112" t="s">
        <v>56</v>
      </c>
      <c r="MJA18" s="141" t="s">
        <v>54</v>
      </c>
      <c r="MJB18" s="117" t="s">
        <v>751</v>
      </c>
      <c r="MJC18" s="111" t="s">
        <v>1181</v>
      </c>
      <c r="MJD18" s="111"/>
      <c r="MJE18" s="119">
        <v>0.62</v>
      </c>
      <c r="MJF18" s="181" t="s">
        <v>1182</v>
      </c>
      <c r="MJG18" s="182"/>
      <c r="MJH18" s="120">
        <v>0.64</v>
      </c>
      <c r="MJI18" s="110" t="s">
        <v>752</v>
      </c>
      <c r="MJJ18" s="111" t="s">
        <v>526</v>
      </c>
      <c r="MJK18" s="112" t="s">
        <v>525</v>
      </c>
      <c r="MJL18" s="142">
        <v>44927</v>
      </c>
      <c r="MJM18" s="142">
        <v>44743</v>
      </c>
      <c r="MJN18" s="143">
        <v>44652</v>
      </c>
      <c r="MJO18" s="142">
        <v>44562</v>
      </c>
      <c r="MJP18" s="112" t="s">
        <v>56</v>
      </c>
      <c r="MJQ18" s="141" t="s">
        <v>54</v>
      </c>
      <c r="MJR18" s="117" t="s">
        <v>751</v>
      </c>
      <c r="MJS18" s="111" t="s">
        <v>1181</v>
      </c>
      <c r="MJT18" s="111"/>
      <c r="MJU18" s="119">
        <v>0.62</v>
      </c>
      <c r="MJV18" s="181" t="s">
        <v>1182</v>
      </c>
      <c r="MJW18" s="182"/>
      <c r="MJX18" s="120">
        <v>0.64</v>
      </c>
      <c r="MJY18" s="110" t="s">
        <v>752</v>
      </c>
      <c r="MJZ18" s="111" t="s">
        <v>526</v>
      </c>
      <c r="MKA18" s="112" t="s">
        <v>525</v>
      </c>
      <c r="MKB18" s="142">
        <v>44927</v>
      </c>
      <c r="MKC18" s="142">
        <v>44743</v>
      </c>
      <c r="MKD18" s="143">
        <v>44652</v>
      </c>
      <c r="MKE18" s="142">
        <v>44562</v>
      </c>
      <c r="MKF18" s="112" t="s">
        <v>56</v>
      </c>
      <c r="MKG18" s="141" t="s">
        <v>54</v>
      </c>
      <c r="MKH18" s="117" t="s">
        <v>751</v>
      </c>
      <c r="MKI18" s="111" t="s">
        <v>1181</v>
      </c>
      <c r="MKJ18" s="111"/>
      <c r="MKK18" s="119">
        <v>0.62</v>
      </c>
      <c r="MKL18" s="181" t="s">
        <v>1182</v>
      </c>
      <c r="MKM18" s="182"/>
      <c r="MKN18" s="120">
        <v>0.64</v>
      </c>
      <c r="MKO18" s="110" t="s">
        <v>752</v>
      </c>
      <c r="MKP18" s="111" t="s">
        <v>526</v>
      </c>
      <c r="MKQ18" s="112" t="s">
        <v>525</v>
      </c>
      <c r="MKR18" s="142">
        <v>44927</v>
      </c>
      <c r="MKS18" s="142">
        <v>44743</v>
      </c>
      <c r="MKT18" s="143">
        <v>44652</v>
      </c>
      <c r="MKU18" s="142">
        <v>44562</v>
      </c>
      <c r="MKV18" s="112" t="s">
        <v>56</v>
      </c>
      <c r="MKW18" s="141" t="s">
        <v>54</v>
      </c>
      <c r="MKX18" s="117" t="s">
        <v>751</v>
      </c>
      <c r="MKY18" s="111" t="s">
        <v>1181</v>
      </c>
      <c r="MKZ18" s="111"/>
      <c r="MLA18" s="119">
        <v>0.62</v>
      </c>
      <c r="MLB18" s="181" t="s">
        <v>1182</v>
      </c>
      <c r="MLC18" s="182"/>
      <c r="MLD18" s="120">
        <v>0.64</v>
      </c>
      <c r="MLE18" s="110" t="s">
        <v>752</v>
      </c>
      <c r="MLF18" s="111" t="s">
        <v>526</v>
      </c>
      <c r="MLG18" s="112" t="s">
        <v>525</v>
      </c>
      <c r="MLH18" s="142">
        <v>44927</v>
      </c>
      <c r="MLI18" s="142">
        <v>44743</v>
      </c>
      <c r="MLJ18" s="143">
        <v>44652</v>
      </c>
      <c r="MLK18" s="142">
        <v>44562</v>
      </c>
      <c r="MLL18" s="112" t="s">
        <v>56</v>
      </c>
      <c r="MLM18" s="141" t="s">
        <v>54</v>
      </c>
      <c r="MLN18" s="117" t="s">
        <v>751</v>
      </c>
      <c r="MLO18" s="111" t="s">
        <v>1181</v>
      </c>
      <c r="MLP18" s="111"/>
      <c r="MLQ18" s="119">
        <v>0.62</v>
      </c>
      <c r="MLR18" s="181" t="s">
        <v>1182</v>
      </c>
      <c r="MLS18" s="182"/>
      <c r="MLT18" s="120">
        <v>0.64</v>
      </c>
      <c r="MLU18" s="110" t="s">
        <v>752</v>
      </c>
      <c r="MLV18" s="111" t="s">
        <v>526</v>
      </c>
      <c r="MLW18" s="112" t="s">
        <v>525</v>
      </c>
      <c r="MLX18" s="142">
        <v>44927</v>
      </c>
      <c r="MLY18" s="142">
        <v>44743</v>
      </c>
      <c r="MLZ18" s="143">
        <v>44652</v>
      </c>
      <c r="MMA18" s="142">
        <v>44562</v>
      </c>
      <c r="MMB18" s="112" t="s">
        <v>56</v>
      </c>
      <c r="MMC18" s="141" t="s">
        <v>54</v>
      </c>
      <c r="MMD18" s="117" t="s">
        <v>751</v>
      </c>
      <c r="MME18" s="111" t="s">
        <v>1181</v>
      </c>
      <c r="MMF18" s="111"/>
      <c r="MMG18" s="119">
        <v>0.62</v>
      </c>
      <c r="MMH18" s="181" t="s">
        <v>1182</v>
      </c>
      <c r="MMI18" s="182"/>
      <c r="MMJ18" s="120">
        <v>0.64</v>
      </c>
      <c r="MMK18" s="110" t="s">
        <v>752</v>
      </c>
      <c r="MML18" s="111" t="s">
        <v>526</v>
      </c>
      <c r="MMM18" s="112" t="s">
        <v>525</v>
      </c>
      <c r="MMN18" s="142">
        <v>44927</v>
      </c>
      <c r="MMO18" s="142">
        <v>44743</v>
      </c>
      <c r="MMP18" s="143">
        <v>44652</v>
      </c>
      <c r="MMQ18" s="142">
        <v>44562</v>
      </c>
      <c r="MMR18" s="112" t="s">
        <v>56</v>
      </c>
      <c r="MMS18" s="141" t="s">
        <v>54</v>
      </c>
      <c r="MMT18" s="117" t="s">
        <v>751</v>
      </c>
      <c r="MMU18" s="111" t="s">
        <v>1181</v>
      </c>
      <c r="MMV18" s="111"/>
      <c r="MMW18" s="119">
        <v>0.62</v>
      </c>
      <c r="MMX18" s="181" t="s">
        <v>1182</v>
      </c>
      <c r="MMY18" s="182"/>
      <c r="MMZ18" s="120">
        <v>0.64</v>
      </c>
      <c r="MNA18" s="110" t="s">
        <v>752</v>
      </c>
      <c r="MNB18" s="111" t="s">
        <v>526</v>
      </c>
      <c r="MNC18" s="112" t="s">
        <v>525</v>
      </c>
      <c r="MND18" s="142">
        <v>44927</v>
      </c>
      <c r="MNE18" s="142">
        <v>44743</v>
      </c>
      <c r="MNF18" s="143">
        <v>44652</v>
      </c>
      <c r="MNG18" s="142">
        <v>44562</v>
      </c>
      <c r="MNH18" s="112" t="s">
        <v>56</v>
      </c>
      <c r="MNI18" s="141" t="s">
        <v>54</v>
      </c>
      <c r="MNJ18" s="117" t="s">
        <v>751</v>
      </c>
      <c r="MNK18" s="111" t="s">
        <v>1181</v>
      </c>
      <c r="MNL18" s="111"/>
      <c r="MNM18" s="119">
        <v>0.62</v>
      </c>
      <c r="MNN18" s="181" t="s">
        <v>1182</v>
      </c>
      <c r="MNO18" s="182"/>
      <c r="MNP18" s="120">
        <v>0.64</v>
      </c>
      <c r="MNQ18" s="110" t="s">
        <v>752</v>
      </c>
      <c r="MNR18" s="111" t="s">
        <v>526</v>
      </c>
      <c r="MNS18" s="112" t="s">
        <v>525</v>
      </c>
      <c r="MNT18" s="142">
        <v>44927</v>
      </c>
      <c r="MNU18" s="142">
        <v>44743</v>
      </c>
      <c r="MNV18" s="143">
        <v>44652</v>
      </c>
      <c r="MNW18" s="142">
        <v>44562</v>
      </c>
      <c r="MNX18" s="112" t="s">
        <v>56</v>
      </c>
      <c r="MNY18" s="141" t="s">
        <v>54</v>
      </c>
      <c r="MNZ18" s="117" t="s">
        <v>751</v>
      </c>
      <c r="MOA18" s="111" t="s">
        <v>1181</v>
      </c>
      <c r="MOB18" s="111"/>
      <c r="MOC18" s="119">
        <v>0.62</v>
      </c>
      <c r="MOD18" s="181" t="s">
        <v>1182</v>
      </c>
      <c r="MOE18" s="182"/>
      <c r="MOF18" s="120">
        <v>0.64</v>
      </c>
      <c r="MOG18" s="110" t="s">
        <v>752</v>
      </c>
      <c r="MOH18" s="111" t="s">
        <v>526</v>
      </c>
      <c r="MOI18" s="112" t="s">
        <v>525</v>
      </c>
      <c r="MOJ18" s="142">
        <v>44927</v>
      </c>
      <c r="MOK18" s="142">
        <v>44743</v>
      </c>
      <c r="MOL18" s="143">
        <v>44652</v>
      </c>
      <c r="MOM18" s="142">
        <v>44562</v>
      </c>
      <c r="MON18" s="112" t="s">
        <v>56</v>
      </c>
      <c r="MOO18" s="141" t="s">
        <v>54</v>
      </c>
      <c r="MOP18" s="117" t="s">
        <v>751</v>
      </c>
      <c r="MOQ18" s="111" t="s">
        <v>1181</v>
      </c>
      <c r="MOR18" s="111"/>
      <c r="MOS18" s="119">
        <v>0.62</v>
      </c>
      <c r="MOT18" s="181" t="s">
        <v>1182</v>
      </c>
      <c r="MOU18" s="182"/>
      <c r="MOV18" s="120">
        <v>0.64</v>
      </c>
      <c r="MOW18" s="110" t="s">
        <v>752</v>
      </c>
      <c r="MOX18" s="111" t="s">
        <v>526</v>
      </c>
      <c r="MOY18" s="112" t="s">
        <v>525</v>
      </c>
      <c r="MOZ18" s="142">
        <v>44927</v>
      </c>
      <c r="MPA18" s="142">
        <v>44743</v>
      </c>
      <c r="MPB18" s="143">
        <v>44652</v>
      </c>
      <c r="MPC18" s="142">
        <v>44562</v>
      </c>
      <c r="MPD18" s="112" t="s">
        <v>56</v>
      </c>
      <c r="MPE18" s="141" t="s">
        <v>54</v>
      </c>
      <c r="MPF18" s="117" t="s">
        <v>751</v>
      </c>
      <c r="MPG18" s="111" t="s">
        <v>1181</v>
      </c>
      <c r="MPH18" s="111"/>
      <c r="MPI18" s="119">
        <v>0.62</v>
      </c>
      <c r="MPJ18" s="181" t="s">
        <v>1182</v>
      </c>
      <c r="MPK18" s="182"/>
      <c r="MPL18" s="120">
        <v>0.64</v>
      </c>
      <c r="MPM18" s="110" t="s">
        <v>752</v>
      </c>
      <c r="MPN18" s="111" t="s">
        <v>526</v>
      </c>
      <c r="MPO18" s="112" t="s">
        <v>525</v>
      </c>
      <c r="MPP18" s="142">
        <v>44927</v>
      </c>
      <c r="MPQ18" s="142">
        <v>44743</v>
      </c>
      <c r="MPR18" s="143">
        <v>44652</v>
      </c>
      <c r="MPS18" s="142">
        <v>44562</v>
      </c>
      <c r="MPT18" s="112" t="s">
        <v>56</v>
      </c>
      <c r="MPU18" s="141" t="s">
        <v>54</v>
      </c>
      <c r="MPV18" s="117" t="s">
        <v>751</v>
      </c>
      <c r="MPW18" s="111" t="s">
        <v>1181</v>
      </c>
      <c r="MPX18" s="111"/>
      <c r="MPY18" s="119">
        <v>0.62</v>
      </c>
      <c r="MPZ18" s="181" t="s">
        <v>1182</v>
      </c>
      <c r="MQA18" s="182"/>
      <c r="MQB18" s="120">
        <v>0.64</v>
      </c>
      <c r="MQC18" s="110" t="s">
        <v>752</v>
      </c>
      <c r="MQD18" s="111" t="s">
        <v>526</v>
      </c>
      <c r="MQE18" s="112" t="s">
        <v>525</v>
      </c>
      <c r="MQF18" s="142">
        <v>44927</v>
      </c>
      <c r="MQG18" s="142">
        <v>44743</v>
      </c>
      <c r="MQH18" s="143">
        <v>44652</v>
      </c>
      <c r="MQI18" s="142">
        <v>44562</v>
      </c>
      <c r="MQJ18" s="112" t="s">
        <v>56</v>
      </c>
      <c r="MQK18" s="141" t="s">
        <v>54</v>
      </c>
      <c r="MQL18" s="117" t="s">
        <v>751</v>
      </c>
      <c r="MQM18" s="111" t="s">
        <v>1181</v>
      </c>
      <c r="MQN18" s="111"/>
      <c r="MQO18" s="119">
        <v>0.62</v>
      </c>
      <c r="MQP18" s="181" t="s">
        <v>1182</v>
      </c>
      <c r="MQQ18" s="182"/>
      <c r="MQR18" s="120">
        <v>0.64</v>
      </c>
      <c r="MQS18" s="110" t="s">
        <v>752</v>
      </c>
      <c r="MQT18" s="111" t="s">
        <v>526</v>
      </c>
      <c r="MQU18" s="112" t="s">
        <v>525</v>
      </c>
      <c r="MQV18" s="142">
        <v>44927</v>
      </c>
      <c r="MQW18" s="142">
        <v>44743</v>
      </c>
      <c r="MQX18" s="143">
        <v>44652</v>
      </c>
      <c r="MQY18" s="142">
        <v>44562</v>
      </c>
      <c r="MQZ18" s="112" t="s">
        <v>56</v>
      </c>
      <c r="MRA18" s="141" t="s">
        <v>54</v>
      </c>
      <c r="MRB18" s="117" t="s">
        <v>751</v>
      </c>
      <c r="MRC18" s="111" t="s">
        <v>1181</v>
      </c>
      <c r="MRD18" s="111"/>
      <c r="MRE18" s="119">
        <v>0.62</v>
      </c>
      <c r="MRF18" s="181" t="s">
        <v>1182</v>
      </c>
      <c r="MRG18" s="182"/>
      <c r="MRH18" s="120">
        <v>0.64</v>
      </c>
      <c r="MRI18" s="110" t="s">
        <v>752</v>
      </c>
      <c r="MRJ18" s="111" t="s">
        <v>526</v>
      </c>
      <c r="MRK18" s="112" t="s">
        <v>525</v>
      </c>
      <c r="MRL18" s="142">
        <v>44927</v>
      </c>
      <c r="MRM18" s="142">
        <v>44743</v>
      </c>
      <c r="MRN18" s="143">
        <v>44652</v>
      </c>
      <c r="MRO18" s="142">
        <v>44562</v>
      </c>
      <c r="MRP18" s="112" t="s">
        <v>56</v>
      </c>
      <c r="MRQ18" s="141" t="s">
        <v>54</v>
      </c>
      <c r="MRR18" s="117" t="s">
        <v>751</v>
      </c>
      <c r="MRS18" s="111" t="s">
        <v>1181</v>
      </c>
      <c r="MRT18" s="111"/>
      <c r="MRU18" s="119">
        <v>0.62</v>
      </c>
      <c r="MRV18" s="181" t="s">
        <v>1182</v>
      </c>
      <c r="MRW18" s="182"/>
      <c r="MRX18" s="120">
        <v>0.64</v>
      </c>
      <c r="MRY18" s="110" t="s">
        <v>752</v>
      </c>
      <c r="MRZ18" s="111" t="s">
        <v>526</v>
      </c>
      <c r="MSA18" s="112" t="s">
        <v>525</v>
      </c>
      <c r="MSB18" s="142">
        <v>44927</v>
      </c>
      <c r="MSC18" s="142">
        <v>44743</v>
      </c>
      <c r="MSD18" s="143">
        <v>44652</v>
      </c>
      <c r="MSE18" s="142">
        <v>44562</v>
      </c>
      <c r="MSF18" s="112" t="s">
        <v>56</v>
      </c>
      <c r="MSG18" s="141" t="s">
        <v>54</v>
      </c>
      <c r="MSH18" s="117" t="s">
        <v>751</v>
      </c>
      <c r="MSI18" s="111" t="s">
        <v>1181</v>
      </c>
      <c r="MSJ18" s="111"/>
      <c r="MSK18" s="119">
        <v>0.62</v>
      </c>
      <c r="MSL18" s="181" t="s">
        <v>1182</v>
      </c>
      <c r="MSM18" s="182"/>
      <c r="MSN18" s="120">
        <v>0.64</v>
      </c>
      <c r="MSO18" s="110" t="s">
        <v>752</v>
      </c>
      <c r="MSP18" s="111" t="s">
        <v>526</v>
      </c>
      <c r="MSQ18" s="112" t="s">
        <v>525</v>
      </c>
      <c r="MSR18" s="142">
        <v>44927</v>
      </c>
      <c r="MSS18" s="142">
        <v>44743</v>
      </c>
      <c r="MST18" s="143">
        <v>44652</v>
      </c>
      <c r="MSU18" s="142">
        <v>44562</v>
      </c>
      <c r="MSV18" s="112" t="s">
        <v>56</v>
      </c>
      <c r="MSW18" s="141" t="s">
        <v>54</v>
      </c>
      <c r="MSX18" s="117" t="s">
        <v>751</v>
      </c>
      <c r="MSY18" s="111" t="s">
        <v>1181</v>
      </c>
      <c r="MSZ18" s="111"/>
      <c r="MTA18" s="119">
        <v>0.62</v>
      </c>
      <c r="MTB18" s="181" t="s">
        <v>1182</v>
      </c>
      <c r="MTC18" s="182"/>
      <c r="MTD18" s="120">
        <v>0.64</v>
      </c>
      <c r="MTE18" s="110" t="s">
        <v>752</v>
      </c>
      <c r="MTF18" s="111" t="s">
        <v>526</v>
      </c>
      <c r="MTG18" s="112" t="s">
        <v>525</v>
      </c>
      <c r="MTH18" s="142">
        <v>44927</v>
      </c>
      <c r="MTI18" s="142">
        <v>44743</v>
      </c>
      <c r="MTJ18" s="143">
        <v>44652</v>
      </c>
      <c r="MTK18" s="142">
        <v>44562</v>
      </c>
      <c r="MTL18" s="112" t="s">
        <v>56</v>
      </c>
      <c r="MTM18" s="141" t="s">
        <v>54</v>
      </c>
      <c r="MTN18" s="117" t="s">
        <v>751</v>
      </c>
      <c r="MTO18" s="111" t="s">
        <v>1181</v>
      </c>
      <c r="MTP18" s="111"/>
      <c r="MTQ18" s="119">
        <v>0.62</v>
      </c>
      <c r="MTR18" s="181" t="s">
        <v>1182</v>
      </c>
      <c r="MTS18" s="182"/>
      <c r="MTT18" s="120">
        <v>0.64</v>
      </c>
      <c r="MTU18" s="110" t="s">
        <v>752</v>
      </c>
      <c r="MTV18" s="111" t="s">
        <v>526</v>
      </c>
      <c r="MTW18" s="112" t="s">
        <v>525</v>
      </c>
      <c r="MTX18" s="142">
        <v>44927</v>
      </c>
      <c r="MTY18" s="142">
        <v>44743</v>
      </c>
      <c r="MTZ18" s="143">
        <v>44652</v>
      </c>
      <c r="MUA18" s="142">
        <v>44562</v>
      </c>
      <c r="MUB18" s="112" t="s">
        <v>56</v>
      </c>
      <c r="MUC18" s="141" t="s">
        <v>54</v>
      </c>
      <c r="MUD18" s="117" t="s">
        <v>751</v>
      </c>
      <c r="MUE18" s="111" t="s">
        <v>1181</v>
      </c>
      <c r="MUF18" s="111"/>
      <c r="MUG18" s="119">
        <v>0.62</v>
      </c>
      <c r="MUH18" s="181" t="s">
        <v>1182</v>
      </c>
      <c r="MUI18" s="182"/>
      <c r="MUJ18" s="120">
        <v>0.64</v>
      </c>
      <c r="MUK18" s="110" t="s">
        <v>752</v>
      </c>
      <c r="MUL18" s="111" t="s">
        <v>526</v>
      </c>
      <c r="MUM18" s="112" t="s">
        <v>525</v>
      </c>
      <c r="MUN18" s="142">
        <v>44927</v>
      </c>
      <c r="MUO18" s="142">
        <v>44743</v>
      </c>
      <c r="MUP18" s="143">
        <v>44652</v>
      </c>
      <c r="MUQ18" s="142">
        <v>44562</v>
      </c>
      <c r="MUR18" s="112" t="s">
        <v>56</v>
      </c>
      <c r="MUS18" s="141" t="s">
        <v>54</v>
      </c>
      <c r="MUT18" s="117" t="s">
        <v>751</v>
      </c>
      <c r="MUU18" s="111" t="s">
        <v>1181</v>
      </c>
      <c r="MUV18" s="111"/>
      <c r="MUW18" s="119">
        <v>0.62</v>
      </c>
      <c r="MUX18" s="181" t="s">
        <v>1182</v>
      </c>
      <c r="MUY18" s="182"/>
      <c r="MUZ18" s="120">
        <v>0.64</v>
      </c>
      <c r="MVA18" s="110" t="s">
        <v>752</v>
      </c>
      <c r="MVB18" s="111" t="s">
        <v>526</v>
      </c>
      <c r="MVC18" s="112" t="s">
        <v>525</v>
      </c>
      <c r="MVD18" s="142">
        <v>44927</v>
      </c>
      <c r="MVE18" s="142">
        <v>44743</v>
      </c>
      <c r="MVF18" s="143">
        <v>44652</v>
      </c>
      <c r="MVG18" s="142">
        <v>44562</v>
      </c>
      <c r="MVH18" s="112" t="s">
        <v>56</v>
      </c>
      <c r="MVI18" s="141" t="s">
        <v>54</v>
      </c>
      <c r="MVJ18" s="117" t="s">
        <v>751</v>
      </c>
      <c r="MVK18" s="111" t="s">
        <v>1181</v>
      </c>
      <c r="MVL18" s="111"/>
      <c r="MVM18" s="119">
        <v>0.62</v>
      </c>
      <c r="MVN18" s="181" t="s">
        <v>1182</v>
      </c>
      <c r="MVO18" s="182"/>
      <c r="MVP18" s="120">
        <v>0.64</v>
      </c>
      <c r="MVQ18" s="110" t="s">
        <v>752</v>
      </c>
      <c r="MVR18" s="111" t="s">
        <v>526</v>
      </c>
      <c r="MVS18" s="112" t="s">
        <v>525</v>
      </c>
      <c r="MVT18" s="142">
        <v>44927</v>
      </c>
      <c r="MVU18" s="142">
        <v>44743</v>
      </c>
      <c r="MVV18" s="143">
        <v>44652</v>
      </c>
      <c r="MVW18" s="142">
        <v>44562</v>
      </c>
      <c r="MVX18" s="112" t="s">
        <v>56</v>
      </c>
      <c r="MVY18" s="141" t="s">
        <v>54</v>
      </c>
      <c r="MVZ18" s="117" t="s">
        <v>751</v>
      </c>
      <c r="MWA18" s="111" t="s">
        <v>1181</v>
      </c>
      <c r="MWB18" s="111"/>
      <c r="MWC18" s="119">
        <v>0.62</v>
      </c>
      <c r="MWD18" s="181" t="s">
        <v>1182</v>
      </c>
      <c r="MWE18" s="182"/>
      <c r="MWF18" s="120">
        <v>0.64</v>
      </c>
      <c r="MWG18" s="110" t="s">
        <v>752</v>
      </c>
      <c r="MWH18" s="111" t="s">
        <v>526</v>
      </c>
      <c r="MWI18" s="112" t="s">
        <v>525</v>
      </c>
      <c r="MWJ18" s="142">
        <v>44927</v>
      </c>
      <c r="MWK18" s="142">
        <v>44743</v>
      </c>
      <c r="MWL18" s="143">
        <v>44652</v>
      </c>
      <c r="MWM18" s="142">
        <v>44562</v>
      </c>
      <c r="MWN18" s="112" t="s">
        <v>56</v>
      </c>
      <c r="MWO18" s="141" t="s">
        <v>54</v>
      </c>
      <c r="MWP18" s="117" t="s">
        <v>751</v>
      </c>
      <c r="MWQ18" s="111" t="s">
        <v>1181</v>
      </c>
      <c r="MWR18" s="111"/>
      <c r="MWS18" s="119">
        <v>0.62</v>
      </c>
      <c r="MWT18" s="181" t="s">
        <v>1182</v>
      </c>
      <c r="MWU18" s="182"/>
      <c r="MWV18" s="120">
        <v>0.64</v>
      </c>
      <c r="MWW18" s="110" t="s">
        <v>752</v>
      </c>
      <c r="MWX18" s="111" t="s">
        <v>526</v>
      </c>
      <c r="MWY18" s="112" t="s">
        <v>525</v>
      </c>
      <c r="MWZ18" s="142">
        <v>44927</v>
      </c>
      <c r="MXA18" s="142">
        <v>44743</v>
      </c>
      <c r="MXB18" s="143">
        <v>44652</v>
      </c>
      <c r="MXC18" s="142">
        <v>44562</v>
      </c>
      <c r="MXD18" s="112" t="s">
        <v>56</v>
      </c>
      <c r="MXE18" s="141" t="s">
        <v>54</v>
      </c>
      <c r="MXF18" s="117" t="s">
        <v>751</v>
      </c>
      <c r="MXG18" s="111" t="s">
        <v>1181</v>
      </c>
      <c r="MXH18" s="111"/>
      <c r="MXI18" s="119">
        <v>0.62</v>
      </c>
      <c r="MXJ18" s="181" t="s">
        <v>1182</v>
      </c>
      <c r="MXK18" s="182"/>
      <c r="MXL18" s="120">
        <v>0.64</v>
      </c>
      <c r="MXM18" s="110" t="s">
        <v>752</v>
      </c>
      <c r="MXN18" s="111" t="s">
        <v>526</v>
      </c>
      <c r="MXO18" s="112" t="s">
        <v>525</v>
      </c>
      <c r="MXP18" s="142">
        <v>44927</v>
      </c>
      <c r="MXQ18" s="142">
        <v>44743</v>
      </c>
      <c r="MXR18" s="143">
        <v>44652</v>
      </c>
      <c r="MXS18" s="142">
        <v>44562</v>
      </c>
      <c r="MXT18" s="112" t="s">
        <v>56</v>
      </c>
      <c r="MXU18" s="141" t="s">
        <v>54</v>
      </c>
      <c r="MXV18" s="117" t="s">
        <v>751</v>
      </c>
      <c r="MXW18" s="111" t="s">
        <v>1181</v>
      </c>
      <c r="MXX18" s="111"/>
      <c r="MXY18" s="119">
        <v>0.62</v>
      </c>
      <c r="MXZ18" s="181" t="s">
        <v>1182</v>
      </c>
      <c r="MYA18" s="182"/>
      <c r="MYB18" s="120">
        <v>0.64</v>
      </c>
      <c r="MYC18" s="110" t="s">
        <v>752</v>
      </c>
      <c r="MYD18" s="111" t="s">
        <v>526</v>
      </c>
      <c r="MYE18" s="112" t="s">
        <v>525</v>
      </c>
      <c r="MYF18" s="142">
        <v>44927</v>
      </c>
      <c r="MYG18" s="142">
        <v>44743</v>
      </c>
      <c r="MYH18" s="143">
        <v>44652</v>
      </c>
      <c r="MYI18" s="142">
        <v>44562</v>
      </c>
      <c r="MYJ18" s="112" t="s">
        <v>56</v>
      </c>
      <c r="MYK18" s="141" t="s">
        <v>54</v>
      </c>
      <c r="MYL18" s="117" t="s">
        <v>751</v>
      </c>
      <c r="MYM18" s="111" t="s">
        <v>1181</v>
      </c>
      <c r="MYN18" s="111"/>
      <c r="MYO18" s="119">
        <v>0.62</v>
      </c>
      <c r="MYP18" s="181" t="s">
        <v>1182</v>
      </c>
      <c r="MYQ18" s="182"/>
      <c r="MYR18" s="120">
        <v>0.64</v>
      </c>
      <c r="MYS18" s="110" t="s">
        <v>752</v>
      </c>
      <c r="MYT18" s="111" t="s">
        <v>526</v>
      </c>
      <c r="MYU18" s="112" t="s">
        <v>525</v>
      </c>
      <c r="MYV18" s="142">
        <v>44927</v>
      </c>
      <c r="MYW18" s="142">
        <v>44743</v>
      </c>
      <c r="MYX18" s="143">
        <v>44652</v>
      </c>
      <c r="MYY18" s="142">
        <v>44562</v>
      </c>
      <c r="MYZ18" s="112" t="s">
        <v>56</v>
      </c>
      <c r="MZA18" s="141" t="s">
        <v>54</v>
      </c>
      <c r="MZB18" s="117" t="s">
        <v>751</v>
      </c>
      <c r="MZC18" s="111" t="s">
        <v>1181</v>
      </c>
      <c r="MZD18" s="111"/>
      <c r="MZE18" s="119">
        <v>0.62</v>
      </c>
      <c r="MZF18" s="181" t="s">
        <v>1182</v>
      </c>
      <c r="MZG18" s="182"/>
      <c r="MZH18" s="120">
        <v>0.64</v>
      </c>
      <c r="MZI18" s="110" t="s">
        <v>752</v>
      </c>
      <c r="MZJ18" s="111" t="s">
        <v>526</v>
      </c>
      <c r="MZK18" s="112" t="s">
        <v>525</v>
      </c>
      <c r="MZL18" s="142">
        <v>44927</v>
      </c>
      <c r="MZM18" s="142">
        <v>44743</v>
      </c>
      <c r="MZN18" s="143">
        <v>44652</v>
      </c>
      <c r="MZO18" s="142">
        <v>44562</v>
      </c>
      <c r="MZP18" s="112" t="s">
        <v>56</v>
      </c>
      <c r="MZQ18" s="141" t="s">
        <v>54</v>
      </c>
      <c r="MZR18" s="117" t="s">
        <v>751</v>
      </c>
      <c r="MZS18" s="111" t="s">
        <v>1181</v>
      </c>
      <c r="MZT18" s="111"/>
      <c r="MZU18" s="119">
        <v>0.62</v>
      </c>
      <c r="MZV18" s="181" t="s">
        <v>1182</v>
      </c>
      <c r="MZW18" s="182"/>
      <c r="MZX18" s="120">
        <v>0.64</v>
      </c>
      <c r="MZY18" s="110" t="s">
        <v>752</v>
      </c>
      <c r="MZZ18" s="111" t="s">
        <v>526</v>
      </c>
      <c r="NAA18" s="112" t="s">
        <v>525</v>
      </c>
      <c r="NAB18" s="142">
        <v>44927</v>
      </c>
      <c r="NAC18" s="142">
        <v>44743</v>
      </c>
      <c r="NAD18" s="143">
        <v>44652</v>
      </c>
      <c r="NAE18" s="142">
        <v>44562</v>
      </c>
      <c r="NAF18" s="112" t="s">
        <v>56</v>
      </c>
      <c r="NAG18" s="141" t="s">
        <v>54</v>
      </c>
      <c r="NAH18" s="117" t="s">
        <v>751</v>
      </c>
      <c r="NAI18" s="111" t="s">
        <v>1181</v>
      </c>
      <c r="NAJ18" s="111"/>
      <c r="NAK18" s="119">
        <v>0.62</v>
      </c>
      <c r="NAL18" s="181" t="s">
        <v>1182</v>
      </c>
      <c r="NAM18" s="182"/>
      <c r="NAN18" s="120">
        <v>0.64</v>
      </c>
      <c r="NAO18" s="110" t="s">
        <v>752</v>
      </c>
      <c r="NAP18" s="111" t="s">
        <v>526</v>
      </c>
      <c r="NAQ18" s="112" t="s">
        <v>525</v>
      </c>
      <c r="NAR18" s="142">
        <v>44927</v>
      </c>
      <c r="NAS18" s="142">
        <v>44743</v>
      </c>
      <c r="NAT18" s="143">
        <v>44652</v>
      </c>
      <c r="NAU18" s="142">
        <v>44562</v>
      </c>
      <c r="NAV18" s="112" t="s">
        <v>56</v>
      </c>
      <c r="NAW18" s="141" t="s">
        <v>54</v>
      </c>
      <c r="NAX18" s="117" t="s">
        <v>751</v>
      </c>
      <c r="NAY18" s="111" t="s">
        <v>1181</v>
      </c>
      <c r="NAZ18" s="111"/>
      <c r="NBA18" s="119">
        <v>0.62</v>
      </c>
      <c r="NBB18" s="181" t="s">
        <v>1182</v>
      </c>
      <c r="NBC18" s="182"/>
      <c r="NBD18" s="120">
        <v>0.64</v>
      </c>
      <c r="NBE18" s="110" t="s">
        <v>752</v>
      </c>
      <c r="NBF18" s="111" t="s">
        <v>526</v>
      </c>
      <c r="NBG18" s="112" t="s">
        <v>525</v>
      </c>
      <c r="NBH18" s="142">
        <v>44927</v>
      </c>
      <c r="NBI18" s="142">
        <v>44743</v>
      </c>
      <c r="NBJ18" s="143">
        <v>44652</v>
      </c>
      <c r="NBK18" s="142">
        <v>44562</v>
      </c>
      <c r="NBL18" s="112" t="s">
        <v>56</v>
      </c>
      <c r="NBM18" s="141" t="s">
        <v>54</v>
      </c>
      <c r="NBN18" s="117" t="s">
        <v>751</v>
      </c>
      <c r="NBO18" s="111" t="s">
        <v>1181</v>
      </c>
      <c r="NBP18" s="111"/>
      <c r="NBQ18" s="119">
        <v>0.62</v>
      </c>
      <c r="NBR18" s="181" t="s">
        <v>1182</v>
      </c>
      <c r="NBS18" s="182"/>
      <c r="NBT18" s="120">
        <v>0.64</v>
      </c>
      <c r="NBU18" s="110" t="s">
        <v>752</v>
      </c>
      <c r="NBV18" s="111" t="s">
        <v>526</v>
      </c>
      <c r="NBW18" s="112" t="s">
        <v>525</v>
      </c>
      <c r="NBX18" s="142">
        <v>44927</v>
      </c>
      <c r="NBY18" s="142">
        <v>44743</v>
      </c>
      <c r="NBZ18" s="143">
        <v>44652</v>
      </c>
      <c r="NCA18" s="142">
        <v>44562</v>
      </c>
      <c r="NCB18" s="112" t="s">
        <v>56</v>
      </c>
      <c r="NCC18" s="141" t="s">
        <v>54</v>
      </c>
      <c r="NCD18" s="117" t="s">
        <v>751</v>
      </c>
      <c r="NCE18" s="111" t="s">
        <v>1181</v>
      </c>
      <c r="NCF18" s="111"/>
      <c r="NCG18" s="119">
        <v>0.62</v>
      </c>
      <c r="NCH18" s="181" t="s">
        <v>1182</v>
      </c>
      <c r="NCI18" s="182"/>
      <c r="NCJ18" s="120">
        <v>0.64</v>
      </c>
      <c r="NCK18" s="110" t="s">
        <v>752</v>
      </c>
      <c r="NCL18" s="111" t="s">
        <v>526</v>
      </c>
      <c r="NCM18" s="112" t="s">
        <v>525</v>
      </c>
      <c r="NCN18" s="142">
        <v>44927</v>
      </c>
      <c r="NCO18" s="142">
        <v>44743</v>
      </c>
      <c r="NCP18" s="143">
        <v>44652</v>
      </c>
      <c r="NCQ18" s="142">
        <v>44562</v>
      </c>
      <c r="NCR18" s="112" t="s">
        <v>56</v>
      </c>
      <c r="NCS18" s="141" t="s">
        <v>54</v>
      </c>
      <c r="NCT18" s="117" t="s">
        <v>751</v>
      </c>
      <c r="NCU18" s="111" t="s">
        <v>1181</v>
      </c>
      <c r="NCV18" s="111"/>
      <c r="NCW18" s="119">
        <v>0.62</v>
      </c>
      <c r="NCX18" s="181" t="s">
        <v>1182</v>
      </c>
      <c r="NCY18" s="182"/>
      <c r="NCZ18" s="120">
        <v>0.64</v>
      </c>
      <c r="NDA18" s="110" t="s">
        <v>752</v>
      </c>
      <c r="NDB18" s="111" t="s">
        <v>526</v>
      </c>
      <c r="NDC18" s="112" t="s">
        <v>525</v>
      </c>
      <c r="NDD18" s="142">
        <v>44927</v>
      </c>
      <c r="NDE18" s="142">
        <v>44743</v>
      </c>
      <c r="NDF18" s="143">
        <v>44652</v>
      </c>
      <c r="NDG18" s="142">
        <v>44562</v>
      </c>
      <c r="NDH18" s="112" t="s">
        <v>56</v>
      </c>
      <c r="NDI18" s="141" t="s">
        <v>54</v>
      </c>
      <c r="NDJ18" s="117" t="s">
        <v>751</v>
      </c>
      <c r="NDK18" s="111" t="s">
        <v>1181</v>
      </c>
      <c r="NDL18" s="111"/>
      <c r="NDM18" s="119">
        <v>0.62</v>
      </c>
      <c r="NDN18" s="181" t="s">
        <v>1182</v>
      </c>
      <c r="NDO18" s="182"/>
      <c r="NDP18" s="120">
        <v>0.64</v>
      </c>
      <c r="NDQ18" s="110" t="s">
        <v>752</v>
      </c>
      <c r="NDR18" s="111" t="s">
        <v>526</v>
      </c>
      <c r="NDS18" s="112" t="s">
        <v>525</v>
      </c>
      <c r="NDT18" s="142">
        <v>44927</v>
      </c>
      <c r="NDU18" s="142">
        <v>44743</v>
      </c>
      <c r="NDV18" s="143">
        <v>44652</v>
      </c>
      <c r="NDW18" s="142">
        <v>44562</v>
      </c>
      <c r="NDX18" s="112" t="s">
        <v>56</v>
      </c>
      <c r="NDY18" s="141" t="s">
        <v>54</v>
      </c>
      <c r="NDZ18" s="117" t="s">
        <v>751</v>
      </c>
      <c r="NEA18" s="111" t="s">
        <v>1181</v>
      </c>
      <c r="NEB18" s="111"/>
      <c r="NEC18" s="119">
        <v>0.62</v>
      </c>
      <c r="NED18" s="181" t="s">
        <v>1182</v>
      </c>
      <c r="NEE18" s="182"/>
      <c r="NEF18" s="120">
        <v>0.64</v>
      </c>
      <c r="NEG18" s="110" t="s">
        <v>752</v>
      </c>
      <c r="NEH18" s="111" t="s">
        <v>526</v>
      </c>
      <c r="NEI18" s="112" t="s">
        <v>525</v>
      </c>
      <c r="NEJ18" s="142">
        <v>44927</v>
      </c>
      <c r="NEK18" s="142">
        <v>44743</v>
      </c>
      <c r="NEL18" s="143">
        <v>44652</v>
      </c>
      <c r="NEM18" s="142">
        <v>44562</v>
      </c>
      <c r="NEN18" s="112" t="s">
        <v>56</v>
      </c>
      <c r="NEO18" s="141" t="s">
        <v>54</v>
      </c>
      <c r="NEP18" s="117" t="s">
        <v>751</v>
      </c>
      <c r="NEQ18" s="111" t="s">
        <v>1181</v>
      </c>
      <c r="NER18" s="111"/>
      <c r="NES18" s="119">
        <v>0.62</v>
      </c>
      <c r="NET18" s="181" t="s">
        <v>1182</v>
      </c>
      <c r="NEU18" s="182"/>
      <c r="NEV18" s="120">
        <v>0.64</v>
      </c>
      <c r="NEW18" s="110" t="s">
        <v>752</v>
      </c>
      <c r="NEX18" s="111" t="s">
        <v>526</v>
      </c>
      <c r="NEY18" s="112" t="s">
        <v>525</v>
      </c>
      <c r="NEZ18" s="142">
        <v>44927</v>
      </c>
      <c r="NFA18" s="142">
        <v>44743</v>
      </c>
      <c r="NFB18" s="143">
        <v>44652</v>
      </c>
      <c r="NFC18" s="142">
        <v>44562</v>
      </c>
      <c r="NFD18" s="112" t="s">
        <v>56</v>
      </c>
      <c r="NFE18" s="141" t="s">
        <v>54</v>
      </c>
      <c r="NFF18" s="117" t="s">
        <v>751</v>
      </c>
      <c r="NFG18" s="111" t="s">
        <v>1181</v>
      </c>
      <c r="NFH18" s="111"/>
      <c r="NFI18" s="119">
        <v>0.62</v>
      </c>
      <c r="NFJ18" s="181" t="s">
        <v>1182</v>
      </c>
      <c r="NFK18" s="182"/>
      <c r="NFL18" s="120">
        <v>0.64</v>
      </c>
      <c r="NFM18" s="110" t="s">
        <v>752</v>
      </c>
      <c r="NFN18" s="111" t="s">
        <v>526</v>
      </c>
      <c r="NFO18" s="112" t="s">
        <v>525</v>
      </c>
      <c r="NFP18" s="142">
        <v>44927</v>
      </c>
      <c r="NFQ18" s="142">
        <v>44743</v>
      </c>
      <c r="NFR18" s="143">
        <v>44652</v>
      </c>
      <c r="NFS18" s="142">
        <v>44562</v>
      </c>
      <c r="NFT18" s="112" t="s">
        <v>56</v>
      </c>
      <c r="NFU18" s="141" t="s">
        <v>54</v>
      </c>
      <c r="NFV18" s="117" t="s">
        <v>751</v>
      </c>
      <c r="NFW18" s="111" t="s">
        <v>1181</v>
      </c>
      <c r="NFX18" s="111"/>
      <c r="NFY18" s="119">
        <v>0.62</v>
      </c>
      <c r="NFZ18" s="181" t="s">
        <v>1182</v>
      </c>
      <c r="NGA18" s="182"/>
      <c r="NGB18" s="120">
        <v>0.64</v>
      </c>
      <c r="NGC18" s="110" t="s">
        <v>752</v>
      </c>
      <c r="NGD18" s="111" t="s">
        <v>526</v>
      </c>
      <c r="NGE18" s="112" t="s">
        <v>525</v>
      </c>
      <c r="NGF18" s="142">
        <v>44927</v>
      </c>
      <c r="NGG18" s="142">
        <v>44743</v>
      </c>
      <c r="NGH18" s="143">
        <v>44652</v>
      </c>
      <c r="NGI18" s="142">
        <v>44562</v>
      </c>
      <c r="NGJ18" s="112" t="s">
        <v>56</v>
      </c>
      <c r="NGK18" s="141" t="s">
        <v>54</v>
      </c>
      <c r="NGL18" s="117" t="s">
        <v>751</v>
      </c>
      <c r="NGM18" s="111" t="s">
        <v>1181</v>
      </c>
      <c r="NGN18" s="111"/>
      <c r="NGO18" s="119">
        <v>0.62</v>
      </c>
      <c r="NGP18" s="181" t="s">
        <v>1182</v>
      </c>
      <c r="NGQ18" s="182"/>
      <c r="NGR18" s="120">
        <v>0.64</v>
      </c>
      <c r="NGS18" s="110" t="s">
        <v>752</v>
      </c>
      <c r="NGT18" s="111" t="s">
        <v>526</v>
      </c>
      <c r="NGU18" s="112" t="s">
        <v>525</v>
      </c>
      <c r="NGV18" s="142">
        <v>44927</v>
      </c>
      <c r="NGW18" s="142">
        <v>44743</v>
      </c>
      <c r="NGX18" s="143">
        <v>44652</v>
      </c>
      <c r="NGY18" s="142">
        <v>44562</v>
      </c>
      <c r="NGZ18" s="112" t="s">
        <v>56</v>
      </c>
      <c r="NHA18" s="141" t="s">
        <v>54</v>
      </c>
      <c r="NHB18" s="117" t="s">
        <v>751</v>
      </c>
      <c r="NHC18" s="111" t="s">
        <v>1181</v>
      </c>
      <c r="NHD18" s="111"/>
      <c r="NHE18" s="119">
        <v>0.62</v>
      </c>
      <c r="NHF18" s="181" t="s">
        <v>1182</v>
      </c>
      <c r="NHG18" s="182"/>
      <c r="NHH18" s="120">
        <v>0.64</v>
      </c>
      <c r="NHI18" s="110" t="s">
        <v>752</v>
      </c>
      <c r="NHJ18" s="111" t="s">
        <v>526</v>
      </c>
      <c r="NHK18" s="112" t="s">
        <v>525</v>
      </c>
      <c r="NHL18" s="142">
        <v>44927</v>
      </c>
      <c r="NHM18" s="142">
        <v>44743</v>
      </c>
      <c r="NHN18" s="143">
        <v>44652</v>
      </c>
      <c r="NHO18" s="142">
        <v>44562</v>
      </c>
      <c r="NHP18" s="112" t="s">
        <v>56</v>
      </c>
      <c r="NHQ18" s="141" t="s">
        <v>54</v>
      </c>
      <c r="NHR18" s="117" t="s">
        <v>751</v>
      </c>
      <c r="NHS18" s="111" t="s">
        <v>1181</v>
      </c>
      <c r="NHT18" s="111"/>
      <c r="NHU18" s="119">
        <v>0.62</v>
      </c>
      <c r="NHV18" s="181" t="s">
        <v>1182</v>
      </c>
      <c r="NHW18" s="182"/>
      <c r="NHX18" s="120">
        <v>0.64</v>
      </c>
      <c r="NHY18" s="110" t="s">
        <v>752</v>
      </c>
      <c r="NHZ18" s="111" t="s">
        <v>526</v>
      </c>
      <c r="NIA18" s="112" t="s">
        <v>525</v>
      </c>
      <c r="NIB18" s="142">
        <v>44927</v>
      </c>
      <c r="NIC18" s="142">
        <v>44743</v>
      </c>
      <c r="NID18" s="143">
        <v>44652</v>
      </c>
      <c r="NIE18" s="142">
        <v>44562</v>
      </c>
      <c r="NIF18" s="112" t="s">
        <v>56</v>
      </c>
      <c r="NIG18" s="141" t="s">
        <v>54</v>
      </c>
      <c r="NIH18" s="117" t="s">
        <v>751</v>
      </c>
      <c r="NII18" s="111" t="s">
        <v>1181</v>
      </c>
      <c r="NIJ18" s="111"/>
      <c r="NIK18" s="119">
        <v>0.62</v>
      </c>
      <c r="NIL18" s="181" t="s">
        <v>1182</v>
      </c>
      <c r="NIM18" s="182"/>
      <c r="NIN18" s="120">
        <v>0.64</v>
      </c>
      <c r="NIO18" s="110" t="s">
        <v>752</v>
      </c>
      <c r="NIP18" s="111" t="s">
        <v>526</v>
      </c>
      <c r="NIQ18" s="112" t="s">
        <v>525</v>
      </c>
      <c r="NIR18" s="142">
        <v>44927</v>
      </c>
      <c r="NIS18" s="142">
        <v>44743</v>
      </c>
      <c r="NIT18" s="143">
        <v>44652</v>
      </c>
      <c r="NIU18" s="142">
        <v>44562</v>
      </c>
      <c r="NIV18" s="112" t="s">
        <v>56</v>
      </c>
      <c r="NIW18" s="141" t="s">
        <v>54</v>
      </c>
      <c r="NIX18" s="117" t="s">
        <v>751</v>
      </c>
      <c r="NIY18" s="111" t="s">
        <v>1181</v>
      </c>
      <c r="NIZ18" s="111"/>
      <c r="NJA18" s="119">
        <v>0.62</v>
      </c>
      <c r="NJB18" s="181" t="s">
        <v>1182</v>
      </c>
      <c r="NJC18" s="182"/>
      <c r="NJD18" s="120">
        <v>0.64</v>
      </c>
      <c r="NJE18" s="110" t="s">
        <v>752</v>
      </c>
      <c r="NJF18" s="111" t="s">
        <v>526</v>
      </c>
      <c r="NJG18" s="112" t="s">
        <v>525</v>
      </c>
      <c r="NJH18" s="142">
        <v>44927</v>
      </c>
      <c r="NJI18" s="142">
        <v>44743</v>
      </c>
      <c r="NJJ18" s="143">
        <v>44652</v>
      </c>
      <c r="NJK18" s="142">
        <v>44562</v>
      </c>
      <c r="NJL18" s="112" t="s">
        <v>56</v>
      </c>
      <c r="NJM18" s="141" t="s">
        <v>54</v>
      </c>
      <c r="NJN18" s="117" t="s">
        <v>751</v>
      </c>
      <c r="NJO18" s="111" t="s">
        <v>1181</v>
      </c>
      <c r="NJP18" s="111"/>
      <c r="NJQ18" s="119">
        <v>0.62</v>
      </c>
      <c r="NJR18" s="181" t="s">
        <v>1182</v>
      </c>
      <c r="NJS18" s="182"/>
      <c r="NJT18" s="120">
        <v>0.64</v>
      </c>
      <c r="NJU18" s="110" t="s">
        <v>752</v>
      </c>
      <c r="NJV18" s="111" t="s">
        <v>526</v>
      </c>
      <c r="NJW18" s="112" t="s">
        <v>525</v>
      </c>
      <c r="NJX18" s="142">
        <v>44927</v>
      </c>
      <c r="NJY18" s="142">
        <v>44743</v>
      </c>
      <c r="NJZ18" s="143">
        <v>44652</v>
      </c>
      <c r="NKA18" s="142">
        <v>44562</v>
      </c>
      <c r="NKB18" s="112" t="s">
        <v>56</v>
      </c>
      <c r="NKC18" s="141" t="s">
        <v>54</v>
      </c>
      <c r="NKD18" s="117" t="s">
        <v>751</v>
      </c>
      <c r="NKE18" s="111" t="s">
        <v>1181</v>
      </c>
      <c r="NKF18" s="111"/>
      <c r="NKG18" s="119">
        <v>0.62</v>
      </c>
      <c r="NKH18" s="181" t="s">
        <v>1182</v>
      </c>
      <c r="NKI18" s="182"/>
      <c r="NKJ18" s="120">
        <v>0.64</v>
      </c>
      <c r="NKK18" s="110" t="s">
        <v>752</v>
      </c>
      <c r="NKL18" s="111" t="s">
        <v>526</v>
      </c>
      <c r="NKM18" s="112" t="s">
        <v>525</v>
      </c>
      <c r="NKN18" s="142">
        <v>44927</v>
      </c>
      <c r="NKO18" s="142">
        <v>44743</v>
      </c>
      <c r="NKP18" s="143">
        <v>44652</v>
      </c>
      <c r="NKQ18" s="142">
        <v>44562</v>
      </c>
      <c r="NKR18" s="112" t="s">
        <v>56</v>
      </c>
      <c r="NKS18" s="141" t="s">
        <v>54</v>
      </c>
      <c r="NKT18" s="117" t="s">
        <v>751</v>
      </c>
      <c r="NKU18" s="111" t="s">
        <v>1181</v>
      </c>
      <c r="NKV18" s="111"/>
      <c r="NKW18" s="119">
        <v>0.62</v>
      </c>
      <c r="NKX18" s="181" t="s">
        <v>1182</v>
      </c>
      <c r="NKY18" s="182"/>
      <c r="NKZ18" s="120">
        <v>0.64</v>
      </c>
      <c r="NLA18" s="110" t="s">
        <v>752</v>
      </c>
      <c r="NLB18" s="111" t="s">
        <v>526</v>
      </c>
      <c r="NLC18" s="112" t="s">
        <v>525</v>
      </c>
      <c r="NLD18" s="142">
        <v>44927</v>
      </c>
      <c r="NLE18" s="142">
        <v>44743</v>
      </c>
      <c r="NLF18" s="143">
        <v>44652</v>
      </c>
      <c r="NLG18" s="142">
        <v>44562</v>
      </c>
      <c r="NLH18" s="112" t="s">
        <v>56</v>
      </c>
      <c r="NLI18" s="141" t="s">
        <v>54</v>
      </c>
      <c r="NLJ18" s="117" t="s">
        <v>751</v>
      </c>
      <c r="NLK18" s="111" t="s">
        <v>1181</v>
      </c>
      <c r="NLL18" s="111"/>
      <c r="NLM18" s="119">
        <v>0.62</v>
      </c>
      <c r="NLN18" s="181" t="s">
        <v>1182</v>
      </c>
      <c r="NLO18" s="182"/>
      <c r="NLP18" s="120">
        <v>0.64</v>
      </c>
      <c r="NLQ18" s="110" t="s">
        <v>752</v>
      </c>
      <c r="NLR18" s="111" t="s">
        <v>526</v>
      </c>
      <c r="NLS18" s="112" t="s">
        <v>525</v>
      </c>
      <c r="NLT18" s="142">
        <v>44927</v>
      </c>
      <c r="NLU18" s="142">
        <v>44743</v>
      </c>
      <c r="NLV18" s="143">
        <v>44652</v>
      </c>
      <c r="NLW18" s="142">
        <v>44562</v>
      </c>
      <c r="NLX18" s="112" t="s">
        <v>56</v>
      </c>
      <c r="NLY18" s="141" t="s">
        <v>54</v>
      </c>
      <c r="NLZ18" s="117" t="s">
        <v>751</v>
      </c>
      <c r="NMA18" s="111" t="s">
        <v>1181</v>
      </c>
      <c r="NMB18" s="111"/>
      <c r="NMC18" s="119">
        <v>0.62</v>
      </c>
      <c r="NMD18" s="181" t="s">
        <v>1182</v>
      </c>
      <c r="NME18" s="182"/>
      <c r="NMF18" s="120">
        <v>0.64</v>
      </c>
      <c r="NMG18" s="110" t="s">
        <v>752</v>
      </c>
      <c r="NMH18" s="111" t="s">
        <v>526</v>
      </c>
      <c r="NMI18" s="112" t="s">
        <v>525</v>
      </c>
      <c r="NMJ18" s="142">
        <v>44927</v>
      </c>
      <c r="NMK18" s="142">
        <v>44743</v>
      </c>
      <c r="NML18" s="143">
        <v>44652</v>
      </c>
      <c r="NMM18" s="142">
        <v>44562</v>
      </c>
      <c r="NMN18" s="112" t="s">
        <v>56</v>
      </c>
      <c r="NMO18" s="141" t="s">
        <v>54</v>
      </c>
      <c r="NMP18" s="117" t="s">
        <v>751</v>
      </c>
      <c r="NMQ18" s="111" t="s">
        <v>1181</v>
      </c>
      <c r="NMR18" s="111"/>
      <c r="NMS18" s="119">
        <v>0.62</v>
      </c>
      <c r="NMT18" s="181" t="s">
        <v>1182</v>
      </c>
      <c r="NMU18" s="182"/>
      <c r="NMV18" s="120">
        <v>0.64</v>
      </c>
      <c r="NMW18" s="110" t="s">
        <v>752</v>
      </c>
      <c r="NMX18" s="111" t="s">
        <v>526</v>
      </c>
      <c r="NMY18" s="112" t="s">
        <v>525</v>
      </c>
      <c r="NMZ18" s="142">
        <v>44927</v>
      </c>
      <c r="NNA18" s="142">
        <v>44743</v>
      </c>
      <c r="NNB18" s="143">
        <v>44652</v>
      </c>
      <c r="NNC18" s="142">
        <v>44562</v>
      </c>
      <c r="NND18" s="112" t="s">
        <v>56</v>
      </c>
      <c r="NNE18" s="141" t="s">
        <v>54</v>
      </c>
      <c r="NNF18" s="117" t="s">
        <v>751</v>
      </c>
      <c r="NNG18" s="111" t="s">
        <v>1181</v>
      </c>
      <c r="NNH18" s="111"/>
      <c r="NNI18" s="119">
        <v>0.62</v>
      </c>
      <c r="NNJ18" s="181" t="s">
        <v>1182</v>
      </c>
      <c r="NNK18" s="182"/>
      <c r="NNL18" s="120">
        <v>0.64</v>
      </c>
      <c r="NNM18" s="110" t="s">
        <v>752</v>
      </c>
      <c r="NNN18" s="111" t="s">
        <v>526</v>
      </c>
      <c r="NNO18" s="112" t="s">
        <v>525</v>
      </c>
      <c r="NNP18" s="142">
        <v>44927</v>
      </c>
      <c r="NNQ18" s="142">
        <v>44743</v>
      </c>
      <c r="NNR18" s="143">
        <v>44652</v>
      </c>
      <c r="NNS18" s="142">
        <v>44562</v>
      </c>
      <c r="NNT18" s="112" t="s">
        <v>56</v>
      </c>
      <c r="NNU18" s="141" t="s">
        <v>54</v>
      </c>
      <c r="NNV18" s="117" t="s">
        <v>751</v>
      </c>
      <c r="NNW18" s="111" t="s">
        <v>1181</v>
      </c>
      <c r="NNX18" s="111"/>
      <c r="NNY18" s="119">
        <v>0.62</v>
      </c>
      <c r="NNZ18" s="181" t="s">
        <v>1182</v>
      </c>
      <c r="NOA18" s="182"/>
      <c r="NOB18" s="120">
        <v>0.64</v>
      </c>
      <c r="NOC18" s="110" t="s">
        <v>752</v>
      </c>
      <c r="NOD18" s="111" t="s">
        <v>526</v>
      </c>
      <c r="NOE18" s="112" t="s">
        <v>525</v>
      </c>
      <c r="NOF18" s="142">
        <v>44927</v>
      </c>
      <c r="NOG18" s="142">
        <v>44743</v>
      </c>
      <c r="NOH18" s="143">
        <v>44652</v>
      </c>
      <c r="NOI18" s="142">
        <v>44562</v>
      </c>
      <c r="NOJ18" s="112" t="s">
        <v>56</v>
      </c>
      <c r="NOK18" s="141" t="s">
        <v>54</v>
      </c>
      <c r="NOL18" s="117" t="s">
        <v>751</v>
      </c>
      <c r="NOM18" s="111" t="s">
        <v>1181</v>
      </c>
      <c r="NON18" s="111"/>
      <c r="NOO18" s="119">
        <v>0.62</v>
      </c>
      <c r="NOP18" s="181" t="s">
        <v>1182</v>
      </c>
      <c r="NOQ18" s="182"/>
      <c r="NOR18" s="120">
        <v>0.64</v>
      </c>
      <c r="NOS18" s="110" t="s">
        <v>752</v>
      </c>
      <c r="NOT18" s="111" t="s">
        <v>526</v>
      </c>
      <c r="NOU18" s="112" t="s">
        <v>525</v>
      </c>
      <c r="NOV18" s="142">
        <v>44927</v>
      </c>
      <c r="NOW18" s="142">
        <v>44743</v>
      </c>
      <c r="NOX18" s="143">
        <v>44652</v>
      </c>
      <c r="NOY18" s="142">
        <v>44562</v>
      </c>
      <c r="NOZ18" s="112" t="s">
        <v>56</v>
      </c>
      <c r="NPA18" s="141" t="s">
        <v>54</v>
      </c>
      <c r="NPB18" s="117" t="s">
        <v>751</v>
      </c>
      <c r="NPC18" s="111" t="s">
        <v>1181</v>
      </c>
      <c r="NPD18" s="111"/>
      <c r="NPE18" s="119">
        <v>0.62</v>
      </c>
      <c r="NPF18" s="181" t="s">
        <v>1182</v>
      </c>
      <c r="NPG18" s="182"/>
      <c r="NPH18" s="120">
        <v>0.64</v>
      </c>
      <c r="NPI18" s="110" t="s">
        <v>752</v>
      </c>
      <c r="NPJ18" s="111" t="s">
        <v>526</v>
      </c>
      <c r="NPK18" s="112" t="s">
        <v>525</v>
      </c>
      <c r="NPL18" s="142">
        <v>44927</v>
      </c>
      <c r="NPM18" s="142">
        <v>44743</v>
      </c>
      <c r="NPN18" s="143">
        <v>44652</v>
      </c>
      <c r="NPO18" s="142">
        <v>44562</v>
      </c>
      <c r="NPP18" s="112" t="s">
        <v>56</v>
      </c>
      <c r="NPQ18" s="141" t="s">
        <v>54</v>
      </c>
      <c r="NPR18" s="117" t="s">
        <v>751</v>
      </c>
      <c r="NPS18" s="111" t="s">
        <v>1181</v>
      </c>
      <c r="NPT18" s="111"/>
      <c r="NPU18" s="119">
        <v>0.62</v>
      </c>
      <c r="NPV18" s="181" t="s">
        <v>1182</v>
      </c>
      <c r="NPW18" s="182"/>
      <c r="NPX18" s="120">
        <v>0.64</v>
      </c>
      <c r="NPY18" s="110" t="s">
        <v>752</v>
      </c>
      <c r="NPZ18" s="111" t="s">
        <v>526</v>
      </c>
      <c r="NQA18" s="112" t="s">
        <v>525</v>
      </c>
      <c r="NQB18" s="142">
        <v>44927</v>
      </c>
      <c r="NQC18" s="142">
        <v>44743</v>
      </c>
      <c r="NQD18" s="143">
        <v>44652</v>
      </c>
      <c r="NQE18" s="142">
        <v>44562</v>
      </c>
      <c r="NQF18" s="112" t="s">
        <v>56</v>
      </c>
      <c r="NQG18" s="141" t="s">
        <v>54</v>
      </c>
      <c r="NQH18" s="117" t="s">
        <v>751</v>
      </c>
      <c r="NQI18" s="111" t="s">
        <v>1181</v>
      </c>
      <c r="NQJ18" s="111"/>
      <c r="NQK18" s="119">
        <v>0.62</v>
      </c>
      <c r="NQL18" s="181" t="s">
        <v>1182</v>
      </c>
      <c r="NQM18" s="182"/>
      <c r="NQN18" s="120">
        <v>0.64</v>
      </c>
      <c r="NQO18" s="110" t="s">
        <v>752</v>
      </c>
      <c r="NQP18" s="111" t="s">
        <v>526</v>
      </c>
      <c r="NQQ18" s="112" t="s">
        <v>525</v>
      </c>
      <c r="NQR18" s="142">
        <v>44927</v>
      </c>
      <c r="NQS18" s="142">
        <v>44743</v>
      </c>
      <c r="NQT18" s="143">
        <v>44652</v>
      </c>
      <c r="NQU18" s="142">
        <v>44562</v>
      </c>
      <c r="NQV18" s="112" t="s">
        <v>56</v>
      </c>
      <c r="NQW18" s="141" t="s">
        <v>54</v>
      </c>
      <c r="NQX18" s="117" t="s">
        <v>751</v>
      </c>
      <c r="NQY18" s="111" t="s">
        <v>1181</v>
      </c>
      <c r="NQZ18" s="111"/>
      <c r="NRA18" s="119">
        <v>0.62</v>
      </c>
      <c r="NRB18" s="181" t="s">
        <v>1182</v>
      </c>
      <c r="NRC18" s="182"/>
      <c r="NRD18" s="120">
        <v>0.64</v>
      </c>
      <c r="NRE18" s="110" t="s">
        <v>752</v>
      </c>
      <c r="NRF18" s="111" t="s">
        <v>526</v>
      </c>
      <c r="NRG18" s="112" t="s">
        <v>525</v>
      </c>
      <c r="NRH18" s="142">
        <v>44927</v>
      </c>
      <c r="NRI18" s="142">
        <v>44743</v>
      </c>
      <c r="NRJ18" s="143">
        <v>44652</v>
      </c>
      <c r="NRK18" s="142">
        <v>44562</v>
      </c>
      <c r="NRL18" s="112" t="s">
        <v>56</v>
      </c>
      <c r="NRM18" s="141" t="s">
        <v>54</v>
      </c>
      <c r="NRN18" s="117" t="s">
        <v>751</v>
      </c>
      <c r="NRO18" s="111" t="s">
        <v>1181</v>
      </c>
      <c r="NRP18" s="111"/>
      <c r="NRQ18" s="119">
        <v>0.62</v>
      </c>
      <c r="NRR18" s="181" t="s">
        <v>1182</v>
      </c>
      <c r="NRS18" s="182"/>
      <c r="NRT18" s="120">
        <v>0.64</v>
      </c>
      <c r="NRU18" s="110" t="s">
        <v>752</v>
      </c>
      <c r="NRV18" s="111" t="s">
        <v>526</v>
      </c>
      <c r="NRW18" s="112" t="s">
        <v>525</v>
      </c>
      <c r="NRX18" s="142">
        <v>44927</v>
      </c>
      <c r="NRY18" s="142">
        <v>44743</v>
      </c>
      <c r="NRZ18" s="143">
        <v>44652</v>
      </c>
      <c r="NSA18" s="142">
        <v>44562</v>
      </c>
      <c r="NSB18" s="112" t="s">
        <v>56</v>
      </c>
      <c r="NSC18" s="141" t="s">
        <v>54</v>
      </c>
      <c r="NSD18" s="117" t="s">
        <v>751</v>
      </c>
      <c r="NSE18" s="111" t="s">
        <v>1181</v>
      </c>
      <c r="NSF18" s="111"/>
      <c r="NSG18" s="119">
        <v>0.62</v>
      </c>
      <c r="NSH18" s="181" t="s">
        <v>1182</v>
      </c>
      <c r="NSI18" s="182"/>
      <c r="NSJ18" s="120">
        <v>0.64</v>
      </c>
      <c r="NSK18" s="110" t="s">
        <v>752</v>
      </c>
      <c r="NSL18" s="111" t="s">
        <v>526</v>
      </c>
      <c r="NSM18" s="112" t="s">
        <v>525</v>
      </c>
      <c r="NSN18" s="142">
        <v>44927</v>
      </c>
      <c r="NSO18" s="142">
        <v>44743</v>
      </c>
      <c r="NSP18" s="143">
        <v>44652</v>
      </c>
      <c r="NSQ18" s="142">
        <v>44562</v>
      </c>
      <c r="NSR18" s="112" t="s">
        <v>56</v>
      </c>
      <c r="NSS18" s="141" t="s">
        <v>54</v>
      </c>
      <c r="NST18" s="117" t="s">
        <v>751</v>
      </c>
      <c r="NSU18" s="111" t="s">
        <v>1181</v>
      </c>
      <c r="NSV18" s="111"/>
      <c r="NSW18" s="119">
        <v>0.62</v>
      </c>
      <c r="NSX18" s="181" t="s">
        <v>1182</v>
      </c>
      <c r="NSY18" s="182"/>
      <c r="NSZ18" s="120">
        <v>0.64</v>
      </c>
      <c r="NTA18" s="110" t="s">
        <v>752</v>
      </c>
      <c r="NTB18" s="111" t="s">
        <v>526</v>
      </c>
      <c r="NTC18" s="112" t="s">
        <v>525</v>
      </c>
      <c r="NTD18" s="142">
        <v>44927</v>
      </c>
      <c r="NTE18" s="142">
        <v>44743</v>
      </c>
      <c r="NTF18" s="143">
        <v>44652</v>
      </c>
      <c r="NTG18" s="142">
        <v>44562</v>
      </c>
      <c r="NTH18" s="112" t="s">
        <v>56</v>
      </c>
      <c r="NTI18" s="141" t="s">
        <v>54</v>
      </c>
      <c r="NTJ18" s="117" t="s">
        <v>751</v>
      </c>
      <c r="NTK18" s="111" t="s">
        <v>1181</v>
      </c>
      <c r="NTL18" s="111"/>
      <c r="NTM18" s="119">
        <v>0.62</v>
      </c>
      <c r="NTN18" s="181" t="s">
        <v>1182</v>
      </c>
      <c r="NTO18" s="182"/>
      <c r="NTP18" s="120">
        <v>0.64</v>
      </c>
      <c r="NTQ18" s="110" t="s">
        <v>752</v>
      </c>
      <c r="NTR18" s="111" t="s">
        <v>526</v>
      </c>
      <c r="NTS18" s="112" t="s">
        <v>525</v>
      </c>
      <c r="NTT18" s="142">
        <v>44927</v>
      </c>
      <c r="NTU18" s="142">
        <v>44743</v>
      </c>
      <c r="NTV18" s="143">
        <v>44652</v>
      </c>
      <c r="NTW18" s="142">
        <v>44562</v>
      </c>
      <c r="NTX18" s="112" t="s">
        <v>56</v>
      </c>
      <c r="NTY18" s="141" t="s">
        <v>54</v>
      </c>
      <c r="NTZ18" s="117" t="s">
        <v>751</v>
      </c>
      <c r="NUA18" s="111" t="s">
        <v>1181</v>
      </c>
      <c r="NUB18" s="111"/>
      <c r="NUC18" s="119">
        <v>0.62</v>
      </c>
      <c r="NUD18" s="181" t="s">
        <v>1182</v>
      </c>
      <c r="NUE18" s="182"/>
      <c r="NUF18" s="120">
        <v>0.64</v>
      </c>
      <c r="NUG18" s="110" t="s">
        <v>752</v>
      </c>
      <c r="NUH18" s="111" t="s">
        <v>526</v>
      </c>
      <c r="NUI18" s="112" t="s">
        <v>525</v>
      </c>
      <c r="NUJ18" s="142">
        <v>44927</v>
      </c>
      <c r="NUK18" s="142">
        <v>44743</v>
      </c>
      <c r="NUL18" s="143">
        <v>44652</v>
      </c>
      <c r="NUM18" s="142">
        <v>44562</v>
      </c>
      <c r="NUN18" s="112" t="s">
        <v>56</v>
      </c>
      <c r="NUO18" s="141" t="s">
        <v>54</v>
      </c>
      <c r="NUP18" s="117" t="s">
        <v>751</v>
      </c>
      <c r="NUQ18" s="111" t="s">
        <v>1181</v>
      </c>
      <c r="NUR18" s="111"/>
      <c r="NUS18" s="119">
        <v>0.62</v>
      </c>
      <c r="NUT18" s="181" t="s">
        <v>1182</v>
      </c>
      <c r="NUU18" s="182"/>
      <c r="NUV18" s="120">
        <v>0.64</v>
      </c>
      <c r="NUW18" s="110" t="s">
        <v>752</v>
      </c>
      <c r="NUX18" s="111" t="s">
        <v>526</v>
      </c>
      <c r="NUY18" s="112" t="s">
        <v>525</v>
      </c>
      <c r="NUZ18" s="142">
        <v>44927</v>
      </c>
      <c r="NVA18" s="142">
        <v>44743</v>
      </c>
      <c r="NVB18" s="143">
        <v>44652</v>
      </c>
      <c r="NVC18" s="142">
        <v>44562</v>
      </c>
      <c r="NVD18" s="112" t="s">
        <v>56</v>
      </c>
      <c r="NVE18" s="141" t="s">
        <v>54</v>
      </c>
      <c r="NVF18" s="117" t="s">
        <v>751</v>
      </c>
      <c r="NVG18" s="111" t="s">
        <v>1181</v>
      </c>
      <c r="NVH18" s="111"/>
      <c r="NVI18" s="119">
        <v>0.62</v>
      </c>
      <c r="NVJ18" s="181" t="s">
        <v>1182</v>
      </c>
      <c r="NVK18" s="182"/>
      <c r="NVL18" s="120">
        <v>0.64</v>
      </c>
      <c r="NVM18" s="110" t="s">
        <v>752</v>
      </c>
      <c r="NVN18" s="111" t="s">
        <v>526</v>
      </c>
      <c r="NVO18" s="112" t="s">
        <v>525</v>
      </c>
      <c r="NVP18" s="142">
        <v>44927</v>
      </c>
      <c r="NVQ18" s="142">
        <v>44743</v>
      </c>
      <c r="NVR18" s="143">
        <v>44652</v>
      </c>
      <c r="NVS18" s="142">
        <v>44562</v>
      </c>
      <c r="NVT18" s="112" t="s">
        <v>56</v>
      </c>
      <c r="NVU18" s="141" t="s">
        <v>54</v>
      </c>
      <c r="NVV18" s="117" t="s">
        <v>751</v>
      </c>
      <c r="NVW18" s="111" t="s">
        <v>1181</v>
      </c>
      <c r="NVX18" s="111"/>
      <c r="NVY18" s="119">
        <v>0.62</v>
      </c>
      <c r="NVZ18" s="181" t="s">
        <v>1182</v>
      </c>
      <c r="NWA18" s="182"/>
      <c r="NWB18" s="120">
        <v>0.64</v>
      </c>
      <c r="NWC18" s="110" t="s">
        <v>752</v>
      </c>
      <c r="NWD18" s="111" t="s">
        <v>526</v>
      </c>
      <c r="NWE18" s="112" t="s">
        <v>525</v>
      </c>
      <c r="NWF18" s="142">
        <v>44927</v>
      </c>
      <c r="NWG18" s="142">
        <v>44743</v>
      </c>
      <c r="NWH18" s="143">
        <v>44652</v>
      </c>
      <c r="NWI18" s="142">
        <v>44562</v>
      </c>
      <c r="NWJ18" s="112" t="s">
        <v>56</v>
      </c>
      <c r="NWK18" s="141" t="s">
        <v>54</v>
      </c>
      <c r="NWL18" s="117" t="s">
        <v>751</v>
      </c>
      <c r="NWM18" s="111" t="s">
        <v>1181</v>
      </c>
      <c r="NWN18" s="111"/>
      <c r="NWO18" s="119">
        <v>0.62</v>
      </c>
      <c r="NWP18" s="181" t="s">
        <v>1182</v>
      </c>
      <c r="NWQ18" s="182"/>
      <c r="NWR18" s="120">
        <v>0.64</v>
      </c>
      <c r="NWS18" s="110" t="s">
        <v>752</v>
      </c>
      <c r="NWT18" s="111" t="s">
        <v>526</v>
      </c>
      <c r="NWU18" s="112" t="s">
        <v>525</v>
      </c>
      <c r="NWV18" s="142">
        <v>44927</v>
      </c>
      <c r="NWW18" s="142">
        <v>44743</v>
      </c>
      <c r="NWX18" s="143">
        <v>44652</v>
      </c>
      <c r="NWY18" s="142">
        <v>44562</v>
      </c>
      <c r="NWZ18" s="112" t="s">
        <v>56</v>
      </c>
      <c r="NXA18" s="141" t="s">
        <v>54</v>
      </c>
      <c r="NXB18" s="117" t="s">
        <v>751</v>
      </c>
      <c r="NXC18" s="111" t="s">
        <v>1181</v>
      </c>
      <c r="NXD18" s="111"/>
      <c r="NXE18" s="119">
        <v>0.62</v>
      </c>
      <c r="NXF18" s="181" t="s">
        <v>1182</v>
      </c>
      <c r="NXG18" s="182"/>
      <c r="NXH18" s="120">
        <v>0.64</v>
      </c>
      <c r="NXI18" s="110" t="s">
        <v>752</v>
      </c>
      <c r="NXJ18" s="111" t="s">
        <v>526</v>
      </c>
      <c r="NXK18" s="112" t="s">
        <v>525</v>
      </c>
      <c r="NXL18" s="142">
        <v>44927</v>
      </c>
      <c r="NXM18" s="142">
        <v>44743</v>
      </c>
      <c r="NXN18" s="143">
        <v>44652</v>
      </c>
      <c r="NXO18" s="142">
        <v>44562</v>
      </c>
      <c r="NXP18" s="112" t="s">
        <v>56</v>
      </c>
      <c r="NXQ18" s="141" t="s">
        <v>54</v>
      </c>
      <c r="NXR18" s="117" t="s">
        <v>751</v>
      </c>
      <c r="NXS18" s="111" t="s">
        <v>1181</v>
      </c>
      <c r="NXT18" s="111"/>
      <c r="NXU18" s="119">
        <v>0.62</v>
      </c>
      <c r="NXV18" s="181" t="s">
        <v>1182</v>
      </c>
      <c r="NXW18" s="182"/>
      <c r="NXX18" s="120">
        <v>0.64</v>
      </c>
      <c r="NXY18" s="110" t="s">
        <v>752</v>
      </c>
      <c r="NXZ18" s="111" t="s">
        <v>526</v>
      </c>
      <c r="NYA18" s="112" t="s">
        <v>525</v>
      </c>
      <c r="NYB18" s="142">
        <v>44927</v>
      </c>
      <c r="NYC18" s="142">
        <v>44743</v>
      </c>
      <c r="NYD18" s="143">
        <v>44652</v>
      </c>
      <c r="NYE18" s="142">
        <v>44562</v>
      </c>
      <c r="NYF18" s="112" t="s">
        <v>56</v>
      </c>
      <c r="NYG18" s="141" t="s">
        <v>54</v>
      </c>
      <c r="NYH18" s="117" t="s">
        <v>751</v>
      </c>
      <c r="NYI18" s="111" t="s">
        <v>1181</v>
      </c>
      <c r="NYJ18" s="111"/>
      <c r="NYK18" s="119">
        <v>0.62</v>
      </c>
      <c r="NYL18" s="181" t="s">
        <v>1182</v>
      </c>
      <c r="NYM18" s="182"/>
      <c r="NYN18" s="120">
        <v>0.64</v>
      </c>
      <c r="NYO18" s="110" t="s">
        <v>752</v>
      </c>
      <c r="NYP18" s="111" t="s">
        <v>526</v>
      </c>
      <c r="NYQ18" s="112" t="s">
        <v>525</v>
      </c>
      <c r="NYR18" s="142">
        <v>44927</v>
      </c>
      <c r="NYS18" s="142">
        <v>44743</v>
      </c>
      <c r="NYT18" s="143">
        <v>44652</v>
      </c>
      <c r="NYU18" s="142">
        <v>44562</v>
      </c>
      <c r="NYV18" s="112" t="s">
        <v>56</v>
      </c>
      <c r="NYW18" s="141" t="s">
        <v>54</v>
      </c>
      <c r="NYX18" s="117" t="s">
        <v>751</v>
      </c>
      <c r="NYY18" s="111" t="s">
        <v>1181</v>
      </c>
      <c r="NYZ18" s="111"/>
      <c r="NZA18" s="119">
        <v>0.62</v>
      </c>
      <c r="NZB18" s="181" t="s">
        <v>1182</v>
      </c>
      <c r="NZC18" s="182"/>
      <c r="NZD18" s="120">
        <v>0.64</v>
      </c>
      <c r="NZE18" s="110" t="s">
        <v>752</v>
      </c>
      <c r="NZF18" s="111" t="s">
        <v>526</v>
      </c>
      <c r="NZG18" s="112" t="s">
        <v>525</v>
      </c>
      <c r="NZH18" s="142">
        <v>44927</v>
      </c>
      <c r="NZI18" s="142">
        <v>44743</v>
      </c>
      <c r="NZJ18" s="143">
        <v>44652</v>
      </c>
      <c r="NZK18" s="142">
        <v>44562</v>
      </c>
      <c r="NZL18" s="112" t="s">
        <v>56</v>
      </c>
      <c r="NZM18" s="141" t="s">
        <v>54</v>
      </c>
      <c r="NZN18" s="117" t="s">
        <v>751</v>
      </c>
      <c r="NZO18" s="111" t="s">
        <v>1181</v>
      </c>
      <c r="NZP18" s="111"/>
      <c r="NZQ18" s="119">
        <v>0.62</v>
      </c>
      <c r="NZR18" s="181" t="s">
        <v>1182</v>
      </c>
      <c r="NZS18" s="182"/>
      <c r="NZT18" s="120">
        <v>0.64</v>
      </c>
      <c r="NZU18" s="110" t="s">
        <v>752</v>
      </c>
      <c r="NZV18" s="111" t="s">
        <v>526</v>
      </c>
      <c r="NZW18" s="112" t="s">
        <v>525</v>
      </c>
      <c r="NZX18" s="142">
        <v>44927</v>
      </c>
      <c r="NZY18" s="142">
        <v>44743</v>
      </c>
      <c r="NZZ18" s="143">
        <v>44652</v>
      </c>
      <c r="OAA18" s="142">
        <v>44562</v>
      </c>
      <c r="OAB18" s="112" t="s">
        <v>56</v>
      </c>
      <c r="OAC18" s="141" t="s">
        <v>54</v>
      </c>
      <c r="OAD18" s="117" t="s">
        <v>751</v>
      </c>
      <c r="OAE18" s="111" t="s">
        <v>1181</v>
      </c>
      <c r="OAF18" s="111"/>
      <c r="OAG18" s="119">
        <v>0.62</v>
      </c>
      <c r="OAH18" s="181" t="s">
        <v>1182</v>
      </c>
      <c r="OAI18" s="182"/>
      <c r="OAJ18" s="120">
        <v>0.64</v>
      </c>
      <c r="OAK18" s="110" t="s">
        <v>752</v>
      </c>
      <c r="OAL18" s="111" t="s">
        <v>526</v>
      </c>
      <c r="OAM18" s="112" t="s">
        <v>525</v>
      </c>
      <c r="OAN18" s="142">
        <v>44927</v>
      </c>
      <c r="OAO18" s="142">
        <v>44743</v>
      </c>
      <c r="OAP18" s="143">
        <v>44652</v>
      </c>
      <c r="OAQ18" s="142">
        <v>44562</v>
      </c>
      <c r="OAR18" s="112" t="s">
        <v>56</v>
      </c>
      <c r="OAS18" s="141" t="s">
        <v>54</v>
      </c>
      <c r="OAT18" s="117" t="s">
        <v>751</v>
      </c>
      <c r="OAU18" s="111" t="s">
        <v>1181</v>
      </c>
      <c r="OAV18" s="111"/>
      <c r="OAW18" s="119">
        <v>0.62</v>
      </c>
      <c r="OAX18" s="181" t="s">
        <v>1182</v>
      </c>
      <c r="OAY18" s="182"/>
      <c r="OAZ18" s="120">
        <v>0.64</v>
      </c>
      <c r="OBA18" s="110" t="s">
        <v>752</v>
      </c>
      <c r="OBB18" s="111" t="s">
        <v>526</v>
      </c>
      <c r="OBC18" s="112" t="s">
        <v>525</v>
      </c>
      <c r="OBD18" s="142">
        <v>44927</v>
      </c>
      <c r="OBE18" s="142">
        <v>44743</v>
      </c>
      <c r="OBF18" s="143">
        <v>44652</v>
      </c>
      <c r="OBG18" s="142">
        <v>44562</v>
      </c>
      <c r="OBH18" s="112" t="s">
        <v>56</v>
      </c>
      <c r="OBI18" s="141" t="s">
        <v>54</v>
      </c>
      <c r="OBJ18" s="117" t="s">
        <v>751</v>
      </c>
      <c r="OBK18" s="111" t="s">
        <v>1181</v>
      </c>
      <c r="OBL18" s="111"/>
      <c r="OBM18" s="119">
        <v>0.62</v>
      </c>
      <c r="OBN18" s="181" t="s">
        <v>1182</v>
      </c>
      <c r="OBO18" s="182"/>
      <c r="OBP18" s="120">
        <v>0.64</v>
      </c>
      <c r="OBQ18" s="110" t="s">
        <v>752</v>
      </c>
      <c r="OBR18" s="111" t="s">
        <v>526</v>
      </c>
      <c r="OBS18" s="112" t="s">
        <v>525</v>
      </c>
      <c r="OBT18" s="142">
        <v>44927</v>
      </c>
      <c r="OBU18" s="142">
        <v>44743</v>
      </c>
      <c r="OBV18" s="143">
        <v>44652</v>
      </c>
      <c r="OBW18" s="142">
        <v>44562</v>
      </c>
      <c r="OBX18" s="112" t="s">
        <v>56</v>
      </c>
      <c r="OBY18" s="141" t="s">
        <v>54</v>
      </c>
      <c r="OBZ18" s="117" t="s">
        <v>751</v>
      </c>
      <c r="OCA18" s="111" t="s">
        <v>1181</v>
      </c>
      <c r="OCB18" s="111"/>
      <c r="OCC18" s="119">
        <v>0.62</v>
      </c>
      <c r="OCD18" s="181" t="s">
        <v>1182</v>
      </c>
      <c r="OCE18" s="182"/>
      <c r="OCF18" s="120">
        <v>0.64</v>
      </c>
      <c r="OCG18" s="110" t="s">
        <v>752</v>
      </c>
      <c r="OCH18" s="111" t="s">
        <v>526</v>
      </c>
      <c r="OCI18" s="112" t="s">
        <v>525</v>
      </c>
      <c r="OCJ18" s="142">
        <v>44927</v>
      </c>
      <c r="OCK18" s="142">
        <v>44743</v>
      </c>
      <c r="OCL18" s="143">
        <v>44652</v>
      </c>
      <c r="OCM18" s="142">
        <v>44562</v>
      </c>
      <c r="OCN18" s="112" t="s">
        <v>56</v>
      </c>
      <c r="OCO18" s="141" t="s">
        <v>54</v>
      </c>
      <c r="OCP18" s="117" t="s">
        <v>751</v>
      </c>
      <c r="OCQ18" s="111" t="s">
        <v>1181</v>
      </c>
      <c r="OCR18" s="111"/>
      <c r="OCS18" s="119">
        <v>0.62</v>
      </c>
      <c r="OCT18" s="181" t="s">
        <v>1182</v>
      </c>
      <c r="OCU18" s="182"/>
      <c r="OCV18" s="120">
        <v>0.64</v>
      </c>
      <c r="OCW18" s="110" t="s">
        <v>752</v>
      </c>
      <c r="OCX18" s="111" t="s">
        <v>526</v>
      </c>
      <c r="OCY18" s="112" t="s">
        <v>525</v>
      </c>
      <c r="OCZ18" s="142">
        <v>44927</v>
      </c>
      <c r="ODA18" s="142">
        <v>44743</v>
      </c>
      <c r="ODB18" s="143">
        <v>44652</v>
      </c>
      <c r="ODC18" s="142">
        <v>44562</v>
      </c>
      <c r="ODD18" s="112" t="s">
        <v>56</v>
      </c>
      <c r="ODE18" s="141" t="s">
        <v>54</v>
      </c>
      <c r="ODF18" s="117" t="s">
        <v>751</v>
      </c>
      <c r="ODG18" s="111" t="s">
        <v>1181</v>
      </c>
      <c r="ODH18" s="111"/>
      <c r="ODI18" s="119">
        <v>0.62</v>
      </c>
      <c r="ODJ18" s="181" t="s">
        <v>1182</v>
      </c>
      <c r="ODK18" s="182"/>
      <c r="ODL18" s="120">
        <v>0.64</v>
      </c>
      <c r="ODM18" s="110" t="s">
        <v>752</v>
      </c>
      <c r="ODN18" s="111" t="s">
        <v>526</v>
      </c>
      <c r="ODO18" s="112" t="s">
        <v>525</v>
      </c>
      <c r="ODP18" s="142">
        <v>44927</v>
      </c>
      <c r="ODQ18" s="142">
        <v>44743</v>
      </c>
      <c r="ODR18" s="143">
        <v>44652</v>
      </c>
      <c r="ODS18" s="142">
        <v>44562</v>
      </c>
      <c r="ODT18" s="112" t="s">
        <v>56</v>
      </c>
      <c r="ODU18" s="141" t="s">
        <v>54</v>
      </c>
      <c r="ODV18" s="117" t="s">
        <v>751</v>
      </c>
      <c r="ODW18" s="111" t="s">
        <v>1181</v>
      </c>
      <c r="ODX18" s="111"/>
      <c r="ODY18" s="119">
        <v>0.62</v>
      </c>
      <c r="ODZ18" s="181" t="s">
        <v>1182</v>
      </c>
      <c r="OEA18" s="182"/>
      <c r="OEB18" s="120">
        <v>0.64</v>
      </c>
      <c r="OEC18" s="110" t="s">
        <v>752</v>
      </c>
      <c r="OED18" s="111" t="s">
        <v>526</v>
      </c>
      <c r="OEE18" s="112" t="s">
        <v>525</v>
      </c>
      <c r="OEF18" s="142">
        <v>44927</v>
      </c>
      <c r="OEG18" s="142">
        <v>44743</v>
      </c>
      <c r="OEH18" s="143">
        <v>44652</v>
      </c>
      <c r="OEI18" s="142">
        <v>44562</v>
      </c>
      <c r="OEJ18" s="112" t="s">
        <v>56</v>
      </c>
      <c r="OEK18" s="141" t="s">
        <v>54</v>
      </c>
      <c r="OEL18" s="117" t="s">
        <v>751</v>
      </c>
      <c r="OEM18" s="111" t="s">
        <v>1181</v>
      </c>
      <c r="OEN18" s="111"/>
      <c r="OEO18" s="119">
        <v>0.62</v>
      </c>
      <c r="OEP18" s="181" t="s">
        <v>1182</v>
      </c>
      <c r="OEQ18" s="182"/>
      <c r="OER18" s="120">
        <v>0.64</v>
      </c>
      <c r="OES18" s="110" t="s">
        <v>752</v>
      </c>
      <c r="OET18" s="111" t="s">
        <v>526</v>
      </c>
      <c r="OEU18" s="112" t="s">
        <v>525</v>
      </c>
      <c r="OEV18" s="142">
        <v>44927</v>
      </c>
      <c r="OEW18" s="142">
        <v>44743</v>
      </c>
      <c r="OEX18" s="143">
        <v>44652</v>
      </c>
      <c r="OEY18" s="142">
        <v>44562</v>
      </c>
      <c r="OEZ18" s="112" t="s">
        <v>56</v>
      </c>
      <c r="OFA18" s="141" t="s">
        <v>54</v>
      </c>
      <c r="OFB18" s="117" t="s">
        <v>751</v>
      </c>
      <c r="OFC18" s="111" t="s">
        <v>1181</v>
      </c>
      <c r="OFD18" s="111"/>
      <c r="OFE18" s="119">
        <v>0.62</v>
      </c>
      <c r="OFF18" s="181" t="s">
        <v>1182</v>
      </c>
      <c r="OFG18" s="182"/>
      <c r="OFH18" s="120">
        <v>0.64</v>
      </c>
      <c r="OFI18" s="110" t="s">
        <v>752</v>
      </c>
      <c r="OFJ18" s="111" t="s">
        <v>526</v>
      </c>
      <c r="OFK18" s="112" t="s">
        <v>525</v>
      </c>
      <c r="OFL18" s="142">
        <v>44927</v>
      </c>
      <c r="OFM18" s="142">
        <v>44743</v>
      </c>
      <c r="OFN18" s="143">
        <v>44652</v>
      </c>
      <c r="OFO18" s="142">
        <v>44562</v>
      </c>
      <c r="OFP18" s="112" t="s">
        <v>56</v>
      </c>
      <c r="OFQ18" s="141" t="s">
        <v>54</v>
      </c>
      <c r="OFR18" s="117" t="s">
        <v>751</v>
      </c>
      <c r="OFS18" s="111" t="s">
        <v>1181</v>
      </c>
      <c r="OFT18" s="111"/>
      <c r="OFU18" s="119">
        <v>0.62</v>
      </c>
      <c r="OFV18" s="181" t="s">
        <v>1182</v>
      </c>
      <c r="OFW18" s="182"/>
      <c r="OFX18" s="120">
        <v>0.64</v>
      </c>
      <c r="OFY18" s="110" t="s">
        <v>752</v>
      </c>
      <c r="OFZ18" s="111" t="s">
        <v>526</v>
      </c>
      <c r="OGA18" s="112" t="s">
        <v>525</v>
      </c>
      <c r="OGB18" s="142">
        <v>44927</v>
      </c>
      <c r="OGC18" s="142">
        <v>44743</v>
      </c>
      <c r="OGD18" s="143">
        <v>44652</v>
      </c>
      <c r="OGE18" s="142">
        <v>44562</v>
      </c>
      <c r="OGF18" s="112" t="s">
        <v>56</v>
      </c>
      <c r="OGG18" s="141" t="s">
        <v>54</v>
      </c>
      <c r="OGH18" s="117" t="s">
        <v>751</v>
      </c>
      <c r="OGI18" s="111" t="s">
        <v>1181</v>
      </c>
      <c r="OGJ18" s="111"/>
      <c r="OGK18" s="119">
        <v>0.62</v>
      </c>
      <c r="OGL18" s="181" t="s">
        <v>1182</v>
      </c>
      <c r="OGM18" s="182"/>
      <c r="OGN18" s="120">
        <v>0.64</v>
      </c>
      <c r="OGO18" s="110" t="s">
        <v>752</v>
      </c>
      <c r="OGP18" s="111" t="s">
        <v>526</v>
      </c>
      <c r="OGQ18" s="112" t="s">
        <v>525</v>
      </c>
      <c r="OGR18" s="142">
        <v>44927</v>
      </c>
      <c r="OGS18" s="142">
        <v>44743</v>
      </c>
      <c r="OGT18" s="143">
        <v>44652</v>
      </c>
      <c r="OGU18" s="142">
        <v>44562</v>
      </c>
      <c r="OGV18" s="112" t="s">
        <v>56</v>
      </c>
      <c r="OGW18" s="141" t="s">
        <v>54</v>
      </c>
      <c r="OGX18" s="117" t="s">
        <v>751</v>
      </c>
      <c r="OGY18" s="111" t="s">
        <v>1181</v>
      </c>
      <c r="OGZ18" s="111"/>
      <c r="OHA18" s="119">
        <v>0.62</v>
      </c>
      <c r="OHB18" s="181" t="s">
        <v>1182</v>
      </c>
      <c r="OHC18" s="182"/>
      <c r="OHD18" s="120">
        <v>0.64</v>
      </c>
      <c r="OHE18" s="110" t="s">
        <v>752</v>
      </c>
      <c r="OHF18" s="111" t="s">
        <v>526</v>
      </c>
      <c r="OHG18" s="112" t="s">
        <v>525</v>
      </c>
      <c r="OHH18" s="142">
        <v>44927</v>
      </c>
      <c r="OHI18" s="142">
        <v>44743</v>
      </c>
      <c r="OHJ18" s="143">
        <v>44652</v>
      </c>
      <c r="OHK18" s="142">
        <v>44562</v>
      </c>
      <c r="OHL18" s="112" t="s">
        <v>56</v>
      </c>
      <c r="OHM18" s="141" t="s">
        <v>54</v>
      </c>
      <c r="OHN18" s="117" t="s">
        <v>751</v>
      </c>
      <c r="OHO18" s="111" t="s">
        <v>1181</v>
      </c>
      <c r="OHP18" s="111"/>
      <c r="OHQ18" s="119">
        <v>0.62</v>
      </c>
      <c r="OHR18" s="181" t="s">
        <v>1182</v>
      </c>
      <c r="OHS18" s="182"/>
      <c r="OHT18" s="120">
        <v>0.64</v>
      </c>
      <c r="OHU18" s="110" t="s">
        <v>752</v>
      </c>
      <c r="OHV18" s="111" t="s">
        <v>526</v>
      </c>
      <c r="OHW18" s="112" t="s">
        <v>525</v>
      </c>
      <c r="OHX18" s="142">
        <v>44927</v>
      </c>
      <c r="OHY18" s="142">
        <v>44743</v>
      </c>
      <c r="OHZ18" s="143">
        <v>44652</v>
      </c>
      <c r="OIA18" s="142">
        <v>44562</v>
      </c>
      <c r="OIB18" s="112" t="s">
        <v>56</v>
      </c>
      <c r="OIC18" s="141" t="s">
        <v>54</v>
      </c>
      <c r="OID18" s="117" t="s">
        <v>751</v>
      </c>
      <c r="OIE18" s="111" t="s">
        <v>1181</v>
      </c>
      <c r="OIF18" s="111"/>
      <c r="OIG18" s="119">
        <v>0.62</v>
      </c>
      <c r="OIH18" s="181" t="s">
        <v>1182</v>
      </c>
      <c r="OII18" s="182"/>
      <c r="OIJ18" s="120">
        <v>0.64</v>
      </c>
      <c r="OIK18" s="110" t="s">
        <v>752</v>
      </c>
      <c r="OIL18" s="111" t="s">
        <v>526</v>
      </c>
      <c r="OIM18" s="112" t="s">
        <v>525</v>
      </c>
      <c r="OIN18" s="142">
        <v>44927</v>
      </c>
      <c r="OIO18" s="142">
        <v>44743</v>
      </c>
      <c r="OIP18" s="143">
        <v>44652</v>
      </c>
      <c r="OIQ18" s="142">
        <v>44562</v>
      </c>
      <c r="OIR18" s="112" t="s">
        <v>56</v>
      </c>
      <c r="OIS18" s="141" t="s">
        <v>54</v>
      </c>
      <c r="OIT18" s="117" t="s">
        <v>751</v>
      </c>
      <c r="OIU18" s="111" t="s">
        <v>1181</v>
      </c>
      <c r="OIV18" s="111"/>
      <c r="OIW18" s="119">
        <v>0.62</v>
      </c>
      <c r="OIX18" s="181" t="s">
        <v>1182</v>
      </c>
      <c r="OIY18" s="182"/>
      <c r="OIZ18" s="120">
        <v>0.64</v>
      </c>
      <c r="OJA18" s="110" t="s">
        <v>752</v>
      </c>
      <c r="OJB18" s="111" t="s">
        <v>526</v>
      </c>
      <c r="OJC18" s="112" t="s">
        <v>525</v>
      </c>
      <c r="OJD18" s="142">
        <v>44927</v>
      </c>
      <c r="OJE18" s="142">
        <v>44743</v>
      </c>
      <c r="OJF18" s="143">
        <v>44652</v>
      </c>
      <c r="OJG18" s="142">
        <v>44562</v>
      </c>
      <c r="OJH18" s="112" t="s">
        <v>56</v>
      </c>
      <c r="OJI18" s="141" t="s">
        <v>54</v>
      </c>
      <c r="OJJ18" s="117" t="s">
        <v>751</v>
      </c>
      <c r="OJK18" s="111" t="s">
        <v>1181</v>
      </c>
      <c r="OJL18" s="111"/>
      <c r="OJM18" s="119">
        <v>0.62</v>
      </c>
      <c r="OJN18" s="181" t="s">
        <v>1182</v>
      </c>
      <c r="OJO18" s="182"/>
      <c r="OJP18" s="120">
        <v>0.64</v>
      </c>
      <c r="OJQ18" s="110" t="s">
        <v>752</v>
      </c>
      <c r="OJR18" s="111" t="s">
        <v>526</v>
      </c>
      <c r="OJS18" s="112" t="s">
        <v>525</v>
      </c>
      <c r="OJT18" s="142">
        <v>44927</v>
      </c>
      <c r="OJU18" s="142">
        <v>44743</v>
      </c>
      <c r="OJV18" s="143">
        <v>44652</v>
      </c>
      <c r="OJW18" s="142">
        <v>44562</v>
      </c>
      <c r="OJX18" s="112" t="s">
        <v>56</v>
      </c>
      <c r="OJY18" s="141" t="s">
        <v>54</v>
      </c>
      <c r="OJZ18" s="117" t="s">
        <v>751</v>
      </c>
      <c r="OKA18" s="111" t="s">
        <v>1181</v>
      </c>
      <c r="OKB18" s="111"/>
      <c r="OKC18" s="119">
        <v>0.62</v>
      </c>
      <c r="OKD18" s="181" t="s">
        <v>1182</v>
      </c>
      <c r="OKE18" s="182"/>
      <c r="OKF18" s="120">
        <v>0.64</v>
      </c>
      <c r="OKG18" s="110" t="s">
        <v>752</v>
      </c>
      <c r="OKH18" s="111" t="s">
        <v>526</v>
      </c>
      <c r="OKI18" s="112" t="s">
        <v>525</v>
      </c>
      <c r="OKJ18" s="142">
        <v>44927</v>
      </c>
      <c r="OKK18" s="142">
        <v>44743</v>
      </c>
      <c r="OKL18" s="143">
        <v>44652</v>
      </c>
      <c r="OKM18" s="142">
        <v>44562</v>
      </c>
      <c r="OKN18" s="112" t="s">
        <v>56</v>
      </c>
      <c r="OKO18" s="141" t="s">
        <v>54</v>
      </c>
      <c r="OKP18" s="117" t="s">
        <v>751</v>
      </c>
      <c r="OKQ18" s="111" t="s">
        <v>1181</v>
      </c>
      <c r="OKR18" s="111"/>
      <c r="OKS18" s="119">
        <v>0.62</v>
      </c>
      <c r="OKT18" s="181" t="s">
        <v>1182</v>
      </c>
      <c r="OKU18" s="182"/>
      <c r="OKV18" s="120">
        <v>0.64</v>
      </c>
      <c r="OKW18" s="110" t="s">
        <v>752</v>
      </c>
      <c r="OKX18" s="111" t="s">
        <v>526</v>
      </c>
      <c r="OKY18" s="112" t="s">
        <v>525</v>
      </c>
      <c r="OKZ18" s="142">
        <v>44927</v>
      </c>
      <c r="OLA18" s="142">
        <v>44743</v>
      </c>
      <c r="OLB18" s="143">
        <v>44652</v>
      </c>
      <c r="OLC18" s="142">
        <v>44562</v>
      </c>
      <c r="OLD18" s="112" t="s">
        <v>56</v>
      </c>
      <c r="OLE18" s="141" t="s">
        <v>54</v>
      </c>
      <c r="OLF18" s="117" t="s">
        <v>751</v>
      </c>
      <c r="OLG18" s="111" t="s">
        <v>1181</v>
      </c>
      <c r="OLH18" s="111"/>
      <c r="OLI18" s="119">
        <v>0.62</v>
      </c>
      <c r="OLJ18" s="181" t="s">
        <v>1182</v>
      </c>
      <c r="OLK18" s="182"/>
      <c r="OLL18" s="120">
        <v>0.64</v>
      </c>
      <c r="OLM18" s="110" t="s">
        <v>752</v>
      </c>
      <c r="OLN18" s="111" t="s">
        <v>526</v>
      </c>
      <c r="OLO18" s="112" t="s">
        <v>525</v>
      </c>
      <c r="OLP18" s="142">
        <v>44927</v>
      </c>
      <c r="OLQ18" s="142">
        <v>44743</v>
      </c>
      <c r="OLR18" s="143">
        <v>44652</v>
      </c>
      <c r="OLS18" s="142">
        <v>44562</v>
      </c>
      <c r="OLT18" s="112" t="s">
        <v>56</v>
      </c>
      <c r="OLU18" s="141" t="s">
        <v>54</v>
      </c>
      <c r="OLV18" s="117" t="s">
        <v>751</v>
      </c>
      <c r="OLW18" s="111" t="s">
        <v>1181</v>
      </c>
      <c r="OLX18" s="111"/>
      <c r="OLY18" s="119">
        <v>0.62</v>
      </c>
      <c r="OLZ18" s="181" t="s">
        <v>1182</v>
      </c>
      <c r="OMA18" s="182"/>
      <c r="OMB18" s="120">
        <v>0.64</v>
      </c>
      <c r="OMC18" s="110" t="s">
        <v>752</v>
      </c>
      <c r="OMD18" s="111" t="s">
        <v>526</v>
      </c>
      <c r="OME18" s="112" t="s">
        <v>525</v>
      </c>
      <c r="OMF18" s="142">
        <v>44927</v>
      </c>
      <c r="OMG18" s="142">
        <v>44743</v>
      </c>
      <c r="OMH18" s="143">
        <v>44652</v>
      </c>
      <c r="OMI18" s="142">
        <v>44562</v>
      </c>
      <c r="OMJ18" s="112" t="s">
        <v>56</v>
      </c>
      <c r="OMK18" s="141" t="s">
        <v>54</v>
      </c>
      <c r="OML18" s="117" t="s">
        <v>751</v>
      </c>
      <c r="OMM18" s="111" t="s">
        <v>1181</v>
      </c>
      <c r="OMN18" s="111"/>
      <c r="OMO18" s="119">
        <v>0.62</v>
      </c>
      <c r="OMP18" s="181" t="s">
        <v>1182</v>
      </c>
      <c r="OMQ18" s="182"/>
      <c r="OMR18" s="120">
        <v>0.64</v>
      </c>
      <c r="OMS18" s="110" t="s">
        <v>752</v>
      </c>
      <c r="OMT18" s="111" t="s">
        <v>526</v>
      </c>
      <c r="OMU18" s="112" t="s">
        <v>525</v>
      </c>
      <c r="OMV18" s="142">
        <v>44927</v>
      </c>
      <c r="OMW18" s="142">
        <v>44743</v>
      </c>
      <c r="OMX18" s="143">
        <v>44652</v>
      </c>
      <c r="OMY18" s="142">
        <v>44562</v>
      </c>
      <c r="OMZ18" s="112" t="s">
        <v>56</v>
      </c>
      <c r="ONA18" s="141" t="s">
        <v>54</v>
      </c>
      <c r="ONB18" s="117" t="s">
        <v>751</v>
      </c>
      <c r="ONC18" s="111" t="s">
        <v>1181</v>
      </c>
      <c r="OND18" s="111"/>
      <c r="ONE18" s="119">
        <v>0.62</v>
      </c>
      <c r="ONF18" s="181" t="s">
        <v>1182</v>
      </c>
      <c r="ONG18" s="182"/>
      <c r="ONH18" s="120">
        <v>0.64</v>
      </c>
      <c r="ONI18" s="110" t="s">
        <v>752</v>
      </c>
      <c r="ONJ18" s="111" t="s">
        <v>526</v>
      </c>
      <c r="ONK18" s="112" t="s">
        <v>525</v>
      </c>
      <c r="ONL18" s="142">
        <v>44927</v>
      </c>
      <c r="ONM18" s="142">
        <v>44743</v>
      </c>
      <c r="ONN18" s="143">
        <v>44652</v>
      </c>
      <c r="ONO18" s="142">
        <v>44562</v>
      </c>
      <c r="ONP18" s="112" t="s">
        <v>56</v>
      </c>
      <c r="ONQ18" s="141" t="s">
        <v>54</v>
      </c>
      <c r="ONR18" s="117" t="s">
        <v>751</v>
      </c>
      <c r="ONS18" s="111" t="s">
        <v>1181</v>
      </c>
      <c r="ONT18" s="111"/>
      <c r="ONU18" s="119">
        <v>0.62</v>
      </c>
      <c r="ONV18" s="181" t="s">
        <v>1182</v>
      </c>
      <c r="ONW18" s="182"/>
      <c r="ONX18" s="120">
        <v>0.64</v>
      </c>
      <c r="ONY18" s="110" t="s">
        <v>752</v>
      </c>
      <c r="ONZ18" s="111" t="s">
        <v>526</v>
      </c>
      <c r="OOA18" s="112" t="s">
        <v>525</v>
      </c>
      <c r="OOB18" s="142">
        <v>44927</v>
      </c>
      <c r="OOC18" s="142">
        <v>44743</v>
      </c>
      <c r="OOD18" s="143">
        <v>44652</v>
      </c>
      <c r="OOE18" s="142">
        <v>44562</v>
      </c>
      <c r="OOF18" s="112" t="s">
        <v>56</v>
      </c>
      <c r="OOG18" s="141" t="s">
        <v>54</v>
      </c>
      <c r="OOH18" s="117" t="s">
        <v>751</v>
      </c>
      <c r="OOI18" s="111" t="s">
        <v>1181</v>
      </c>
      <c r="OOJ18" s="111"/>
      <c r="OOK18" s="119">
        <v>0.62</v>
      </c>
      <c r="OOL18" s="181" t="s">
        <v>1182</v>
      </c>
      <c r="OOM18" s="182"/>
      <c r="OON18" s="120">
        <v>0.64</v>
      </c>
      <c r="OOO18" s="110" t="s">
        <v>752</v>
      </c>
      <c r="OOP18" s="111" t="s">
        <v>526</v>
      </c>
      <c r="OOQ18" s="112" t="s">
        <v>525</v>
      </c>
      <c r="OOR18" s="142">
        <v>44927</v>
      </c>
      <c r="OOS18" s="142">
        <v>44743</v>
      </c>
      <c r="OOT18" s="143">
        <v>44652</v>
      </c>
      <c r="OOU18" s="142">
        <v>44562</v>
      </c>
      <c r="OOV18" s="112" t="s">
        <v>56</v>
      </c>
      <c r="OOW18" s="141" t="s">
        <v>54</v>
      </c>
      <c r="OOX18" s="117" t="s">
        <v>751</v>
      </c>
      <c r="OOY18" s="111" t="s">
        <v>1181</v>
      </c>
      <c r="OOZ18" s="111"/>
      <c r="OPA18" s="119">
        <v>0.62</v>
      </c>
      <c r="OPB18" s="181" t="s">
        <v>1182</v>
      </c>
      <c r="OPC18" s="182"/>
      <c r="OPD18" s="120">
        <v>0.64</v>
      </c>
      <c r="OPE18" s="110" t="s">
        <v>752</v>
      </c>
      <c r="OPF18" s="111" t="s">
        <v>526</v>
      </c>
      <c r="OPG18" s="112" t="s">
        <v>525</v>
      </c>
      <c r="OPH18" s="142">
        <v>44927</v>
      </c>
      <c r="OPI18" s="142">
        <v>44743</v>
      </c>
      <c r="OPJ18" s="143">
        <v>44652</v>
      </c>
      <c r="OPK18" s="142">
        <v>44562</v>
      </c>
      <c r="OPL18" s="112" t="s">
        <v>56</v>
      </c>
      <c r="OPM18" s="141" t="s">
        <v>54</v>
      </c>
      <c r="OPN18" s="117" t="s">
        <v>751</v>
      </c>
      <c r="OPO18" s="111" t="s">
        <v>1181</v>
      </c>
      <c r="OPP18" s="111"/>
      <c r="OPQ18" s="119">
        <v>0.62</v>
      </c>
      <c r="OPR18" s="181" t="s">
        <v>1182</v>
      </c>
      <c r="OPS18" s="182"/>
      <c r="OPT18" s="120">
        <v>0.64</v>
      </c>
      <c r="OPU18" s="110" t="s">
        <v>752</v>
      </c>
      <c r="OPV18" s="111" t="s">
        <v>526</v>
      </c>
      <c r="OPW18" s="112" t="s">
        <v>525</v>
      </c>
      <c r="OPX18" s="142">
        <v>44927</v>
      </c>
      <c r="OPY18" s="142">
        <v>44743</v>
      </c>
      <c r="OPZ18" s="143">
        <v>44652</v>
      </c>
      <c r="OQA18" s="142">
        <v>44562</v>
      </c>
      <c r="OQB18" s="112" t="s">
        <v>56</v>
      </c>
      <c r="OQC18" s="141" t="s">
        <v>54</v>
      </c>
      <c r="OQD18" s="117" t="s">
        <v>751</v>
      </c>
      <c r="OQE18" s="111" t="s">
        <v>1181</v>
      </c>
      <c r="OQF18" s="111"/>
      <c r="OQG18" s="119">
        <v>0.62</v>
      </c>
      <c r="OQH18" s="181" t="s">
        <v>1182</v>
      </c>
      <c r="OQI18" s="182"/>
      <c r="OQJ18" s="120">
        <v>0.64</v>
      </c>
      <c r="OQK18" s="110" t="s">
        <v>752</v>
      </c>
      <c r="OQL18" s="111" t="s">
        <v>526</v>
      </c>
      <c r="OQM18" s="112" t="s">
        <v>525</v>
      </c>
      <c r="OQN18" s="142">
        <v>44927</v>
      </c>
      <c r="OQO18" s="142">
        <v>44743</v>
      </c>
      <c r="OQP18" s="143">
        <v>44652</v>
      </c>
      <c r="OQQ18" s="142">
        <v>44562</v>
      </c>
      <c r="OQR18" s="112" t="s">
        <v>56</v>
      </c>
      <c r="OQS18" s="141" t="s">
        <v>54</v>
      </c>
      <c r="OQT18" s="117" t="s">
        <v>751</v>
      </c>
      <c r="OQU18" s="111" t="s">
        <v>1181</v>
      </c>
      <c r="OQV18" s="111"/>
      <c r="OQW18" s="119">
        <v>0.62</v>
      </c>
      <c r="OQX18" s="181" t="s">
        <v>1182</v>
      </c>
      <c r="OQY18" s="182"/>
      <c r="OQZ18" s="120">
        <v>0.64</v>
      </c>
      <c r="ORA18" s="110" t="s">
        <v>752</v>
      </c>
      <c r="ORB18" s="111" t="s">
        <v>526</v>
      </c>
      <c r="ORC18" s="112" t="s">
        <v>525</v>
      </c>
      <c r="ORD18" s="142">
        <v>44927</v>
      </c>
      <c r="ORE18" s="142">
        <v>44743</v>
      </c>
      <c r="ORF18" s="143">
        <v>44652</v>
      </c>
      <c r="ORG18" s="142">
        <v>44562</v>
      </c>
      <c r="ORH18" s="112" t="s">
        <v>56</v>
      </c>
      <c r="ORI18" s="141" t="s">
        <v>54</v>
      </c>
      <c r="ORJ18" s="117" t="s">
        <v>751</v>
      </c>
      <c r="ORK18" s="111" t="s">
        <v>1181</v>
      </c>
      <c r="ORL18" s="111"/>
      <c r="ORM18" s="119">
        <v>0.62</v>
      </c>
      <c r="ORN18" s="181" t="s">
        <v>1182</v>
      </c>
      <c r="ORO18" s="182"/>
      <c r="ORP18" s="120">
        <v>0.64</v>
      </c>
      <c r="ORQ18" s="110" t="s">
        <v>752</v>
      </c>
      <c r="ORR18" s="111" t="s">
        <v>526</v>
      </c>
      <c r="ORS18" s="112" t="s">
        <v>525</v>
      </c>
      <c r="ORT18" s="142">
        <v>44927</v>
      </c>
      <c r="ORU18" s="142">
        <v>44743</v>
      </c>
      <c r="ORV18" s="143">
        <v>44652</v>
      </c>
      <c r="ORW18" s="142">
        <v>44562</v>
      </c>
      <c r="ORX18" s="112" t="s">
        <v>56</v>
      </c>
      <c r="ORY18" s="141" t="s">
        <v>54</v>
      </c>
      <c r="ORZ18" s="117" t="s">
        <v>751</v>
      </c>
      <c r="OSA18" s="111" t="s">
        <v>1181</v>
      </c>
      <c r="OSB18" s="111"/>
      <c r="OSC18" s="119">
        <v>0.62</v>
      </c>
      <c r="OSD18" s="181" t="s">
        <v>1182</v>
      </c>
      <c r="OSE18" s="182"/>
      <c r="OSF18" s="120">
        <v>0.64</v>
      </c>
      <c r="OSG18" s="110" t="s">
        <v>752</v>
      </c>
      <c r="OSH18" s="111" t="s">
        <v>526</v>
      </c>
      <c r="OSI18" s="112" t="s">
        <v>525</v>
      </c>
      <c r="OSJ18" s="142">
        <v>44927</v>
      </c>
      <c r="OSK18" s="142">
        <v>44743</v>
      </c>
      <c r="OSL18" s="143">
        <v>44652</v>
      </c>
      <c r="OSM18" s="142">
        <v>44562</v>
      </c>
      <c r="OSN18" s="112" t="s">
        <v>56</v>
      </c>
      <c r="OSO18" s="141" t="s">
        <v>54</v>
      </c>
      <c r="OSP18" s="117" t="s">
        <v>751</v>
      </c>
      <c r="OSQ18" s="111" t="s">
        <v>1181</v>
      </c>
      <c r="OSR18" s="111"/>
      <c r="OSS18" s="119">
        <v>0.62</v>
      </c>
      <c r="OST18" s="181" t="s">
        <v>1182</v>
      </c>
      <c r="OSU18" s="182"/>
      <c r="OSV18" s="120">
        <v>0.64</v>
      </c>
      <c r="OSW18" s="110" t="s">
        <v>752</v>
      </c>
      <c r="OSX18" s="111" t="s">
        <v>526</v>
      </c>
      <c r="OSY18" s="112" t="s">
        <v>525</v>
      </c>
      <c r="OSZ18" s="142">
        <v>44927</v>
      </c>
      <c r="OTA18" s="142">
        <v>44743</v>
      </c>
      <c r="OTB18" s="143">
        <v>44652</v>
      </c>
      <c r="OTC18" s="142">
        <v>44562</v>
      </c>
      <c r="OTD18" s="112" t="s">
        <v>56</v>
      </c>
      <c r="OTE18" s="141" t="s">
        <v>54</v>
      </c>
      <c r="OTF18" s="117" t="s">
        <v>751</v>
      </c>
      <c r="OTG18" s="111" t="s">
        <v>1181</v>
      </c>
      <c r="OTH18" s="111"/>
      <c r="OTI18" s="119">
        <v>0.62</v>
      </c>
      <c r="OTJ18" s="181" t="s">
        <v>1182</v>
      </c>
      <c r="OTK18" s="182"/>
      <c r="OTL18" s="120">
        <v>0.64</v>
      </c>
      <c r="OTM18" s="110" t="s">
        <v>752</v>
      </c>
      <c r="OTN18" s="111" t="s">
        <v>526</v>
      </c>
      <c r="OTO18" s="112" t="s">
        <v>525</v>
      </c>
      <c r="OTP18" s="142">
        <v>44927</v>
      </c>
      <c r="OTQ18" s="142">
        <v>44743</v>
      </c>
      <c r="OTR18" s="143">
        <v>44652</v>
      </c>
      <c r="OTS18" s="142">
        <v>44562</v>
      </c>
      <c r="OTT18" s="112" t="s">
        <v>56</v>
      </c>
      <c r="OTU18" s="141" t="s">
        <v>54</v>
      </c>
      <c r="OTV18" s="117" t="s">
        <v>751</v>
      </c>
      <c r="OTW18" s="111" t="s">
        <v>1181</v>
      </c>
      <c r="OTX18" s="111"/>
      <c r="OTY18" s="119">
        <v>0.62</v>
      </c>
      <c r="OTZ18" s="181" t="s">
        <v>1182</v>
      </c>
      <c r="OUA18" s="182"/>
      <c r="OUB18" s="120">
        <v>0.64</v>
      </c>
      <c r="OUC18" s="110" t="s">
        <v>752</v>
      </c>
      <c r="OUD18" s="111" t="s">
        <v>526</v>
      </c>
      <c r="OUE18" s="112" t="s">
        <v>525</v>
      </c>
      <c r="OUF18" s="142">
        <v>44927</v>
      </c>
      <c r="OUG18" s="142">
        <v>44743</v>
      </c>
      <c r="OUH18" s="143">
        <v>44652</v>
      </c>
      <c r="OUI18" s="142">
        <v>44562</v>
      </c>
      <c r="OUJ18" s="112" t="s">
        <v>56</v>
      </c>
      <c r="OUK18" s="141" t="s">
        <v>54</v>
      </c>
      <c r="OUL18" s="117" t="s">
        <v>751</v>
      </c>
      <c r="OUM18" s="111" t="s">
        <v>1181</v>
      </c>
      <c r="OUN18" s="111"/>
      <c r="OUO18" s="119">
        <v>0.62</v>
      </c>
      <c r="OUP18" s="181" t="s">
        <v>1182</v>
      </c>
      <c r="OUQ18" s="182"/>
      <c r="OUR18" s="120">
        <v>0.64</v>
      </c>
      <c r="OUS18" s="110" t="s">
        <v>752</v>
      </c>
      <c r="OUT18" s="111" t="s">
        <v>526</v>
      </c>
      <c r="OUU18" s="112" t="s">
        <v>525</v>
      </c>
      <c r="OUV18" s="142">
        <v>44927</v>
      </c>
      <c r="OUW18" s="142">
        <v>44743</v>
      </c>
      <c r="OUX18" s="143">
        <v>44652</v>
      </c>
      <c r="OUY18" s="142">
        <v>44562</v>
      </c>
      <c r="OUZ18" s="112" t="s">
        <v>56</v>
      </c>
      <c r="OVA18" s="141" t="s">
        <v>54</v>
      </c>
      <c r="OVB18" s="117" t="s">
        <v>751</v>
      </c>
      <c r="OVC18" s="111" t="s">
        <v>1181</v>
      </c>
      <c r="OVD18" s="111"/>
      <c r="OVE18" s="119">
        <v>0.62</v>
      </c>
      <c r="OVF18" s="181" t="s">
        <v>1182</v>
      </c>
      <c r="OVG18" s="182"/>
      <c r="OVH18" s="120">
        <v>0.64</v>
      </c>
      <c r="OVI18" s="110" t="s">
        <v>752</v>
      </c>
      <c r="OVJ18" s="111" t="s">
        <v>526</v>
      </c>
      <c r="OVK18" s="112" t="s">
        <v>525</v>
      </c>
      <c r="OVL18" s="142">
        <v>44927</v>
      </c>
      <c r="OVM18" s="142">
        <v>44743</v>
      </c>
      <c r="OVN18" s="143">
        <v>44652</v>
      </c>
      <c r="OVO18" s="142">
        <v>44562</v>
      </c>
      <c r="OVP18" s="112" t="s">
        <v>56</v>
      </c>
      <c r="OVQ18" s="141" t="s">
        <v>54</v>
      </c>
      <c r="OVR18" s="117" t="s">
        <v>751</v>
      </c>
      <c r="OVS18" s="111" t="s">
        <v>1181</v>
      </c>
      <c r="OVT18" s="111"/>
      <c r="OVU18" s="119">
        <v>0.62</v>
      </c>
      <c r="OVV18" s="181" t="s">
        <v>1182</v>
      </c>
      <c r="OVW18" s="182"/>
      <c r="OVX18" s="120">
        <v>0.64</v>
      </c>
      <c r="OVY18" s="110" t="s">
        <v>752</v>
      </c>
      <c r="OVZ18" s="111" t="s">
        <v>526</v>
      </c>
      <c r="OWA18" s="112" t="s">
        <v>525</v>
      </c>
      <c r="OWB18" s="142">
        <v>44927</v>
      </c>
      <c r="OWC18" s="142">
        <v>44743</v>
      </c>
      <c r="OWD18" s="143">
        <v>44652</v>
      </c>
      <c r="OWE18" s="142">
        <v>44562</v>
      </c>
      <c r="OWF18" s="112" t="s">
        <v>56</v>
      </c>
      <c r="OWG18" s="141" t="s">
        <v>54</v>
      </c>
      <c r="OWH18" s="117" t="s">
        <v>751</v>
      </c>
      <c r="OWI18" s="111" t="s">
        <v>1181</v>
      </c>
      <c r="OWJ18" s="111"/>
      <c r="OWK18" s="119">
        <v>0.62</v>
      </c>
      <c r="OWL18" s="181" t="s">
        <v>1182</v>
      </c>
      <c r="OWM18" s="182"/>
      <c r="OWN18" s="120">
        <v>0.64</v>
      </c>
      <c r="OWO18" s="110" t="s">
        <v>752</v>
      </c>
      <c r="OWP18" s="111" t="s">
        <v>526</v>
      </c>
      <c r="OWQ18" s="112" t="s">
        <v>525</v>
      </c>
      <c r="OWR18" s="142">
        <v>44927</v>
      </c>
      <c r="OWS18" s="142">
        <v>44743</v>
      </c>
      <c r="OWT18" s="143">
        <v>44652</v>
      </c>
      <c r="OWU18" s="142">
        <v>44562</v>
      </c>
      <c r="OWV18" s="112" t="s">
        <v>56</v>
      </c>
      <c r="OWW18" s="141" t="s">
        <v>54</v>
      </c>
      <c r="OWX18" s="117" t="s">
        <v>751</v>
      </c>
      <c r="OWY18" s="111" t="s">
        <v>1181</v>
      </c>
      <c r="OWZ18" s="111"/>
      <c r="OXA18" s="119">
        <v>0.62</v>
      </c>
      <c r="OXB18" s="181" t="s">
        <v>1182</v>
      </c>
      <c r="OXC18" s="182"/>
      <c r="OXD18" s="120">
        <v>0.64</v>
      </c>
      <c r="OXE18" s="110" t="s">
        <v>752</v>
      </c>
      <c r="OXF18" s="111" t="s">
        <v>526</v>
      </c>
      <c r="OXG18" s="112" t="s">
        <v>525</v>
      </c>
      <c r="OXH18" s="142">
        <v>44927</v>
      </c>
      <c r="OXI18" s="142">
        <v>44743</v>
      </c>
      <c r="OXJ18" s="143">
        <v>44652</v>
      </c>
      <c r="OXK18" s="142">
        <v>44562</v>
      </c>
      <c r="OXL18" s="112" t="s">
        <v>56</v>
      </c>
      <c r="OXM18" s="141" t="s">
        <v>54</v>
      </c>
      <c r="OXN18" s="117" t="s">
        <v>751</v>
      </c>
      <c r="OXO18" s="111" t="s">
        <v>1181</v>
      </c>
      <c r="OXP18" s="111"/>
      <c r="OXQ18" s="119">
        <v>0.62</v>
      </c>
      <c r="OXR18" s="181" t="s">
        <v>1182</v>
      </c>
      <c r="OXS18" s="182"/>
      <c r="OXT18" s="120">
        <v>0.64</v>
      </c>
      <c r="OXU18" s="110" t="s">
        <v>752</v>
      </c>
      <c r="OXV18" s="111" t="s">
        <v>526</v>
      </c>
      <c r="OXW18" s="112" t="s">
        <v>525</v>
      </c>
      <c r="OXX18" s="142">
        <v>44927</v>
      </c>
      <c r="OXY18" s="142">
        <v>44743</v>
      </c>
      <c r="OXZ18" s="143">
        <v>44652</v>
      </c>
      <c r="OYA18" s="142">
        <v>44562</v>
      </c>
      <c r="OYB18" s="112" t="s">
        <v>56</v>
      </c>
      <c r="OYC18" s="141" t="s">
        <v>54</v>
      </c>
      <c r="OYD18" s="117" t="s">
        <v>751</v>
      </c>
      <c r="OYE18" s="111" t="s">
        <v>1181</v>
      </c>
      <c r="OYF18" s="111"/>
      <c r="OYG18" s="119">
        <v>0.62</v>
      </c>
      <c r="OYH18" s="181" t="s">
        <v>1182</v>
      </c>
      <c r="OYI18" s="182"/>
      <c r="OYJ18" s="120">
        <v>0.64</v>
      </c>
      <c r="OYK18" s="110" t="s">
        <v>752</v>
      </c>
      <c r="OYL18" s="111" t="s">
        <v>526</v>
      </c>
      <c r="OYM18" s="112" t="s">
        <v>525</v>
      </c>
      <c r="OYN18" s="142">
        <v>44927</v>
      </c>
      <c r="OYO18" s="142">
        <v>44743</v>
      </c>
      <c r="OYP18" s="143">
        <v>44652</v>
      </c>
      <c r="OYQ18" s="142">
        <v>44562</v>
      </c>
      <c r="OYR18" s="112" t="s">
        <v>56</v>
      </c>
      <c r="OYS18" s="141" t="s">
        <v>54</v>
      </c>
      <c r="OYT18" s="117" t="s">
        <v>751</v>
      </c>
      <c r="OYU18" s="111" t="s">
        <v>1181</v>
      </c>
      <c r="OYV18" s="111"/>
      <c r="OYW18" s="119">
        <v>0.62</v>
      </c>
      <c r="OYX18" s="181" t="s">
        <v>1182</v>
      </c>
      <c r="OYY18" s="182"/>
      <c r="OYZ18" s="120">
        <v>0.64</v>
      </c>
      <c r="OZA18" s="110" t="s">
        <v>752</v>
      </c>
      <c r="OZB18" s="111" t="s">
        <v>526</v>
      </c>
      <c r="OZC18" s="112" t="s">
        <v>525</v>
      </c>
      <c r="OZD18" s="142">
        <v>44927</v>
      </c>
      <c r="OZE18" s="142">
        <v>44743</v>
      </c>
      <c r="OZF18" s="143">
        <v>44652</v>
      </c>
      <c r="OZG18" s="142">
        <v>44562</v>
      </c>
      <c r="OZH18" s="112" t="s">
        <v>56</v>
      </c>
      <c r="OZI18" s="141" t="s">
        <v>54</v>
      </c>
      <c r="OZJ18" s="117" t="s">
        <v>751</v>
      </c>
      <c r="OZK18" s="111" t="s">
        <v>1181</v>
      </c>
      <c r="OZL18" s="111"/>
      <c r="OZM18" s="119">
        <v>0.62</v>
      </c>
      <c r="OZN18" s="181" t="s">
        <v>1182</v>
      </c>
      <c r="OZO18" s="182"/>
      <c r="OZP18" s="120">
        <v>0.64</v>
      </c>
      <c r="OZQ18" s="110" t="s">
        <v>752</v>
      </c>
      <c r="OZR18" s="111" t="s">
        <v>526</v>
      </c>
      <c r="OZS18" s="112" t="s">
        <v>525</v>
      </c>
      <c r="OZT18" s="142">
        <v>44927</v>
      </c>
      <c r="OZU18" s="142">
        <v>44743</v>
      </c>
      <c r="OZV18" s="143">
        <v>44652</v>
      </c>
      <c r="OZW18" s="142">
        <v>44562</v>
      </c>
      <c r="OZX18" s="112" t="s">
        <v>56</v>
      </c>
      <c r="OZY18" s="141" t="s">
        <v>54</v>
      </c>
      <c r="OZZ18" s="117" t="s">
        <v>751</v>
      </c>
      <c r="PAA18" s="111" t="s">
        <v>1181</v>
      </c>
      <c r="PAB18" s="111"/>
      <c r="PAC18" s="119">
        <v>0.62</v>
      </c>
      <c r="PAD18" s="181" t="s">
        <v>1182</v>
      </c>
      <c r="PAE18" s="182"/>
      <c r="PAF18" s="120">
        <v>0.64</v>
      </c>
      <c r="PAG18" s="110" t="s">
        <v>752</v>
      </c>
      <c r="PAH18" s="111" t="s">
        <v>526</v>
      </c>
      <c r="PAI18" s="112" t="s">
        <v>525</v>
      </c>
      <c r="PAJ18" s="142">
        <v>44927</v>
      </c>
      <c r="PAK18" s="142">
        <v>44743</v>
      </c>
      <c r="PAL18" s="143">
        <v>44652</v>
      </c>
      <c r="PAM18" s="142">
        <v>44562</v>
      </c>
      <c r="PAN18" s="112" t="s">
        <v>56</v>
      </c>
      <c r="PAO18" s="141" t="s">
        <v>54</v>
      </c>
      <c r="PAP18" s="117" t="s">
        <v>751</v>
      </c>
      <c r="PAQ18" s="111" t="s">
        <v>1181</v>
      </c>
      <c r="PAR18" s="111"/>
      <c r="PAS18" s="119">
        <v>0.62</v>
      </c>
      <c r="PAT18" s="181" t="s">
        <v>1182</v>
      </c>
      <c r="PAU18" s="182"/>
      <c r="PAV18" s="120">
        <v>0.64</v>
      </c>
      <c r="PAW18" s="110" t="s">
        <v>752</v>
      </c>
      <c r="PAX18" s="111" t="s">
        <v>526</v>
      </c>
      <c r="PAY18" s="112" t="s">
        <v>525</v>
      </c>
      <c r="PAZ18" s="142">
        <v>44927</v>
      </c>
      <c r="PBA18" s="142">
        <v>44743</v>
      </c>
      <c r="PBB18" s="143">
        <v>44652</v>
      </c>
      <c r="PBC18" s="142">
        <v>44562</v>
      </c>
      <c r="PBD18" s="112" t="s">
        <v>56</v>
      </c>
      <c r="PBE18" s="141" t="s">
        <v>54</v>
      </c>
      <c r="PBF18" s="117" t="s">
        <v>751</v>
      </c>
      <c r="PBG18" s="111" t="s">
        <v>1181</v>
      </c>
      <c r="PBH18" s="111"/>
      <c r="PBI18" s="119">
        <v>0.62</v>
      </c>
      <c r="PBJ18" s="181" t="s">
        <v>1182</v>
      </c>
      <c r="PBK18" s="182"/>
      <c r="PBL18" s="120">
        <v>0.64</v>
      </c>
      <c r="PBM18" s="110" t="s">
        <v>752</v>
      </c>
      <c r="PBN18" s="111" t="s">
        <v>526</v>
      </c>
      <c r="PBO18" s="112" t="s">
        <v>525</v>
      </c>
      <c r="PBP18" s="142">
        <v>44927</v>
      </c>
      <c r="PBQ18" s="142">
        <v>44743</v>
      </c>
      <c r="PBR18" s="143">
        <v>44652</v>
      </c>
      <c r="PBS18" s="142">
        <v>44562</v>
      </c>
      <c r="PBT18" s="112" t="s">
        <v>56</v>
      </c>
      <c r="PBU18" s="141" t="s">
        <v>54</v>
      </c>
      <c r="PBV18" s="117" t="s">
        <v>751</v>
      </c>
      <c r="PBW18" s="111" t="s">
        <v>1181</v>
      </c>
      <c r="PBX18" s="111"/>
      <c r="PBY18" s="119">
        <v>0.62</v>
      </c>
      <c r="PBZ18" s="181" t="s">
        <v>1182</v>
      </c>
      <c r="PCA18" s="182"/>
      <c r="PCB18" s="120">
        <v>0.64</v>
      </c>
      <c r="PCC18" s="110" t="s">
        <v>752</v>
      </c>
      <c r="PCD18" s="111" t="s">
        <v>526</v>
      </c>
      <c r="PCE18" s="112" t="s">
        <v>525</v>
      </c>
      <c r="PCF18" s="142">
        <v>44927</v>
      </c>
      <c r="PCG18" s="142">
        <v>44743</v>
      </c>
      <c r="PCH18" s="143">
        <v>44652</v>
      </c>
      <c r="PCI18" s="142">
        <v>44562</v>
      </c>
      <c r="PCJ18" s="112" t="s">
        <v>56</v>
      </c>
      <c r="PCK18" s="141" t="s">
        <v>54</v>
      </c>
      <c r="PCL18" s="117" t="s">
        <v>751</v>
      </c>
      <c r="PCM18" s="111" t="s">
        <v>1181</v>
      </c>
      <c r="PCN18" s="111"/>
      <c r="PCO18" s="119">
        <v>0.62</v>
      </c>
      <c r="PCP18" s="181" t="s">
        <v>1182</v>
      </c>
      <c r="PCQ18" s="182"/>
      <c r="PCR18" s="120">
        <v>0.64</v>
      </c>
      <c r="PCS18" s="110" t="s">
        <v>752</v>
      </c>
      <c r="PCT18" s="111" t="s">
        <v>526</v>
      </c>
      <c r="PCU18" s="112" t="s">
        <v>525</v>
      </c>
      <c r="PCV18" s="142">
        <v>44927</v>
      </c>
      <c r="PCW18" s="142">
        <v>44743</v>
      </c>
      <c r="PCX18" s="143">
        <v>44652</v>
      </c>
      <c r="PCY18" s="142">
        <v>44562</v>
      </c>
      <c r="PCZ18" s="112" t="s">
        <v>56</v>
      </c>
      <c r="PDA18" s="141" t="s">
        <v>54</v>
      </c>
      <c r="PDB18" s="117" t="s">
        <v>751</v>
      </c>
      <c r="PDC18" s="111" t="s">
        <v>1181</v>
      </c>
      <c r="PDD18" s="111"/>
      <c r="PDE18" s="119">
        <v>0.62</v>
      </c>
      <c r="PDF18" s="181" t="s">
        <v>1182</v>
      </c>
      <c r="PDG18" s="182"/>
      <c r="PDH18" s="120">
        <v>0.64</v>
      </c>
      <c r="PDI18" s="110" t="s">
        <v>752</v>
      </c>
      <c r="PDJ18" s="111" t="s">
        <v>526</v>
      </c>
      <c r="PDK18" s="112" t="s">
        <v>525</v>
      </c>
      <c r="PDL18" s="142">
        <v>44927</v>
      </c>
      <c r="PDM18" s="142">
        <v>44743</v>
      </c>
      <c r="PDN18" s="143">
        <v>44652</v>
      </c>
      <c r="PDO18" s="142">
        <v>44562</v>
      </c>
      <c r="PDP18" s="112" t="s">
        <v>56</v>
      </c>
      <c r="PDQ18" s="141" t="s">
        <v>54</v>
      </c>
      <c r="PDR18" s="117" t="s">
        <v>751</v>
      </c>
      <c r="PDS18" s="111" t="s">
        <v>1181</v>
      </c>
      <c r="PDT18" s="111"/>
      <c r="PDU18" s="119">
        <v>0.62</v>
      </c>
      <c r="PDV18" s="181" t="s">
        <v>1182</v>
      </c>
      <c r="PDW18" s="182"/>
      <c r="PDX18" s="120">
        <v>0.64</v>
      </c>
      <c r="PDY18" s="110" t="s">
        <v>752</v>
      </c>
      <c r="PDZ18" s="111" t="s">
        <v>526</v>
      </c>
      <c r="PEA18" s="112" t="s">
        <v>525</v>
      </c>
      <c r="PEB18" s="142">
        <v>44927</v>
      </c>
      <c r="PEC18" s="142">
        <v>44743</v>
      </c>
      <c r="PED18" s="143">
        <v>44652</v>
      </c>
      <c r="PEE18" s="142">
        <v>44562</v>
      </c>
      <c r="PEF18" s="112" t="s">
        <v>56</v>
      </c>
      <c r="PEG18" s="141" t="s">
        <v>54</v>
      </c>
      <c r="PEH18" s="117" t="s">
        <v>751</v>
      </c>
      <c r="PEI18" s="111" t="s">
        <v>1181</v>
      </c>
      <c r="PEJ18" s="111"/>
      <c r="PEK18" s="119">
        <v>0.62</v>
      </c>
      <c r="PEL18" s="181" t="s">
        <v>1182</v>
      </c>
      <c r="PEM18" s="182"/>
      <c r="PEN18" s="120">
        <v>0.64</v>
      </c>
      <c r="PEO18" s="110" t="s">
        <v>752</v>
      </c>
      <c r="PEP18" s="111" t="s">
        <v>526</v>
      </c>
      <c r="PEQ18" s="112" t="s">
        <v>525</v>
      </c>
      <c r="PER18" s="142">
        <v>44927</v>
      </c>
      <c r="PES18" s="142">
        <v>44743</v>
      </c>
      <c r="PET18" s="143">
        <v>44652</v>
      </c>
      <c r="PEU18" s="142">
        <v>44562</v>
      </c>
      <c r="PEV18" s="112" t="s">
        <v>56</v>
      </c>
      <c r="PEW18" s="141" t="s">
        <v>54</v>
      </c>
      <c r="PEX18" s="117" t="s">
        <v>751</v>
      </c>
      <c r="PEY18" s="111" t="s">
        <v>1181</v>
      </c>
      <c r="PEZ18" s="111"/>
      <c r="PFA18" s="119">
        <v>0.62</v>
      </c>
      <c r="PFB18" s="181" t="s">
        <v>1182</v>
      </c>
      <c r="PFC18" s="182"/>
      <c r="PFD18" s="120">
        <v>0.64</v>
      </c>
      <c r="PFE18" s="110" t="s">
        <v>752</v>
      </c>
      <c r="PFF18" s="111" t="s">
        <v>526</v>
      </c>
      <c r="PFG18" s="112" t="s">
        <v>525</v>
      </c>
      <c r="PFH18" s="142">
        <v>44927</v>
      </c>
      <c r="PFI18" s="142">
        <v>44743</v>
      </c>
      <c r="PFJ18" s="143">
        <v>44652</v>
      </c>
      <c r="PFK18" s="142">
        <v>44562</v>
      </c>
      <c r="PFL18" s="112" t="s">
        <v>56</v>
      </c>
      <c r="PFM18" s="141" t="s">
        <v>54</v>
      </c>
      <c r="PFN18" s="117" t="s">
        <v>751</v>
      </c>
      <c r="PFO18" s="111" t="s">
        <v>1181</v>
      </c>
      <c r="PFP18" s="111"/>
      <c r="PFQ18" s="119">
        <v>0.62</v>
      </c>
      <c r="PFR18" s="181" t="s">
        <v>1182</v>
      </c>
      <c r="PFS18" s="182"/>
      <c r="PFT18" s="120">
        <v>0.64</v>
      </c>
      <c r="PFU18" s="110" t="s">
        <v>752</v>
      </c>
      <c r="PFV18" s="111" t="s">
        <v>526</v>
      </c>
      <c r="PFW18" s="112" t="s">
        <v>525</v>
      </c>
      <c r="PFX18" s="142">
        <v>44927</v>
      </c>
      <c r="PFY18" s="142">
        <v>44743</v>
      </c>
      <c r="PFZ18" s="143">
        <v>44652</v>
      </c>
      <c r="PGA18" s="142">
        <v>44562</v>
      </c>
      <c r="PGB18" s="112" t="s">
        <v>56</v>
      </c>
      <c r="PGC18" s="141" t="s">
        <v>54</v>
      </c>
      <c r="PGD18" s="117" t="s">
        <v>751</v>
      </c>
      <c r="PGE18" s="111" t="s">
        <v>1181</v>
      </c>
      <c r="PGF18" s="111"/>
      <c r="PGG18" s="119">
        <v>0.62</v>
      </c>
      <c r="PGH18" s="181" t="s">
        <v>1182</v>
      </c>
      <c r="PGI18" s="182"/>
      <c r="PGJ18" s="120">
        <v>0.64</v>
      </c>
      <c r="PGK18" s="110" t="s">
        <v>752</v>
      </c>
      <c r="PGL18" s="111" t="s">
        <v>526</v>
      </c>
      <c r="PGM18" s="112" t="s">
        <v>525</v>
      </c>
      <c r="PGN18" s="142">
        <v>44927</v>
      </c>
      <c r="PGO18" s="142">
        <v>44743</v>
      </c>
      <c r="PGP18" s="143">
        <v>44652</v>
      </c>
      <c r="PGQ18" s="142">
        <v>44562</v>
      </c>
      <c r="PGR18" s="112" t="s">
        <v>56</v>
      </c>
      <c r="PGS18" s="141" t="s">
        <v>54</v>
      </c>
      <c r="PGT18" s="117" t="s">
        <v>751</v>
      </c>
      <c r="PGU18" s="111" t="s">
        <v>1181</v>
      </c>
      <c r="PGV18" s="111"/>
      <c r="PGW18" s="119">
        <v>0.62</v>
      </c>
      <c r="PGX18" s="181" t="s">
        <v>1182</v>
      </c>
      <c r="PGY18" s="182"/>
      <c r="PGZ18" s="120">
        <v>0.64</v>
      </c>
      <c r="PHA18" s="110" t="s">
        <v>752</v>
      </c>
      <c r="PHB18" s="111" t="s">
        <v>526</v>
      </c>
      <c r="PHC18" s="112" t="s">
        <v>525</v>
      </c>
      <c r="PHD18" s="142">
        <v>44927</v>
      </c>
      <c r="PHE18" s="142">
        <v>44743</v>
      </c>
      <c r="PHF18" s="143">
        <v>44652</v>
      </c>
      <c r="PHG18" s="142">
        <v>44562</v>
      </c>
      <c r="PHH18" s="112" t="s">
        <v>56</v>
      </c>
      <c r="PHI18" s="141" t="s">
        <v>54</v>
      </c>
      <c r="PHJ18" s="117" t="s">
        <v>751</v>
      </c>
      <c r="PHK18" s="111" t="s">
        <v>1181</v>
      </c>
      <c r="PHL18" s="111"/>
      <c r="PHM18" s="119">
        <v>0.62</v>
      </c>
      <c r="PHN18" s="181" t="s">
        <v>1182</v>
      </c>
      <c r="PHO18" s="182"/>
      <c r="PHP18" s="120">
        <v>0.64</v>
      </c>
      <c r="PHQ18" s="110" t="s">
        <v>752</v>
      </c>
      <c r="PHR18" s="111" t="s">
        <v>526</v>
      </c>
      <c r="PHS18" s="112" t="s">
        <v>525</v>
      </c>
      <c r="PHT18" s="142">
        <v>44927</v>
      </c>
      <c r="PHU18" s="142">
        <v>44743</v>
      </c>
      <c r="PHV18" s="143">
        <v>44652</v>
      </c>
      <c r="PHW18" s="142">
        <v>44562</v>
      </c>
      <c r="PHX18" s="112" t="s">
        <v>56</v>
      </c>
      <c r="PHY18" s="141" t="s">
        <v>54</v>
      </c>
      <c r="PHZ18" s="117" t="s">
        <v>751</v>
      </c>
      <c r="PIA18" s="111" t="s">
        <v>1181</v>
      </c>
      <c r="PIB18" s="111"/>
      <c r="PIC18" s="119">
        <v>0.62</v>
      </c>
      <c r="PID18" s="181" t="s">
        <v>1182</v>
      </c>
      <c r="PIE18" s="182"/>
      <c r="PIF18" s="120">
        <v>0.64</v>
      </c>
      <c r="PIG18" s="110" t="s">
        <v>752</v>
      </c>
      <c r="PIH18" s="111" t="s">
        <v>526</v>
      </c>
      <c r="PII18" s="112" t="s">
        <v>525</v>
      </c>
      <c r="PIJ18" s="142">
        <v>44927</v>
      </c>
      <c r="PIK18" s="142">
        <v>44743</v>
      </c>
      <c r="PIL18" s="143">
        <v>44652</v>
      </c>
      <c r="PIM18" s="142">
        <v>44562</v>
      </c>
      <c r="PIN18" s="112" t="s">
        <v>56</v>
      </c>
      <c r="PIO18" s="141" t="s">
        <v>54</v>
      </c>
      <c r="PIP18" s="117" t="s">
        <v>751</v>
      </c>
      <c r="PIQ18" s="111" t="s">
        <v>1181</v>
      </c>
      <c r="PIR18" s="111"/>
      <c r="PIS18" s="119">
        <v>0.62</v>
      </c>
      <c r="PIT18" s="181" t="s">
        <v>1182</v>
      </c>
      <c r="PIU18" s="182"/>
      <c r="PIV18" s="120">
        <v>0.64</v>
      </c>
      <c r="PIW18" s="110" t="s">
        <v>752</v>
      </c>
      <c r="PIX18" s="111" t="s">
        <v>526</v>
      </c>
      <c r="PIY18" s="112" t="s">
        <v>525</v>
      </c>
      <c r="PIZ18" s="142">
        <v>44927</v>
      </c>
      <c r="PJA18" s="142">
        <v>44743</v>
      </c>
      <c r="PJB18" s="143">
        <v>44652</v>
      </c>
      <c r="PJC18" s="142">
        <v>44562</v>
      </c>
      <c r="PJD18" s="112" t="s">
        <v>56</v>
      </c>
      <c r="PJE18" s="141" t="s">
        <v>54</v>
      </c>
      <c r="PJF18" s="117" t="s">
        <v>751</v>
      </c>
      <c r="PJG18" s="111" t="s">
        <v>1181</v>
      </c>
      <c r="PJH18" s="111"/>
      <c r="PJI18" s="119">
        <v>0.62</v>
      </c>
      <c r="PJJ18" s="181" t="s">
        <v>1182</v>
      </c>
      <c r="PJK18" s="182"/>
      <c r="PJL18" s="120">
        <v>0.64</v>
      </c>
      <c r="PJM18" s="110" t="s">
        <v>752</v>
      </c>
      <c r="PJN18" s="111" t="s">
        <v>526</v>
      </c>
      <c r="PJO18" s="112" t="s">
        <v>525</v>
      </c>
      <c r="PJP18" s="142">
        <v>44927</v>
      </c>
      <c r="PJQ18" s="142">
        <v>44743</v>
      </c>
      <c r="PJR18" s="143">
        <v>44652</v>
      </c>
      <c r="PJS18" s="142">
        <v>44562</v>
      </c>
      <c r="PJT18" s="112" t="s">
        <v>56</v>
      </c>
      <c r="PJU18" s="141" t="s">
        <v>54</v>
      </c>
      <c r="PJV18" s="117" t="s">
        <v>751</v>
      </c>
      <c r="PJW18" s="111" t="s">
        <v>1181</v>
      </c>
      <c r="PJX18" s="111"/>
      <c r="PJY18" s="119">
        <v>0.62</v>
      </c>
      <c r="PJZ18" s="181" t="s">
        <v>1182</v>
      </c>
      <c r="PKA18" s="182"/>
      <c r="PKB18" s="120">
        <v>0.64</v>
      </c>
      <c r="PKC18" s="110" t="s">
        <v>752</v>
      </c>
      <c r="PKD18" s="111" t="s">
        <v>526</v>
      </c>
      <c r="PKE18" s="112" t="s">
        <v>525</v>
      </c>
      <c r="PKF18" s="142">
        <v>44927</v>
      </c>
      <c r="PKG18" s="142">
        <v>44743</v>
      </c>
      <c r="PKH18" s="143">
        <v>44652</v>
      </c>
      <c r="PKI18" s="142">
        <v>44562</v>
      </c>
      <c r="PKJ18" s="112" t="s">
        <v>56</v>
      </c>
      <c r="PKK18" s="141" t="s">
        <v>54</v>
      </c>
      <c r="PKL18" s="117" t="s">
        <v>751</v>
      </c>
      <c r="PKM18" s="111" t="s">
        <v>1181</v>
      </c>
      <c r="PKN18" s="111"/>
      <c r="PKO18" s="119">
        <v>0.62</v>
      </c>
      <c r="PKP18" s="181" t="s">
        <v>1182</v>
      </c>
      <c r="PKQ18" s="182"/>
      <c r="PKR18" s="120">
        <v>0.64</v>
      </c>
      <c r="PKS18" s="110" t="s">
        <v>752</v>
      </c>
      <c r="PKT18" s="111" t="s">
        <v>526</v>
      </c>
      <c r="PKU18" s="112" t="s">
        <v>525</v>
      </c>
      <c r="PKV18" s="142">
        <v>44927</v>
      </c>
      <c r="PKW18" s="142">
        <v>44743</v>
      </c>
      <c r="PKX18" s="143">
        <v>44652</v>
      </c>
      <c r="PKY18" s="142">
        <v>44562</v>
      </c>
      <c r="PKZ18" s="112" t="s">
        <v>56</v>
      </c>
      <c r="PLA18" s="141" t="s">
        <v>54</v>
      </c>
      <c r="PLB18" s="117" t="s">
        <v>751</v>
      </c>
      <c r="PLC18" s="111" t="s">
        <v>1181</v>
      </c>
      <c r="PLD18" s="111"/>
      <c r="PLE18" s="119">
        <v>0.62</v>
      </c>
      <c r="PLF18" s="181" t="s">
        <v>1182</v>
      </c>
      <c r="PLG18" s="182"/>
      <c r="PLH18" s="120">
        <v>0.64</v>
      </c>
      <c r="PLI18" s="110" t="s">
        <v>752</v>
      </c>
      <c r="PLJ18" s="111" t="s">
        <v>526</v>
      </c>
      <c r="PLK18" s="112" t="s">
        <v>525</v>
      </c>
      <c r="PLL18" s="142">
        <v>44927</v>
      </c>
      <c r="PLM18" s="142">
        <v>44743</v>
      </c>
      <c r="PLN18" s="143">
        <v>44652</v>
      </c>
      <c r="PLO18" s="142">
        <v>44562</v>
      </c>
      <c r="PLP18" s="112" t="s">
        <v>56</v>
      </c>
      <c r="PLQ18" s="141" t="s">
        <v>54</v>
      </c>
      <c r="PLR18" s="117" t="s">
        <v>751</v>
      </c>
      <c r="PLS18" s="111" t="s">
        <v>1181</v>
      </c>
      <c r="PLT18" s="111"/>
      <c r="PLU18" s="119">
        <v>0.62</v>
      </c>
      <c r="PLV18" s="181" t="s">
        <v>1182</v>
      </c>
      <c r="PLW18" s="182"/>
      <c r="PLX18" s="120">
        <v>0.64</v>
      </c>
      <c r="PLY18" s="110" t="s">
        <v>752</v>
      </c>
      <c r="PLZ18" s="111" t="s">
        <v>526</v>
      </c>
      <c r="PMA18" s="112" t="s">
        <v>525</v>
      </c>
      <c r="PMB18" s="142">
        <v>44927</v>
      </c>
      <c r="PMC18" s="142">
        <v>44743</v>
      </c>
      <c r="PMD18" s="143">
        <v>44652</v>
      </c>
      <c r="PME18" s="142">
        <v>44562</v>
      </c>
      <c r="PMF18" s="112" t="s">
        <v>56</v>
      </c>
      <c r="PMG18" s="141" t="s">
        <v>54</v>
      </c>
      <c r="PMH18" s="117" t="s">
        <v>751</v>
      </c>
      <c r="PMI18" s="111" t="s">
        <v>1181</v>
      </c>
      <c r="PMJ18" s="111"/>
      <c r="PMK18" s="119">
        <v>0.62</v>
      </c>
      <c r="PML18" s="181" t="s">
        <v>1182</v>
      </c>
      <c r="PMM18" s="182"/>
      <c r="PMN18" s="120">
        <v>0.64</v>
      </c>
      <c r="PMO18" s="110" t="s">
        <v>752</v>
      </c>
      <c r="PMP18" s="111" t="s">
        <v>526</v>
      </c>
      <c r="PMQ18" s="112" t="s">
        <v>525</v>
      </c>
      <c r="PMR18" s="142">
        <v>44927</v>
      </c>
      <c r="PMS18" s="142">
        <v>44743</v>
      </c>
      <c r="PMT18" s="143">
        <v>44652</v>
      </c>
      <c r="PMU18" s="142">
        <v>44562</v>
      </c>
      <c r="PMV18" s="112" t="s">
        <v>56</v>
      </c>
      <c r="PMW18" s="141" t="s">
        <v>54</v>
      </c>
      <c r="PMX18" s="117" t="s">
        <v>751</v>
      </c>
      <c r="PMY18" s="111" t="s">
        <v>1181</v>
      </c>
      <c r="PMZ18" s="111"/>
      <c r="PNA18" s="119">
        <v>0.62</v>
      </c>
      <c r="PNB18" s="181" t="s">
        <v>1182</v>
      </c>
      <c r="PNC18" s="182"/>
      <c r="PND18" s="120">
        <v>0.64</v>
      </c>
      <c r="PNE18" s="110" t="s">
        <v>752</v>
      </c>
      <c r="PNF18" s="111" t="s">
        <v>526</v>
      </c>
      <c r="PNG18" s="112" t="s">
        <v>525</v>
      </c>
      <c r="PNH18" s="142">
        <v>44927</v>
      </c>
      <c r="PNI18" s="142">
        <v>44743</v>
      </c>
      <c r="PNJ18" s="143">
        <v>44652</v>
      </c>
      <c r="PNK18" s="142">
        <v>44562</v>
      </c>
      <c r="PNL18" s="112" t="s">
        <v>56</v>
      </c>
      <c r="PNM18" s="141" t="s">
        <v>54</v>
      </c>
      <c r="PNN18" s="117" t="s">
        <v>751</v>
      </c>
      <c r="PNO18" s="111" t="s">
        <v>1181</v>
      </c>
      <c r="PNP18" s="111"/>
      <c r="PNQ18" s="119">
        <v>0.62</v>
      </c>
      <c r="PNR18" s="181" t="s">
        <v>1182</v>
      </c>
      <c r="PNS18" s="182"/>
      <c r="PNT18" s="120">
        <v>0.64</v>
      </c>
      <c r="PNU18" s="110" t="s">
        <v>752</v>
      </c>
      <c r="PNV18" s="111" t="s">
        <v>526</v>
      </c>
      <c r="PNW18" s="112" t="s">
        <v>525</v>
      </c>
      <c r="PNX18" s="142">
        <v>44927</v>
      </c>
      <c r="PNY18" s="142">
        <v>44743</v>
      </c>
      <c r="PNZ18" s="143">
        <v>44652</v>
      </c>
      <c r="POA18" s="142">
        <v>44562</v>
      </c>
      <c r="POB18" s="112" t="s">
        <v>56</v>
      </c>
      <c r="POC18" s="141" t="s">
        <v>54</v>
      </c>
      <c r="POD18" s="117" t="s">
        <v>751</v>
      </c>
      <c r="POE18" s="111" t="s">
        <v>1181</v>
      </c>
      <c r="POF18" s="111"/>
      <c r="POG18" s="119">
        <v>0.62</v>
      </c>
      <c r="POH18" s="181" t="s">
        <v>1182</v>
      </c>
      <c r="POI18" s="182"/>
      <c r="POJ18" s="120">
        <v>0.64</v>
      </c>
      <c r="POK18" s="110" t="s">
        <v>752</v>
      </c>
      <c r="POL18" s="111" t="s">
        <v>526</v>
      </c>
      <c r="POM18" s="112" t="s">
        <v>525</v>
      </c>
      <c r="PON18" s="142">
        <v>44927</v>
      </c>
      <c r="POO18" s="142">
        <v>44743</v>
      </c>
      <c r="POP18" s="143">
        <v>44652</v>
      </c>
      <c r="POQ18" s="142">
        <v>44562</v>
      </c>
      <c r="POR18" s="112" t="s">
        <v>56</v>
      </c>
      <c r="POS18" s="141" t="s">
        <v>54</v>
      </c>
      <c r="POT18" s="117" t="s">
        <v>751</v>
      </c>
      <c r="POU18" s="111" t="s">
        <v>1181</v>
      </c>
      <c r="POV18" s="111"/>
      <c r="POW18" s="119">
        <v>0.62</v>
      </c>
      <c r="POX18" s="181" t="s">
        <v>1182</v>
      </c>
      <c r="POY18" s="182"/>
      <c r="POZ18" s="120">
        <v>0.64</v>
      </c>
      <c r="PPA18" s="110" t="s">
        <v>752</v>
      </c>
      <c r="PPB18" s="111" t="s">
        <v>526</v>
      </c>
      <c r="PPC18" s="112" t="s">
        <v>525</v>
      </c>
      <c r="PPD18" s="142">
        <v>44927</v>
      </c>
      <c r="PPE18" s="142">
        <v>44743</v>
      </c>
      <c r="PPF18" s="143">
        <v>44652</v>
      </c>
      <c r="PPG18" s="142">
        <v>44562</v>
      </c>
      <c r="PPH18" s="112" t="s">
        <v>56</v>
      </c>
      <c r="PPI18" s="141" t="s">
        <v>54</v>
      </c>
      <c r="PPJ18" s="117" t="s">
        <v>751</v>
      </c>
      <c r="PPK18" s="111" t="s">
        <v>1181</v>
      </c>
      <c r="PPL18" s="111"/>
      <c r="PPM18" s="119">
        <v>0.62</v>
      </c>
      <c r="PPN18" s="181" t="s">
        <v>1182</v>
      </c>
      <c r="PPO18" s="182"/>
      <c r="PPP18" s="120">
        <v>0.64</v>
      </c>
      <c r="PPQ18" s="110" t="s">
        <v>752</v>
      </c>
      <c r="PPR18" s="111" t="s">
        <v>526</v>
      </c>
      <c r="PPS18" s="112" t="s">
        <v>525</v>
      </c>
      <c r="PPT18" s="142">
        <v>44927</v>
      </c>
      <c r="PPU18" s="142">
        <v>44743</v>
      </c>
      <c r="PPV18" s="143">
        <v>44652</v>
      </c>
      <c r="PPW18" s="142">
        <v>44562</v>
      </c>
      <c r="PPX18" s="112" t="s">
        <v>56</v>
      </c>
      <c r="PPY18" s="141" t="s">
        <v>54</v>
      </c>
      <c r="PPZ18" s="117" t="s">
        <v>751</v>
      </c>
      <c r="PQA18" s="111" t="s">
        <v>1181</v>
      </c>
      <c r="PQB18" s="111"/>
      <c r="PQC18" s="119">
        <v>0.62</v>
      </c>
      <c r="PQD18" s="181" t="s">
        <v>1182</v>
      </c>
      <c r="PQE18" s="182"/>
      <c r="PQF18" s="120">
        <v>0.64</v>
      </c>
      <c r="PQG18" s="110" t="s">
        <v>752</v>
      </c>
      <c r="PQH18" s="111" t="s">
        <v>526</v>
      </c>
      <c r="PQI18" s="112" t="s">
        <v>525</v>
      </c>
      <c r="PQJ18" s="142">
        <v>44927</v>
      </c>
      <c r="PQK18" s="142">
        <v>44743</v>
      </c>
      <c r="PQL18" s="143">
        <v>44652</v>
      </c>
      <c r="PQM18" s="142">
        <v>44562</v>
      </c>
      <c r="PQN18" s="112" t="s">
        <v>56</v>
      </c>
      <c r="PQO18" s="141" t="s">
        <v>54</v>
      </c>
      <c r="PQP18" s="117" t="s">
        <v>751</v>
      </c>
      <c r="PQQ18" s="111" t="s">
        <v>1181</v>
      </c>
      <c r="PQR18" s="111"/>
      <c r="PQS18" s="119">
        <v>0.62</v>
      </c>
      <c r="PQT18" s="181" t="s">
        <v>1182</v>
      </c>
      <c r="PQU18" s="182"/>
      <c r="PQV18" s="120">
        <v>0.64</v>
      </c>
      <c r="PQW18" s="110" t="s">
        <v>752</v>
      </c>
      <c r="PQX18" s="111" t="s">
        <v>526</v>
      </c>
      <c r="PQY18" s="112" t="s">
        <v>525</v>
      </c>
      <c r="PQZ18" s="142">
        <v>44927</v>
      </c>
      <c r="PRA18" s="142">
        <v>44743</v>
      </c>
      <c r="PRB18" s="143">
        <v>44652</v>
      </c>
      <c r="PRC18" s="142">
        <v>44562</v>
      </c>
      <c r="PRD18" s="112" t="s">
        <v>56</v>
      </c>
      <c r="PRE18" s="141" t="s">
        <v>54</v>
      </c>
      <c r="PRF18" s="117" t="s">
        <v>751</v>
      </c>
      <c r="PRG18" s="111" t="s">
        <v>1181</v>
      </c>
      <c r="PRH18" s="111"/>
      <c r="PRI18" s="119">
        <v>0.62</v>
      </c>
      <c r="PRJ18" s="181" t="s">
        <v>1182</v>
      </c>
      <c r="PRK18" s="182"/>
      <c r="PRL18" s="120">
        <v>0.64</v>
      </c>
      <c r="PRM18" s="110" t="s">
        <v>752</v>
      </c>
      <c r="PRN18" s="111" t="s">
        <v>526</v>
      </c>
      <c r="PRO18" s="112" t="s">
        <v>525</v>
      </c>
      <c r="PRP18" s="142">
        <v>44927</v>
      </c>
      <c r="PRQ18" s="142">
        <v>44743</v>
      </c>
      <c r="PRR18" s="143">
        <v>44652</v>
      </c>
      <c r="PRS18" s="142">
        <v>44562</v>
      </c>
      <c r="PRT18" s="112" t="s">
        <v>56</v>
      </c>
      <c r="PRU18" s="141" t="s">
        <v>54</v>
      </c>
      <c r="PRV18" s="117" t="s">
        <v>751</v>
      </c>
      <c r="PRW18" s="111" t="s">
        <v>1181</v>
      </c>
      <c r="PRX18" s="111"/>
      <c r="PRY18" s="119">
        <v>0.62</v>
      </c>
      <c r="PRZ18" s="181" t="s">
        <v>1182</v>
      </c>
      <c r="PSA18" s="182"/>
      <c r="PSB18" s="120">
        <v>0.64</v>
      </c>
      <c r="PSC18" s="110" t="s">
        <v>752</v>
      </c>
      <c r="PSD18" s="111" t="s">
        <v>526</v>
      </c>
      <c r="PSE18" s="112" t="s">
        <v>525</v>
      </c>
      <c r="PSF18" s="142">
        <v>44927</v>
      </c>
      <c r="PSG18" s="142">
        <v>44743</v>
      </c>
      <c r="PSH18" s="143">
        <v>44652</v>
      </c>
      <c r="PSI18" s="142">
        <v>44562</v>
      </c>
      <c r="PSJ18" s="112" t="s">
        <v>56</v>
      </c>
      <c r="PSK18" s="141" t="s">
        <v>54</v>
      </c>
      <c r="PSL18" s="117" t="s">
        <v>751</v>
      </c>
      <c r="PSM18" s="111" t="s">
        <v>1181</v>
      </c>
      <c r="PSN18" s="111"/>
      <c r="PSO18" s="119">
        <v>0.62</v>
      </c>
      <c r="PSP18" s="181" t="s">
        <v>1182</v>
      </c>
      <c r="PSQ18" s="182"/>
      <c r="PSR18" s="120">
        <v>0.64</v>
      </c>
      <c r="PSS18" s="110" t="s">
        <v>752</v>
      </c>
      <c r="PST18" s="111" t="s">
        <v>526</v>
      </c>
      <c r="PSU18" s="112" t="s">
        <v>525</v>
      </c>
      <c r="PSV18" s="142">
        <v>44927</v>
      </c>
      <c r="PSW18" s="142">
        <v>44743</v>
      </c>
      <c r="PSX18" s="143">
        <v>44652</v>
      </c>
      <c r="PSY18" s="142">
        <v>44562</v>
      </c>
      <c r="PSZ18" s="112" t="s">
        <v>56</v>
      </c>
      <c r="PTA18" s="141" t="s">
        <v>54</v>
      </c>
      <c r="PTB18" s="117" t="s">
        <v>751</v>
      </c>
      <c r="PTC18" s="111" t="s">
        <v>1181</v>
      </c>
      <c r="PTD18" s="111"/>
      <c r="PTE18" s="119">
        <v>0.62</v>
      </c>
      <c r="PTF18" s="181" t="s">
        <v>1182</v>
      </c>
      <c r="PTG18" s="182"/>
      <c r="PTH18" s="120">
        <v>0.64</v>
      </c>
      <c r="PTI18" s="110" t="s">
        <v>752</v>
      </c>
      <c r="PTJ18" s="111" t="s">
        <v>526</v>
      </c>
      <c r="PTK18" s="112" t="s">
        <v>525</v>
      </c>
      <c r="PTL18" s="142">
        <v>44927</v>
      </c>
      <c r="PTM18" s="142">
        <v>44743</v>
      </c>
      <c r="PTN18" s="143">
        <v>44652</v>
      </c>
      <c r="PTO18" s="142">
        <v>44562</v>
      </c>
      <c r="PTP18" s="112" t="s">
        <v>56</v>
      </c>
      <c r="PTQ18" s="141" t="s">
        <v>54</v>
      </c>
      <c r="PTR18" s="117" t="s">
        <v>751</v>
      </c>
      <c r="PTS18" s="111" t="s">
        <v>1181</v>
      </c>
      <c r="PTT18" s="111"/>
      <c r="PTU18" s="119">
        <v>0.62</v>
      </c>
      <c r="PTV18" s="181" t="s">
        <v>1182</v>
      </c>
      <c r="PTW18" s="182"/>
      <c r="PTX18" s="120">
        <v>0.64</v>
      </c>
      <c r="PTY18" s="110" t="s">
        <v>752</v>
      </c>
      <c r="PTZ18" s="111" t="s">
        <v>526</v>
      </c>
      <c r="PUA18" s="112" t="s">
        <v>525</v>
      </c>
      <c r="PUB18" s="142">
        <v>44927</v>
      </c>
      <c r="PUC18" s="142">
        <v>44743</v>
      </c>
      <c r="PUD18" s="143">
        <v>44652</v>
      </c>
      <c r="PUE18" s="142">
        <v>44562</v>
      </c>
      <c r="PUF18" s="112" t="s">
        <v>56</v>
      </c>
      <c r="PUG18" s="141" t="s">
        <v>54</v>
      </c>
      <c r="PUH18" s="117" t="s">
        <v>751</v>
      </c>
      <c r="PUI18" s="111" t="s">
        <v>1181</v>
      </c>
      <c r="PUJ18" s="111"/>
      <c r="PUK18" s="119">
        <v>0.62</v>
      </c>
      <c r="PUL18" s="181" t="s">
        <v>1182</v>
      </c>
      <c r="PUM18" s="182"/>
      <c r="PUN18" s="120">
        <v>0.64</v>
      </c>
      <c r="PUO18" s="110" t="s">
        <v>752</v>
      </c>
      <c r="PUP18" s="111" t="s">
        <v>526</v>
      </c>
      <c r="PUQ18" s="112" t="s">
        <v>525</v>
      </c>
      <c r="PUR18" s="142">
        <v>44927</v>
      </c>
      <c r="PUS18" s="142">
        <v>44743</v>
      </c>
      <c r="PUT18" s="143">
        <v>44652</v>
      </c>
      <c r="PUU18" s="142">
        <v>44562</v>
      </c>
      <c r="PUV18" s="112" t="s">
        <v>56</v>
      </c>
      <c r="PUW18" s="141" t="s">
        <v>54</v>
      </c>
      <c r="PUX18" s="117" t="s">
        <v>751</v>
      </c>
      <c r="PUY18" s="111" t="s">
        <v>1181</v>
      </c>
      <c r="PUZ18" s="111"/>
      <c r="PVA18" s="119">
        <v>0.62</v>
      </c>
      <c r="PVB18" s="181" t="s">
        <v>1182</v>
      </c>
      <c r="PVC18" s="182"/>
      <c r="PVD18" s="120">
        <v>0.64</v>
      </c>
      <c r="PVE18" s="110" t="s">
        <v>752</v>
      </c>
      <c r="PVF18" s="111" t="s">
        <v>526</v>
      </c>
      <c r="PVG18" s="112" t="s">
        <v>525</v>
      </c>
      <c r="PVH18" s="142">
        <v>44927</v>
      </c>
      <c r="PVI18" s="142">
        <v>44743</v>
      </c>
      <c r="PVJ18" s="143">
        <v>44652</v>
      </c>
      <c r="PVK18" s="142">
        <v>44562</v>
      </c>
      <c r="PVL18" s="112" t="s">
        <v>56</v>
      </c>
      <c r="PVM18" s="141" t="s">
        <v>54</v>
      </c>
      <c r="PVN18" s="117" t="s">
        <v>751</v>
      </c>
      <c r="PVO18" s="111" t="s">
        <v>1181</v>
      </c>
      <c r="PVP18" s="111"/>
      <c r="PVQ18" s="119">
        <v>0.62</v>
      </c>
      <c r="PVR18" s="181" t="s">
        <v>1182</v>
      </c>
      <c r="PVS18" s="182"/>
      <c r="PVT18" s="120">
        <v>0.64</v>
      </c>
      <c r="PVU18" s="110" t="s">
        <v>752</v>
      </c>
      <c r="PVV18" s="111" t="s">
        <v>526</v>
      </c>
      <c r="PVW18" s="112" t="s">
        <v>525</v>
      </c>
      <c r="PVX18" s="142">
        <v>44927</v>
      </c>
      <c r="PVY18" s="142">
        <v>44743</v>
      </c>
      <c r="PVZ18" s="143">
        <v>44652</v>
      </c>
      <c r="PWA18" s="142">
        <v>44562</v>
      </c>
      <c r="PWB18" s="112" t="s">
        <v>56</v>
      </c>
      <c r="PWC18" s="141" t="s">
        <v>54</v>
      </c>
      <c r="PWD18" s="117" t="s">
        <v>751</v>
      </c>
      <c r="PWE18" s="111" t="s">
        <v>1181</v>
      </c>
      <c r="PWF18" s="111"/>
      <c r="PWG18" s="119">
        <v>0.62</v>
      </c>
      <c r="PWH18" s="181" t="s">
        <v>1182</v>
      </c>
      <c r="PWI18" s="182"/>
      <c r="PWJ18" s="120">
        <v>0.64</v>
      </c>
      <c r="PWK18" s="110" t="s">
        <v>752</v>
      </c>
      <c r="PWL18" s="111" t="s">
        <v>526</v>
      </c>
      <c r="PWM18" s="112" t="s">
        <v>525</v>
      </c>
      <c r="PWN18" s="142">
        <v>44927</v>
      </c>
      <c r="PWO18" s="142">
        <v>44743</v>
      </c>
      <c r="PWP18" s="143">
        <v>44652</v>
      </c>
      <c r="PWQ18" s="142">
        <v>44562</v>
      </c>
      <c r="PWR18" s="112" t="s">
        <v>56</v>
      </c>
      <c r="PWS18" s="141" t="s">
        <v>54</v>
      </c>
      <c r="PWT18" s="117" t="s">
        <v>751</v>
      </c>
      <c r="PWU18" s="111" t="s">
        <v>1181</v>
      </c>
      <c r="PWV18" s="111"/>
      <c r="PWW18" s="119">
        <v>0.62</v>
      </c>
      <c r="PWX18" s="181" t="s">
        <v>1182</v>
      </c>
      <c r="PWY18" s="182"/>
      <c r="PWZ18" s="120">
        <v>0.64</v>
      </c>
      <c r="PXA18" s="110" t="s">
        <v>752</v>
      </c>
      <c r="PXB18" s="111" t="s">
        <v>526</v>
      </c>
      <c r="PXC18" s="112" t="s">
        <v>525</v>
      </c>
      <c r="PXD18" s="142">
        <v>44927</v>
      </c>
      <c r="PXE18" s="142">
        <v>44743</v>
      </c>
      <c r="PXF18" s="143">
        <v>44652</v>
      </c>
      <c r="PXG18" s="142">
        <v>44562</v>
      </c>
      <c r="PXH18" s="112" t="s">
        <v>56</v>
      </c>
      <c r="PXI18" s="141" t="s">
        <v>54</v>
      </c>
      <c r="PXJ18" s="117" t="s">
        <v>751</v>
      </c>
      <c r="PXK18" s="111" t="s">
        <v>1181</v>
      </c>
      <c r="PXL18" s="111"/>
      <c r="PXM18" s="119">
        <v>0.62</v>
      </c>
      <c r="PXN18" s="181" t="s">
        <v>1182</v>
      </c>
      <c r="PXO18" s="182"/>
      <c r="PXP18" s="120">
        <v>0.64</v>
      </c>
      <c r="PXQ18" s="110" t="s">
        <v>752</v>
      </c>
      <c r="PXR18" s="111" t="s">
        <v>526</v>
      </c>
      <c r="PXS18" s="112" t="s">
        <v>525</v>
      </c>
      <c r="PXT18" s="142">
        <v>44927</v>
      </c>
      <c r="PXU18" s="142">
        <v>44743</v>
      </c>
      <c r="PXV18" s="143">
        <v>44652</v>
      </c>
      <c r="PXW18" s="142">
        <v>44562</v>
      </c>
      <c r="PXX18" s="112" t="s">
        <v>56</v>
      </c>
      <c r="PXY18" s="141" t="s">
        <v>54</v>
      </c>
      <c r="PXZ18" s="117" t="s">
        <v>751</v>
      </c>
      <c r="PYA18" s="111" t="s">
        <v>1181</v>
      </c>
      <c r="PYB18" s="111"/>
      <c r="PYC18" s="119">
        <v>0.62</v>
      </c>
      <c r="PYD18" s="181" t="s">
        <v>1182</v>
      </c>
      <c r="PYE18" s="182"/>
      <c r="PYF18" s="120">
        <v>0.64</v>
      </c>
      <c r="PYG18" s="110" t="s">
        <v>752</v>
      </c>
      <c r="PYH18" s="111" t="s">
        <v>526</v>
      </c>
      <c r="PYI18" s="112" t="s">
        <v>525</v>
      </c>
      <c r="PYJ18" s="142">
        <v>44927</v>
      </c>
      <c r="PYK18" s="142">
        <v>44743</v>
      </c>
      <c r="PYL18" s="143">
        <v>44652</v>
      </c>
      <c r="PYM18" s="142">
        <v>44562</v>
      </c>
      <c r="PYN18" s="112" t="s">
        <v>56</v>
      </c>
      <c r="PYO18" s="141" t="s">
        <v>54</v>
      </c>
      <c r="PYP18" s="117" t="s">
        <v>751</v>
      </c>
      <c r="PYQ18" s="111" t="s">
        <v>1181</v>
      </c>
      <c r="PYR18" s="111"/>
      <c r="PYS18" s="119">
        <v>0.62</v>
      </c>
      <c r="PYT18" s="181" t="s">
        <v>1182</v>
      </c>
      <c r="PYU18" s="182"/>
      <c r="PYV18" s="120">
        <v>0.64</v>
      </c>
      <c r="PYW18" s="110" t="s">
        <v>752</v>
      </c>
      <c r="PYX18" s="111" t="s">
        <v>526</v>
      </c>
      <c r="PYY18" s="112" t="s">
        <v>525</v>
      </c>
      <c r="PYZ18" s="142">
        <v>44927</v>
      </c>
      <c r="PZA18" s="142">
        <v>44743</v>
      </c>
      <c r="PZB18" s="143">
        <v>44652</v>
      </c>
      <c r="PZC18" s="142">
        <v>44562</v>
      </c>
      <c r="PZD18" s="112" t="s">
        <v>56</v>
      </c>
      <c r="PZE18" s="141" t="s">
        <v>54</v>
      </c>
      <c r="PZF18" s="117" t="s">
        <v>751</v>
      </c>
      <c r="PZG18" s="111" t="s">
        <v>1181</v>
      </c>
      <c r="PZH18" s="111"/>
      <c r="PZI18" s="119">
        <v>0.62</v>
      </c>
      <c r="PZJ18" s="181" t="s">
        <v>1182</v>
      </c>
      <c r="PZK18" s="182"/>
      <c r="PZL18" s="120">
        <v>0.64</v>
      </c>
      <c r="PZM18" s="110" t="s">
        <v>752</v>
      </c>
      <c r="PZN18" s="111" t="s">
        <v>526</v>
      </c>
      <c r="PZO18" s="112" t="s">
        <v>525</v>
      </c>
      <c r="PZP18" s="142">
        <v>44927</v>
      </c>
      <c r="PZQ18" s="142">
        <v>44743</v>
      </c>
      <c r="PZR18" s="143">
        <v>44652</v>
      </c>
      <c r="PZS18" s="142">
        <v>44562</v>
      </c>
      <c r="PZT18" s="112" t="s">
        <v>56</v>
      </c>
      <c r="PZU18" s="141" t="s">
        <v>54</v>
      </c>
      <c r="PZV18" s="117" t="s">
        <v>751</v>
      </c>
      <c r="PZW18" s="111" t="s">
        <v>1181</v>
      </c>
      <c r="PZX18" s="111"/>
      <c r="PZY18" s="119">
        <v>0.62</v>
      </c>
      <c r="PZZ18" s="181" t="s">
        <v>1182</v>
      </c>
      <c r="QAA18" s="182"/>
      <c r="QAB18" s="120">
        <v>0.64</v>
      </c>
      <c r="QAC18" s="110" t="s">
        <v>752</v>
      </c>
      <c r="QAD18" s="111" t="s">
        <v>526</v>
      </c>
      <c r="QAE18" s="112" t="s">
        <v>525</v>
      </c>
      <c r="QAF18" s="142">
        <v>44927</v>
      </c>
      <c r="QAG18" s="142">
        <v>44743</v>
      </c>
      <c r="QAH18" s="143">
        <v>44652</v>
      </c>
      <c r="QAI18" s="142">
        <v>44562</v>
      </c>
      <c r="QAJ18" s="112" t="s">
        <v>56</v>
      </c>
      <c r="QAK18" s="141" t="s">
        <v>54</v>
      </c>
      <c r="QAL18" s="117" t="s">
        <v>751</v>
      </c>
      <c r="QAM18" s="111" t="s">
        <v>1181</v>
      </c>
      <c r="QAN18" s="111"/>
      <c r="QAO18" s="119">
        <v>0.62</v>
      </c>
      <c r="QAP18" s="181" t="s">
        <v>1182</v>
      </c>
      <c r="QAQ18" s="182"/>
      <c r="QAR18" s="120">
        <v>0.64</v>
      </c>
      <c r="QAS18" s="110" t="s">
        <v>752</v>
      </c>
      <c r="QAT18" s="111" t="s">
        <v>526</v>
      </c>
      <c r="QAU18" s="112" t="s">
        <v>525</v>
      </c>
      <c r="QAV18" s="142">
        <v>44927</v>
      </c>
      <c r="QAW18" s="142">
        <v>44743</v>
      </c>
      <c r="QAX18" s="143">
        <v>44652</v>
      </c>
      <c r="QAY18" s="142">
        <v>44562</v>
      </c>
      <c r="QAZ18" s="112" t="s">
        <v>56</v>
      </c>
      <c r="QBA18" s="141" t="s">
        <v>54</v>
      </c>
      <c r="QBB18" s="117" t="s">
        <v>751</v>
      </c>
      <c r="QBC18" s="111" t="s">
        <v>1181</v>
      </c>
      <c r="QBD18" s="111"/>
      <c r="QBE18" s="119">
        <v>0.62</v>
      </c>
      <c r="QBF18" s="181" t="s">
        <v>1182</v>
      </c>
      <c r="QBG18" s="182"/>
      <c r="QBH18" s="120">
        <v>0.64</v>
      </c>
      <c r="QBI18" s="110" t="s">
        <v>752</v>
      </c>
      <c r="QBJ18" s="111" t="s">
        <v>526</v>
      </c>
      <c r="QBK18" s="112" t="s">
        <v>525</v>
      </c>
      <c r="QBL18" s="142">
        <v>44927</v>
      </c>
      <c r="QBM18" s="142">
        <v>44743</v>
      </c>
      <c r="QBN18" s="143">
        <v>44652</v>
      </c>
      <c r="QBO18" s="142">
        <v>44562</v>
      </c>
      <c r="QBP18" s="112" t="s">
        <v>56</v>
      </c>
      <c r="QBQ18" s="141" t="s">
        <v>54</v>
      </c>
      <c r="QBR18" s="117" t="s">
        <v>751</v>
      </c>
      <c r="QBS18" s="111" t="s">
        <v>1181</v>
      </c>
      <c r="QBT18" s="111"/>
      <c r="QBU18" s="119">
        <v>0.62</v>
      </c>
      <c r="QBV18" s="181" t="s">
        <v>1182</v>
      </c>
      <c r="QBW18" s="182"/>
      <c r="QBX18" s="120">
        <v>0.64</v>
      </c>
      <c r="QBY18" s="110" t="s">
        <v>752</v>
      </c>
      <c r="QBZ18" s="111" t="s">
        <v>526</v>
      </c>
      <c r="QCA18" s="112" t="s">
        <v>525</v>
      </c>
      <c r="QCB18" s="142">
        <v>44927</v>
      </c>
      <c r="QCC18" s="142">
        <v>44743</v>
      </c>
      <c r="QCD18" s="143">
        <v>44652</v>
      </c>
      <c r="QCE18" s="142">
        <v>44562</v>
      </c>
      <c r="QCF18" s="112" t="s">
        <v>56</v>
      </c>
      <c r="QCG18" s="141" t="s">
        <v>54</v>
      </c>
      <c r="QCH18" s="117" t="s">
        <v>751</v>
      </c>
      <c r="QCI18" s="111" t="s">
        <v>1181</v>
      </c>
      <c r="QCJ18" s="111"/>
      <c r="QCK18" s="119">
        <v>0.62</v>
      </c>
      <c r="QCL18" s="181" t="s">
        <v>1182</v>
      </c>
      <c r="QCM18" s="182"/>
      <c r="QCN18" s="120">
        <v>0.64</v>
      </c>
      <c r="QCO18" s="110" t="s">
        <v>752</v>
      </c>
      <c r="QCP18" s="111" t="s">
        <v>526</v>
      </c>
      <c r="QCQ18" s="112" t="s">
        <v>525</v>
      </c>
      <c r="QCR18" s="142">
        <v>44927</v>
      </c>
      <c r="QCS18" s="142">
        <v>44743</v>
      </c>
      <c r="QCT18" s="143">
        <v>44652</v>
      </c>
      <c r="QCU18" s="142">
        <v>44562</v>
      </c>
      <c r="QCV18" s="112" t="s">
        <v>56</v>
      </c>
      <c r="QCW18" s="141" t="s">
        <v>54</v>
      </c>
      <c r="QCX18" s="117" t="s">
        <v>751</v>
      </c>
      <c r="QCY18" s="111" t="s">
        <v>1181</v>
      </c>
      <c r="QCZ18" s="111"/>
      <c r="QDA18" s="119">
        <v>0.62</v>
      </c>
      <c r="QDB18" s="181" t="s">
        <v>1182</v>
      </c>
      <c r="QDC18" s="182"/>
      <c r="QDD18" s="120">
        <v>0.64</v>
      </c>
      <c r="QDE18" s="110" t="s">
        <v>752</v>
      </c>
      <c r="QDF18" s="111" t="s">
        <v>526</v>
      </c>
      <c r="QDG18" s="112" t="s">
        <v>525</v>
      </c>
      <c r="QDH18" s="142">
        <v>44927</v>
      </c>
      <c r="QDI18" s="142">
        <v>44743</v>
      </c>
      <c r="QDJ18" s="143">
        <v>44652</v>
      </c>
      <c r="QDK18" s="142">
        <v>44562</v>
      </c>
      <c r="QDL18" s="112" t="s">
        <v>56</v>
      </c>
      <c r="QDM18" s="141" t="s">
        <v>54</v>
      </c>
      <c r="QDN18" s="117" t="s">
        <v>751</v>
      </c>
      <c r="QDO18" s="111" t="s">
        <v>1181</v>
      </c>
      <c r="QDP18" s="111"/>
      <c r="QDQ18" s="119">
        <v>0.62</v>
      </c>
      <c r="QDR18" s="181" t="s">
        <v>1182</v>
      </c>
      <c r="QDS18" s="182"/>
      <c r="QDT18" s="120">
        <v>0.64</v>
      </c>
      <c r="QDU18" s="110" t="s">
        <v>752</v>
      </c>
      <c r="QDV18" s="111" t="s">
        <v>526</v>
      </c>
      <c r="QDW18" s="112" t="s">
        <v>525</v>
      </c>
      <c r="QDX18" s="142">
        <v>44927</v>
      </c>
      <c r="QDY18" s="142">
        <v>44743</v>
      </c>
      <c r="QDZ18" s="143">
        <v>44652</v>
      </c>
      <c r="QEA18" s="142">
        <v>44562</v>
      </c>
      <c r="QEB18" s="112" t="s">
        <v>56</v>
      </c>
      <c r="QEC18" s="141" t="s">
        <v>54</v>
      </c>
      <c r="QED18" s="117" t="s">
        <v>751</v>
      </c>
      <c r="QEE18" s="111" t="s">
        <v>1181</v>
      </c>
      <c r="QEF18" s="111"/>
      <c r="QEG18" s="119">
        <v>0.62</v>
      </c>
      <c r="QEH18" s="181" t="s">
        <v>1182</v>
      </c>
      <c r="QEI18" s="182"/>
      <c r="QEJ18" s="120">
        <v>0.64</v>
      </c>
      <c r="QEK18" s="110" t="s">
        <v>752</v>
      </c>
      <c r="QEL18" s="111" t="s">
        <v>526</v>
      </c>
      <c r="QEM18" s="112" t="s">
        <v>525</v>
      </c>
      <c r="QEN18" s="142">
        <v>44927</v>
      </c>
      <c r="QEO18" s="142">
        <v>44743</v>
      </c>
      <c r="QEP18" s="143">
        <v>44652</v>
      </c>
      <c r="QEQ18" s="142">
        <v>44562</v>
      </c>
      <c r="QER18" s="112" t="s">
        <v>56</v>
      </c>
      <c r="QES18" s="141" t="s">
        <v>54</v>
      </c>
      <c r="QET18" s="117" t="s">
        <v>751</v>
      </c>
      <c r="QEU18" s="111" t="s">
        <v>1181</v>
      </c>
      <c r="QEV18" s="111"/>
      <c r="QEW18" s="119">
        <v>0.62</v>
      </c>
      <c r="QEX18" s="181" t="s">
        <v>1182</v>
      </c>
      <c r="QEY18" s="182"/>
      <c r="QEZ18" s="120">
        <v>0.64</v>
      </c>
      <c r="QFA18" s="110" t="s">
        <v>752</v>
      </c>
      <c r="QFB18" s="111" t="s">
        <v>526</v>
      </c>
      <c r="QFC18" s="112" t="s">
        <v>525</v>
      </c>
      <c r="QFD18" s="142">
        <v>44927</v>
      </c>
      <c r="QFE18" s="142">
        <v>44743</v>
      </c>
      <c r="QFF18" s="143">
        <v>44652</v>
      </c>
      <c r="QFG18" s="142">
        <v>44562</v>
      </c>
      <c r="QFH18" s="112" t="s">
        <v>56</v>
      </c>
      <c r="QFI18" s="141" t="s">
        <v>54</v>
      </c>
      <c r="QFJ18" s="117" t="s">
        <v>751</v>
      </c>
      <c r="QFK18" s="111" t="s">
        <v>1181</v>
      </c>
      <c r="QFL18" s="111"/>
      <c r="QFM18" s="119">
        <v>0.62</v>
      </c>
      <c r="QFN18" s="181" t="s">
        <v>1182</v>
      </c>
      <c r="QFO18" s="182"/>
      <c r="QFP18" s="120">
        <v>0.64</v>
      </c>
      <c r="QFQ18" s="110" t="s">
        <v>752</v>
      </c>
      <c r="QFR18" s="111" t="s">
        <v>526</v>
      </c>
      <c r="QFS18" s="112" t="s">
        <v>525</v>
      </c>
      <c r="QFT18" s="142">
        <v>44927</v>
      </c>
      <c r="QFU18" s="142">
        <v>44743</v>
      </c>
      <c r="QFV18" s="143">
        <v>44652</v>
      </c>
      <c r="QFW18" s="142">
        <v>44562</v>
      </c>
      <c r="QFX18" s="112" t="s">
        <v>56</v>
      </c>
      <c r="QFY18" s="141" t="s">
        <v>54</v>
      </c>
      <c r="QFZ18" s="117" t="s">
        <v>751</v>
      </c>
      <c r="QGA18" s="111" t="s">
        <v>1181</v>
      </c>
      <c r="QGB18" s="111"/>
      <c r="QGC18" s="119">
        <v>0.62</v>
      </c>
      <c r="QGD18" s="181" t="s">
        <v>1182</v>
      </c>
      <c r="QGE18" s="182"/>
      <c r="QGF18" s="120">
        <v>0.64</v>
      </c>
      <c r="QGG18" s="110" t="s">
        <v>752</v>
      </c>
      <c r="QGH18" s="111" t="s">
        <v>526</v>
      </c>
      <c r="QGI18" s="112" t="s">
        <v>525</v>
      </c>
      <c r="QGJ18" s="142">
        <v>44927</v>
      </c>
      <c r="QGK18" s="142">
        <v>44743</v>
      </c>
      <c r="QGL18" s="143">
        <v>44652</v>
      </c>
      <c r="QGM18" s="142">
        <v>44562</v>
      </c>
      <c r="QGN18" s="112" t="s">
        <v>56</v>
      </c>
      <c r="QGO18" s="141" t="s">
        <v>54</v>
      </c>
      <c r="QGP18" s="117" t="s">
        <v>751</v>
      </c>
      <c r="QGQ18" s="111" t="s">
        <v>1181</v>
      </c>
      <c r="QGR18" s="111"/>
      <c r="QGS18" s="119">
        <v>0.62</v>
      </c>
      <c r="QGT18" s="181" t="s">
        <v>1182</v>
      </c>
      <c r="QGU18" s="182"/>
      <c r="QGV18" s="120">
        <v>0.64</v>
      </c>
      <c r="QGW18" s="110" t="s">
        <v>752</v>
      </c>
      <c r="QGX18" s="111" t="s">
        <v>526</v>
      </c>
      <c r="QGY18" s="112" t="s">
        <v>525</v>
      </c>
      <c r="QGZ18" s="142">
        <v>44927</v>
      </c>
      <c r="QHA18" s="142">
        <v>44743</v>
      </c>
      <c r="QHB18" s="143">
        <v>44652</v>
      </c>
      <c r="QHC18" s="142">
        <v>44562</v>
      </c>
      <c r="QHD18" s="112" t="s">
        <v>56</v>
      </c>
      <c r="QHE18" s="141" t="s">
        <v>54</v>
      </c>
      <c r="QHF18" s="117" t="s">
        <v>751</v>
      </c>
      <c r="QHG18" s="111" t="s">
        <v>1181</v>
      </c>
      <c r="QHH18" s="111"/>
      <c r="QHI18" s="119">
        <v>0.62</v>
      </c>
      <c r="QHJ18" s="181" t="s">
        <v>1182</v>
      </c>
      <c r="QHK18" s="182"/>
      <c r="QHL18" s="120">
        <v>0.64</v>
      </c>
      <c r="QHM18" s="110" t="s">
        <v>752</v>
      </c>
      <c r="QHN18" s="111" t="s">
        <v>526</v>
      </c>
      <c r="QHO18" s="112" t="s">
        <v>525</v>
      </c>
      <c r="QHP18" s="142">
        <v>44927</v>
      </c>
      <c r="QHQ18" s="142">
        <v>44743</v>
      </c>
      <c r="QHR18" s="143">
        <v>44652</v>
      </c>
      <c r="QHS18" s="142">
        <v>44562</v>
      </c>
      <c r="QHT18" s="112" t="s">
        <v>56</v>
      </c>
      <c r="QHU18" s="141" t="s">
        <v>54</v>
      </c>
      <c r="QHV18" s="117" t="s">
        <v>751</v>
      </c>
      <c r="QHW18" s="111" t="s">
        <v>1181</v>
      </c>
      <c r="QHX18" s="111"/>
      <c r="QHY18" s="119">
        <v>0.62</v>
      </c>
      <c r="QHZ18" s="181" t="s">
        <v>1182</v>
      </c>
      <c r="QIA18" s="182"/>
      <c r="QIB18" s="120">
        <v>0.64</v>
      </c>
      <c r="QIC18" s="110" t="s">
        <v>752</v>
      </c>
      <c r="QID18" s="111" t="s">
        <v>526</v>
      </c>
      <c r="QIE18" s="112" t="s">
        <v>525</v>
      </c>
      <c r="QIF18" s="142">
        <v>44927</v>
      </c>
      <c r="QIG18" s="142">
        <v>44743</v>
      </c>
      <c r="QIH18" s="143">
        <v>44652</v>
      </c>
      <c r="QII18" s="142">
        <v>44562</v>
      </c>
      <c r="QIJ18" s="112" t="s">
        <v>56</v>
      </c>
      <c r="QIK18" s="141" t="s">
        <v>54</v>
      </c>
      <c r="QIL18" s="117" t="s">
        <v>751</v>
      </c>
      <c r="QIM18" s="111" t="s">
        <v>1181</v>
      </c>
      <c r="QIN18" s="111"/>
      <c r="QIO18" s="119">
        <v>0.62</v>
      </c>
      <c r="QIP18" s="181" t="s">
        <v>1182</v>
      </c>
      <c r="QIQ18" s="182"/>
      <c r="QIR18" s="120">
        <v>0.64</v>
      </c>
      <c r="QIS18" s="110" t="s">
        <v>752</v>
      </c>
      <c r="QIT18" s="111" t="s">
        <v>526</v>
      </c>
      <c r="QIU18" s="112" t="s">
        <v>525</v>
      </c>
      <c r="QIV18" s="142">
        <v>44927</v>
      </c>
      <c r="QIW18" s="142">
        <v>44743</v>
      </c>
      <c r="QIX18" s="143">
        <v>44652</v>
      </c>
      <c r="QIY18" s="142">
        <v>44562</v>
      </c>
      <c r="QIZ18" s="112" t="s">
        <v>56</v>
      </c>
      <c r="QJA18" s="141" t="s">
        <v>54</v>
      </c>
      <c r="QJB18" s="117" t="s">
        <v>751</v>
      </c>
      <c r="QJC18" s="111" t="s">
        <v>1181</v>
      </c>
      <c r="QJD18" s="111"/>
      <c r="QJE18" s="119">
        <v>0.62</v>
      </c>
      <c r="QJF18" s="181" t="s">
        <v>1182</v>
      </c>
      <c r="QJG18" s="182"/>
      <c r="QJH18" s="120">
        <v>0.64</v>
      </c>
      <c r="QJI18" s="110" t="s">
        <v>752</v>
      </c>
      <c r="QJJ18" s="111" t="s">
        <v>526</v>
      </c>
      <c r="QJK18" s="112" t="s">
        <v>525</v>
      </c>
      <c r="QJL18" s="142">
        <v>44927</v>
      </c>
      <c r="QJM18" s="142">
        <v>44743</v>
      </c>
      <c r="QJN18" s="143">
        <v>44652</v>
      </c>
      <c r="QJO18" s="142">
        <v>44562</v>
      </c>
      <c r="QJP18" s="112" t="s">
        <v>56</v>
      </c>
      <c r="QJQ18" s="141" t="s">
        <v>54</v>
      </c>
      <c r="QJR18" s="117" t="s">
        <v>751</v>
      </c>
      <c r="QJS18" s="111" t="s">
        <v>1181</v>
      </c>
      <c r="QJT18" s="111"/>
      <c r="QJU18" s="119">
        <v>0.62</v>
      </c>
      <c r="QJV18" s="181" t="s">
        <v>1182</v>
      </c>
      <c r="QJW18" s="182"/>
      <c r="QJX18" s="120">
        <v>0.64</v>
      </c>
      <c r="QJY18" s="110" t="s">
        <v>752</v>
      </c>
      <c r="QJZ18" s="111" t="s">
        <v>526</v>
      </c>
      <c r="QKA18" s="112" t="s">
        <v>525</v>
      </c>
      <c r="QKB18" s="142">
        <v>44927</v>
      </c>
      <c r="QKC18" s="142">
        <v>44743</v>
      </c>
      <c r="QKD18" s="143">
        <v>44652</v>
      </c>
      <c r="QKE18" s="142">
        <v>44562</v>
      </c>
      <c r="QKF18" s="112" t="s">
        <v>56</v>
      </c>
      <c r="QKG18" s="141" t="s">
        <v>54</v>
      </c>
      <c r="QKH18" s="117" t="s">
        <v>751</v>
      </c>
      <c r="QKI18" s="111" t="s">
        <v>1181</v>
      </c>
      <c r="QKJ18" s="111"/>
      <c r="QKK18" s="119">
        <v>0.62</v>
      </c>
      <c r="QKL18" s="181" t="s">
        <v>1182</v>
      </c>
      <c r="QKM18" s="182"/>
      <c r="QKN18" s="120">
        <v>0.64</v>
      </c>
      <c r="QKO18" s="110" t="s">
        <v>752</v>
      </c>
      <c r="QKP18" s="111" t="s">
        <v>526</v>
      </c>
      <c r="QKQ18" s="112" t="s">
        <v>525</v>
      </c>
      <c r="QKR18" s="142">
        <v>44927</v>
      </c>
      <c r="QKS18" s="142">
        <v>44743</v>
      </c>
      <c r="QKT18" s="143">
        <v>44652</v>
      </c>
      <c r="QKU18" s="142">
        <v>44562</v>
      </c>
      <c r="QKV18" s="112" t="s">
        <v>56</v>
      </c>
      <c r="QKW18" s="141" t="s">
        <v>54</v>
      </c>
      <c r="QKX18" s="117" t="s">
        <v>751</v>
      </c>
      <c r="QKY18" s="111" t="s">
        <v>1181</v>
      </c>
      <c r="QKZ18" s="111"/>
      <c r="QLA18" s="119">
        <v>0.62</v>
      </c>
      <c r="QLB18" s="181" t="s">
        <v>1182</v>
      </c>
      <c r="QLC18" s="182"/>
      <c r="QLD18" s="120">
        <v>0.64</v>
      </c>
      <c r="QLE18" s="110" t="s">
        <v>752</v>
      </c>
      <c r="QLF18" s="111" t="s">
        <v>526</v>
      </c>
      <c r="QLG18" s="112" t="s">
        <v>525</v>
      </c>
      <c r="QLH18" s="142">
        <v>44927</v>
      </c>
      <c r="QLI18" s="142">
        <v>44743</v>
      </c>
      <c r="QLJ18" s="143">
        <v>44652</v>
      </c>
      <c r="QLK18" s="142">
        <v>44562</v>
      </c>
      <c r="QLL18" s="112" t="s">
        <v>56</v>
      </c>
      <c r="QLM18" s="141" t="s">
        <v>54</v>
      </c>
      <c r="QLN18" s="117" t="s">
        <v>751</v>
      </c>
      <c r="QLO18" s="111" t="s">
        <v>1181</v>
      </c>
      <c r="QLP18" s="111"/>
      <c r="QLQ18" s="119">
        <v>0.62</v>
      </c>
      <c r="QLR18" s="181" t="s">
        <v>1182</v>
      </c>
      <c r="QLS18" s="182"/>
      <c r="QLT18" s="120">
        <v>0.64</v>
      </c>
      <c r="QLU18" s="110" t="s">
        <v>752</v>
      </c>
      <c r="QLV18" s="111" t="s">
        <v>526</v>
      </c>
      <c r="QLW18" s="112" t="s">
        <v>525</v>
      </c>
      <c r="QLX18" s="142">
        <v>44927</v>
      </c>
      <c r="QLY18" s="142">
        <v>44743</v>
      </c>
      <c r="QLZ18" s="143">
        <v>44652</v>
      </c>
      <c r="QMA18" s="142">
        <v>44562</v>
      </c>
      <c r="QMB18" s="112" t="s">
        <v>56</v>
      </c>
      <c r="QMC18" s="141" t="s">
        <v>54</v>
      </c>
      <c r="QMD18" s="117" t="s">
        <v>751</v>
      </c>
      <c r="QME18" s="111" t="s">
        <v>1181</v>
      </c>
      <c r="QMF18" s="111"/>
      <c r="QMG18" s="119">
        <v>0.62</v>
      </c>
      <c r="QMH18" s="181" t="s">
        <v>1182</v>
      </c>
      <c r="QMI18" s="182"/>
      <c r="QMJ18" s="120">
        <v>0.64</v>
      </c>
      <c r="QMK18" s="110" t="s">
        <v>752</v>
      </c>
      <c r="QML18" s="111" t="s">
        <v>526</v>
      </c>
      <c r="QMM18" s="112" t="s">
        <v>525</v>
      </c>
      <c r="QMN18" s="142">
        <v>44927</v>
      </c>
      <c r="QMO18" s="142">
        <v>44743</v>
      </c>
      <c r="QMP18" s="143">
        <v>44652</v>
      </c>
      <c r="QMQ18" s="142">
        <v>44562</v>
      </c>
      <c r="QMR18" s="112" t="s">
        <v>56</v>
      </c>
      <c r="QMS18" s="141" t="s">
        <v>54</v>
      </c>
      <c r="QMT18" s="117" t="s">
        <v>751</v>
      </c>
      <c r="QMU18" s="111" t="s">
        <v>1181</v>
      </c>
      <c r="QMV18" s="111"/>
      <c r="QMW18" s="119">
        <v>0.62</v>
      </c>
      <c r="QMX18" s="181" t="s">
        <v>1182</v>
      </c>
      <c r="QMY18" s="182"/>
      <c r="QMZ18" s="120">
        <v>0.64</v>
      </c>
      <c r="QNA18" s="110" t="s">
        <v>752</v>
      </c>
      <c r="QNB18" s="111" t="s">
        <v>526</v>
      </c>
      <c r="QNC18" s="112" t="s">
        <v>525</v>
      </c>
      <c r="QND18" s="142">
        <v>44927</v>
      </c>
      <c r="QNE18" s="142">
        <v>44743</v>
      </c>
      <c r="QNF18" s="143">
        <v>44652</v>
      </c>
      <c r="QNG18" s="142">
        <v>44562</v>
      </c>
      <c r="QNH18" s="112" t="s">
        <v>56</v>
      </c>
      <c r="QNI18" s="141" t="s">
        <v>54</v>
      </c>
      <c r="QNJ18" s="117" t="s">
        <v>751</v>
      </c>
      <c r="QNK18" s="111" t="s">
        <v>1181</v>
      </c>
      <c r="QNL18" s="111"/>
      <c r="QNM18" s="119">
        <v>0.62</v>
      </c>
      <c r="QNN18" s="181" t="s">
        <v>1182</v>
      </c>
      <c r="QNO18" s="182"/>
      <c r="QNP18" s="120">
        <v>0.64</v>
      </c>
      <c r="QNQ18" s="110" t="s">
        <v>752</v>
      </c>
      <c r="QNR18" s="111" t="s">
        <v>526</v>
      </c>
      <c r="QNS18" s="112" t="s">
        <v>525</v>
      </c>
      <c r="QNT18" s="142">
        <v>44927</v>
      </c>
      <c r="QNU18" s="142">
        <v>44743</v>
      </c>
      <c r="QNV18" s="143">
        <v>44652</v>
      </c>
      <c r="QNW18" s="142">
        <v>44562</v>
      </c>
      <c r="QNX18" s="112" t="s">
        <v>56</v>
      </c>
      <c r="QNY18" s="141" t="s">
        <v>54</v>
      </c>
      <c r="QNZ18" s="117" t="s">
        <v>751</v>
      </c>
      <c r="QOA18" s="111" t="s">
        <v>1181</v>
      </c>
      <c r="QOB18" s="111"/>
      <c r="QOC18" s="119">
        <v>0.62</v>
      </c>
      <c r="QOD18" s="181" t="s">
        <v>1182</v>
      </c>
      <c r="QOE18" s="182"/>
      <c r="QOF18" s="120">
        <v>0.64</v>
      </c>
      <c r="QOG18" s="110" t="s">
        <v>752</v>
      </c>
      <c r="QOH18" s="111" t="s">
        <v>526</v>
      </c>
      <c r="QOI18" s="112" t="s">
        <v>525</v>
      </c>
      <c r="QOJ18" s="142">
        <v>44927</v>
      </c>
      <c r="QOK18" s="142">
        <v>44743</v>
      </c>
      <c r="QOL18" s="143">
        <v>44652</v>
      </c>
      <c r="QOM18" s="142">
        <v>44562</v>
      </c>
      <c r="QON18" s="112" t="s">
        <v>56</v>
      </c>
      <c r="QOO18" s="141" t="s">
        <v>54</v>
      </c>
      <c r="QOP18" s="117" t="s">
        <v>751</v>
      </c>
      <c r="QOQ18" s="111" t="s">
        <v>1181</v>
      </c>
      <c r="QOR18" s="111"/>
      <c r="QOS18" s="119">
        <v>0.62</v>
      </c>
      <c r="QOT18" s="181" t="s">
        <v>1182</v>
      </c>
      <c r="QOU18" s="182"/>
      <c r="QOV18" s="120">
        <v>0.64</v>
      </c>
      <c r="QOW18" s="110" t="s">
        <v>752</v>
      </c>
      <c r="QOX18" s="111" t="s">
        <v>526</v>
      </c>
      <c r="QOY18" s="112" t="s">
        <v>525</v>
      </c>
      <c r="QOZ18" s="142">
        <v>44927</v>
      </c>
      <c r="QPA18" s="142">
        <v>44743</v>
      </c>
      <c r="QPB18" s="143">
        <v>44652</v>
      </c>
      <c r="QPC18" s="142">
        <v>44562</v>
      </c>
      <c r="QPD18" s="112" t="s">
        <v>56</v>
      </c>
      <c r="QPE18" s="141" t="s">
        <v>54</v>
      </c>
      <c r="QPF18" s="117" t="s">
        <v>751</v>
      </c>
      <c r="QPG18" s="111" t="s">
        <v>1181</v>
      </c>
      <c r="QPH18" s="111"/>
      <c r="QPI18" s="119">
        <v>0.62</v>
      </c>
      <c r="QPJ18" s="181" t="s">
        <v>1182</v>
      </c>
      <c r="QPK18" s="182"/>
      <c r="QPL18" s="120">
        <v>0.64</v>
      </c>
      <c r="QPM18" s="110" t="s">
        <v>752</v>
      </c>
      <c r="QPN18" s="111" t="s">
        <v>526</v>
      </c>
      <c r="QPO18" s="112" t="s">
        <v>525</v>
      </c>
      <c r="QPP18" s="142">
        <v>44927</v>
      </c>
      <c r="QPQ18" s="142">
        <v>44743</v>
      </c>
      <c r="QPR18" s="143">
        <v>44652</v>
      </c>
      <c r="QPS18" s="142">
        <v>44562</v>
      </c>
      <c r="QPT18" s="112" t="s">
        <v>56</v>
      </c>
      <c r="QPU18" s="141" t="s">
        <v>54</v>
      </c>
      <c r="QPV18" s="117" t="s">
        <v>751</v>
      </c>
      <c r="QPW18" s="111" t="s">
        <v>1181</v>
      </c>
      <c r="QPX18" s="111"/>
      <c r="QPY18" s="119">
        <v>0.62</v>
      </c>
      <c r="QPZ18" s="181" t="s">
        <v>1182</v>
      </c>
      <c r="QQA18" s="182"/>
      <c r="QQB18" s="120">
        <v>0.64</v>
      </c>
      <c r="QQC18" s="110" t="s">
        <v>752</v>
      </c>
      <c r="QQD18" s="111" t="s">
        <v>526</v>
      </c>
      <c r="QQE18" s="112" t="s">
        <v>525</v>
      </c>
      <c r="QQF18" s="142">
        <v>44927</v>
      </c>
      <c r="QQG18" s="142">
        <v>44743</v>
      </c>
      <c r="QQH18" s="143">
        <v>44652</v>
      </c>
      <c r="QQI18" s="142">
        <v>44562</v>
      </c>
      <c r="QQJ18" s="112" t="s">
        <v>56</v>
      </c>
      <c r="QQK18" s="141" t="s">
        <v>54</v>
      </c>
      <c r="QQL18" s="117" t="s">
        <v>751</v>
      </c>
      <c r="QQM18" s="111" t="s">
        <v>1181</v>
      </c>
      <c r="QQN18" s="111"/>
      <c r="QQO18" s="119">
        <v>0.62</v>
      </c>
      <c r="QQP18" s="181" t="s">
        <v>1182</v>
      </c>
      <c r="QQQ18" s="182"/>
      <c r="QQR18" s="120">
        <v>0.64</v>
      </c>
      <c r="QQS18" s="110" t="s">
        <v>752</v>
      </c>
      <c r="QQT18" s="111" t="s">
        <v>526</v>
      </c>
      <c r="QQU18" s="112" t="s">
        <v>525</v>
      </c>
      <c r="QQV18" s="142">
        <v>44927</v>
      </c>
      <c r="QQW18" s="142">
        <v>44743</v>
      </c>
      <c r="QQX18" s="143">
        <v>44652</v>
      </c>
      <c r="QQY18" s="142">
        <v>44562</v>
      </c>
      <c r="QQZ18" s="112" t="s">
        <v>56</v>
      </c>
      <c r="QRA18" s="141" t="s">
        <v>54</v>
      </c>
      <c r="QRB18" s="117" t="s">
        <v>751</v>
      </c>
      <c r="QRC18" s="111" t="s">
        <v>1181</v>
      </c>
      <c r="QRD18" s="111"/>
      <c r="QRE18" s="119">
        <v>0.62</v>
      </c>
      <c r="QRF18" s="181" t="s">
        <v>1182</v>
      </c>
      <c r="QRG18" s="182"/>
      <c r="QRH18" s="120">
        <v>0.64</v>
      </c>
      <c r="QRI18" s="110" t="s">
        <v>752</v>
      </c>
      <c r="QRJ18" s="111" t="s">
        <v>526</v>
      </c>
      <c r="QRK18" s="112" t="s">
        <v>525</v>
      </c>
      <c r="QRL18" s="142">
        <v>44927</v>
      </c>
      <c r="QRM18" s="142">
        <v>44743</v>
      </c>
      <c r="QRN18" s="143">
        <v>44652</v>
      </c>
      <c r="QRO18" s="142">
        <v>44562</v>
      </c>
      <c r="QRP18" s="112" t="s">
        <v>56</v>
      </c>
      <c r="QRQ18" s="141" t="s">
        <v>54</v>
      </c>
      <c r="QRR18" s="117" t="s">
        <v>751</v>
      </c>
      <c r="QRS18" s="111" t="s">
        <v>1181</v>
      </c>
      <c r="QRT18" s="111"/>
      <c r="QRU18" s="119">
        <v>0.62</v>
      </c>
      <c r="QRV18" s="181" t="s">
        <v>1182</v>
      </c>
      <c r="QRW18" s="182"/>
      <c r="QRX18" s="120">
        <v>0.64</v>
      </c>
      <c r="QRY18" s="110" t="s">
        <v>752</v>
      </c>
      <c r="QRZ18" s="111" t="s">
        <v>526</v>
      </c>
      <c r="QSA18" s="112" t="s">
        <v>525</v>
      </c>
      <c r="QSB18" s="142">
        <v>44927</v>
      </c>
      <c r="QSC18" s="142">
        <v>44743</v>
      </c>
      <c r="QSD18" s="143">
        <v>44652</v>
      </c>
      <c r="QSE18" s="142">
        <v>44562</v>
      </c>
      <c r="QSF18" s="112" t="s">
        <v>56</v>
      </c>
      <c r="QSG18" s="141" t="s">
        <v>54</v>
      </c>
      <c r="QSH18" s="117" t="s">
        <v>751</v>
      </c>
      <c r="QSI18" s="111" t="s">
        <v>1181</v>
      </c>
      <c r="QSJ18" s="111"/>
      <c r="QSK18" s="119">
        <v>0.62</v>
      </c>
      <c r="QSL18" s="181" t="s">
        <v>1182</v>
      </c>
      <c r="QSM18" s="182"/>
      <c r="QSN18" s="120">
        <v>0.64</v>
      </c>
      <c r="QSO18" s="110" t="s">
        <v>752</v>
      </c>
      <c r="QSP18" s="111" t="s">
        <v>526</v>
      </c>
      <c r="QSQ18" s="112" t="s">
        <v>525</v>
      </c>
      <c r="QSR18" s="142">
        <v>44927</v>
      </c>
      <c r="QSS18" s="142">
        <v>44743</v>
      </c>
      <c r="QST18" s="143">
        <v>44652</v>
      </c>
      <c r="QSU18" s="142">
        <v>44562</v>
      </c>
      <c r="QSV18" s="112" t="s">
        <v>56</v>
      </c>
      <c r="QSW18" s="141" t="s">
        <v>54</v>
      </c>
      <c r="QSX18" s="117" t="s">
        <v>751</v>
      </c>
      <c r="QSY18" s="111" t="s">
        <v>1181</v>
      </c>
      <c r="QSZ18" s="111"/>
      <c r="QTA18" s="119">
        <v>0.62</v>
      </c>
      <c r="QTB18" s="181" t="s">
        <v>1182</v>
      </c>
      <c r="QTC18" s="182"/>
      <c r="QTD18" s="120">
        <v>0.64</v>
      </c>
      <c r="QTE18" s="110" t="s">
        <v>752</v>
      </c>
      <c r="QTF18" s="111" t="s">
        <v>526</v>
      </c>
      <c r="QTG18" s="112" t="s">
        <v>525</v>
      </c>
      <c r="QTH18" s="142">
        <v>44927</v>
      </c>
      <c r="QTI18" s="142">
        <v>44743</v>
      </c>
      <c r="QTJ18" s="143">
        <v>44652</v>
      </c>
      <c r="QTK18" s="142">
        <v>44562</v>
      </c>
      <c r="QTL18" s="112" t="s">
        <v>56</v>
      </c>
      <c r="QTM18" s="141" t="s">
        <v>54</v>
      </c>
      <c r="QTN18" s="117" t="s">
        <v>751</v>
      </c>
      <c r="QTO18" s="111" t="s">
        <v>1181</v>
      </c>
      <c r="QTP18" s="111"/>
      <c r="QTQ18" s="119">
        <v>0.62</v>
      </c>
      <c r="QTR18" s="181" t="s">
        <v>1182</v>
      </c>
      <c r="QTS18" s="182"/>
      <c r="QTT18" s="120">
        <v>0.64</v>
      </c>
      <c r="QTU18" s="110" t="s">
        <v>752</v>
      </c>
      <c r="QTV18" s="111" t="s">
        <v>526</v>
      </c>
      <c r="QTW18" s="112" t="s">
        <v>525</v>
      </c>
      <c r="QTX18" s="142">
        <v>44927</v>
      </c>
      <c r="QTY18" s="142">
        <v>44743</v>
      </c>
      <c r="QTZ18" s="143">
        <v>44652</v>
      </c>
      <c r="QUA18" s="142">
        <v>44562</v>
      </c>
      <c r="QUB18" s="112" t="s">
        <v>56</v>
      </c>
      <c r="QUC18" s="141" t="s">
        <v>54</v>
      </c>
      <c r="QUD18" s="117" t="s">
        <v>751</v>
      </c>
      <c r="QUE18" s="111" t="s">
        <v>1181</v>
      </c>
      <c r="QUF18" s="111"/>
      <c r="QUG18" s="119">
        <v>0.62</v>
      </c>
      <c r="QUH18" s="181" t="s">
        <v>1182</v>
      </c>
      <c r="QUI18" s="182"/>
      <c r="QUJ18" s="120">
        <v>0.64</v>
      </c>
      <c r="QUK18" s="110" t="s">
        <v>752</v>
      </c>
      <c r="QUL18" s="111" t="s">
        <v>526</v>
      </c>
      <c r="QUM18" s="112" t="s">
        <v>525</v>
      </c>
      <c r="QUN18" s="142">
        <v>44927</v>
      </c>
      <c r="QUO18" s="142">
        <v>44743</v>
      </c>
      <c r="QUP18" s="143">
        <v>44652</v>
      </c>
      <c r="QUQ18" s="142">
        <v>44562</v>
      </c>
      <c r="QUR18" s="112" t="s">
        <v>56</v>
      </c>
      <c r="QUS18" s="141" t="s">
        <v>54</v>
      </c>
      <c r="QUT18" s="117" t="s">
        <v>751</v>
      </c>
      <c r="QUU18" s="111" t="s">
        <v>1181</v>
      </c>
      <c r="QUV18" s="111"/>
      <c r="QUW18" s="119">
        <v>0.62</v>
      </c>
      <c r="QUX18" s="181" t="s">
        <v>1182</v>
      </c>
      <c r="QUY18" s="182"/>
      <c r="QUZ18" s="120">
        <v>0.64</v>
      </c>
      <c r="QVA18" s="110" t="s">
        <v>752</v>
      </c>
      <c r="QVB18" s="111" t="s">
        <v>526</v>
      </c>
      <c r="QVC18" s="112" t="s">
        <v>525</v>
      </c>
      <c r="QVD18" s="142">
        <v>44927</v>
      </c>
      <c r="QVE18" s="142">
        <v>44743</v>
      </c>
      <c r="QVF18" s="143">
        <v>44652</v>
      </c>
      <c r="QVG18" s="142">
        <v>44562</v>
      </c>
      <c r="QVH18" s="112" t="s">
        <v>56</v>
      </c>
      <c r="QVI18" s="141" t="s">
        <v>54</v>
      </c>
      <c r="QVJ18" s="117" t="s">
        <v>751</v>
      </c>
      <c r="QVK18" s="111" t="s">
        <v>1181</v>
      </c>
      <c r="QVL18" s="111"/>
      <c r="QVM18" s="119">
        <v>0.62</v>
      </c>
      <c r="QVN18" s="181" t="s">
        <v>1182</v>
      </c>
      <c r="QVO18" s="182"/>
      <c r="QVP18" s="120">
        <v>0.64</v>
      </c>
      <c r="QVQ18" s="110" t="s">
        <v>752</v>
      </c>
      <c r="QVR18" s="111" t="s">
        <v>526</v>
      </c>
      <c r="QVS18" s="112" t="s">
        <v>525</v>
      </c>
      <c r="QVT18" s="142">
        <v>44927</v>
      </c>
      <c r="QVU18" s="142">
        <v>44743</v>
      </c>
      <c r="QVV18" s="143">
        <v>44652</v>
      </c>
      <c r="QVW18" s="142">
        <v>44562</v>
      </c>
      <c r="QVX18" s="112" t="s">
        <v>56</v>
      </c>
      <c r="QVY18" s="141" t="s">
        <v>54</v>
      </c>
      <c r="QVZ18" s="117" t="s">
        <v>751</v>
      </c>
      <c r="QWA18" s="111" t="s">
        <v>1181</v>
      </c>
      <c r="QWB18" s="111"/>
      <c r="QWC18" s="119">
        <v>0.62</v>
      </c>
      <c r="QWD18" s="181" t="s">
        <v>1182</v>
      </c>
      <c r="QWE18" s="182"/>
      <c r="QWF18" s="120">
        <v>0.64</v>
      </c>
      <c r="QWG18" s="110" t="s">
        <v>752</v>
      </c>
      <c r="QWH18" s="111" t="s">
        <v>526</v>
      </c>
      <c r="QWI18" s="112" t="s">
        <v>525</v>
      </c>
      <c r="QWJ18" s="142">
        <v>44927</v>
      </c>
      <c r="QWK18" s="142">
        <v>44743</v>
      </c>
      <c r="QWL18" s="143">
        <v>44652</v>
      </c>
      <c r="QWM18" s="142">
        <v>44562</v>
      </c>
      <c r="QWN18" s="112" t="s">
        <v>56</v>
      </c>
      <c r="QWO18" s="141" t="s">
        <v>54</v>
      </c>
      <c r="QWP18" s="117" t="s">
        <v>751</v>
      </c>
      <c r="QWQ18" s="111" t="s">
        <v>1181</v>
      </c>
      <c r="QWR18" s="111"/>
      <c r="QWS18" s="119">
        <v>0.62</v>
      </c>
      <c r="QWT18" s="181" t="s">
        <v>1182</v>
      </c>
      <c r="QWU18" s="182"/>
      <c r="QWV18" s="120">
        <v>0.64</v>
      </c>
      <c r="QWW18" s="110" t="s">
        <v>752</v>
      </c>
      <c r="QWX18" s="111" t="s">
        <v>526</v>
      </c>
      <c r="QWY18" s="112" t="s">
        <v>525</v>
      </c>
      <c r="QWZ18" s="142">
        <v>44927</v>
      </c>
      <c r="QXA18" s="142">
        <v>44743</v>
      </c>
      <c r="QXB18" s="143">
        <v>44652</v>
      </c>
      <c r="QXC18" s="142">
        <v>44562</v>
      </c>
      <c r="QXD18" s="112" t="s">
        <v>56</v>
      </c>
      <c r="QXE18" s="141" t="s">
        <v>54</v>
      </c>
      <c r="QXF18" s="117" t="s">
        <v>751</v>
      </c>
      <c r="QXG18" s="111" t="s">
        <v>1181</v>
      </c>
      <c r="QXH18" s="111"/>
      <c r="QXI18" s="119">
        <v>0.62</v>
      </c>
      <c r="QXJ18" s="181" t="s">
        <v>1182</v>
      </c>
      <c r="QXK18" s="182"/>
      <c r="QXL18" s="120">
        <v>0.64</v>
      </c>
      <c r="QXM18" s="110" t="s">
        <v>752</v>
      </c>
      <c r="QXN18" s="111" t="s">
        <v>526</v>
      </c>
      <c r="QXO18" s="112" t="s">
        <v>525</v>
      </c>
      <c r="QXP18" s="142">
        <v>44927</v>
      </c>
      <c r="QXQ18" s="142">
        <v>44743</v>
      </c>
      <c r="QXR18" s="143">
        <v>44652</v>
      </c>
      <c r="QXS18" s="142">
        <v>44562</v>
      </c>
      <c r="QXT18" s="112" t="s">
        <v>56</v>
      </c>
      <c r="QXU18" s="141" t="s">
        <v>54</v>
      </c>
      <c r="QXV18" s="117" t="s">
        <v>751</v>
      </c>
      <c r="QXW18" s="111" t="s">
        <v>1181</v>
      </c>
      <c r="QXX18" s="111"/>
      <c r="QXY18" s="119">
        <v>0.62</v>
      </c>
      <c r="QXZ18" s="181" t="s">
        <v>1182</v>
      </c>
      <c r="QYA18" s="182"/>
      <c r="QYB18" s="120">
        <v>0.64</v>
      </c>
      <c r="QYC18" s="110" t="s">
        <v>752</v>
      </c>
      <c r="QYD18" s="111" t="s">
        <v>526</v>
      </c>
      <c r="QYE18" s="112" t="s">
        <v>525</v>
      </c>
      <c r="QYF18" s="142">
        <v>44927</v>
      </c>
      <c r="QYG18" s="142">
        <v>44743</v>
      </c>
      <c r="QYH18" s="143">
        <v>44652</v>
      </c>
      <c r="QYI18" s="142">
        <v>44562</v>
      </c>
      <c r="QYJ18" s="112" t="s">
        <v>56</v>
      </c>
      <c r="QYK18" s="141" t="s">
        <v>54</v>
      </c>
      <c r="QYL18" s="117" t="s">
        <v>751</v>
      </c>
      <c r="QYM18" s="111" t="s">
        <v>1181</v>
      </c>
      <c r="QYN18" s="111"/>
      <c r="QYO18" s="119">
        <v>0.62</v>
      </c>
      <c r="QYP18" s="181" t="s">
        <v>1182</v>
      </c>
      <c r="QYQ18" s="182"/>
      <c r="QYR18" s="120">
        <v>0.64</v>
      </c>
      <c r="QYS18" s="110" t="s">
        <v>752</v>
      </c>
      <c r="QYT18" s="111" t="s">
        <v>526</v>
      </c>
      <c r="QYU18" s="112" t="s">
        <v>525</v>
      </c>
      <c r="QYV18" s="142">
        <v>44927</v>
      </c>
      <c r="QYW18" s="142">
        <v>44743</v>
      </c>
      <c r="QYX18" s="143">
        <v>44652</v>
      </c>
      <c r="QYY18" s="142">
        <v>44562</v>
      </c>
      <c r="QYZ18" s="112" t="s">
        <v>56</v>
      </c>
      <c r="QZA18" s="141" t="s">
        <v>54</v>
      </c>
      <c r="QZB18" s="117" t="s">
        <v>751</v>
      </c>
      <c r="QZC18" s="111" t="s">
        <v>1181</v>
      </c>
      <c r="QZD18" s="111"/>
      <c r="QZE18" s="119">
        <v>0.62</v>
      </c>
      <c r="QZF18" s="181" t="s">
        <v>1182</v>
      </c>
      <c r="QZG18" s="182"/>
      <c r="QZH18" s="120">
        <v>0.64</v>
      </c>
      <c r="QZI18" s="110" t="s">
        <v>752</v>
      </c>
      <c r="QZJ18" s="111" t="s">
        <v>526</v>
      </c>
      <c r="QZK18" s="112" t="s">
        <v>525</v>
      </c>
      <c r="QZL18" s="142">
        <v>44927</v>
      </c>
      <c r="QZM18" s="142">
        <v>44743</v>
      </c>
      <c r="QZN18" s="143">
        <v>44652</v>
      </c>
      <c r="QZO18" s="142">
        <v>44562</v>
      </c>
      <c r="QZP18" s="112" t="s">
        <v>56</v>
      </c>
      <c r="QZQ18" s="141" t="s">
        <v>54</v>
      </c>
      <c r="QZR18" s="117" t="s">
        <v>751</v>
      </c>
      <c r="QZS18" s="111" t="s">
        <v>1181</v>
      </c>
      <c r="QZT18" s="111"/>
      <c r="QZU18" s="119">
        <v>0.62</v>
      </c>
      <c r="QZV18" s="181" t="s">
        <v>1182</v>
      </c>
      <c r="QZW18" s="182"/>
      <c r="QZX18" s="120">
        <v>0.64</v>
      </c>
      <c r="QZY18" s="110" t="s">
        <v>752</v>
      </c>
      <c r="QZZ18" s="111" t="s">
        <v>526</v>
      </c>
      <c r="RAA18" s="112" t="s">
        <v>525</v>
      </c>
      <c r="RAB18" s="142">
        <v>44927</v>
      </c>
      <c r="RAC18" s="142">
        <v>44743</v>
      </c>
      <c r="RAD18" s="143">
        <v>44652</v>
      </c>
      <c r="RAE18" s="142">
        <v>44562</v>
      </c>
      <c r="RAF18" s="112" t="s">
        <v>56</v>
      </c>
      <c r="RAG18" s="141" t="s">
        <v>54</v>
      </c>
      <c r="RAH18" s="117" t="s">
        <v>751</v>
      </c>
      <c r="RAI18" s="111" t="s">
        <v>1181</v>
      </c>
      <c r="RAJ18" s="111"/>
      <c r="RAK18" s="119">
        <v>0.62</v>
      </c>
      <c r="RAL18" s="181" t="s">
        <v>1182</v>
      </c>
      <c r="RAM18" s="182"/>
      <c r="RAN18" s="120">
        <v>0.64</v>
      </c>
      <c r="RAO18" s="110" t="s">
        <v>752</v>
      </c>
      <c r="RAP18" s="111" t="s">
        <v>526</v>
      </c>
      <c r="RAQ18" s="112" t="s">
        <v>525</v>
      </c>
      <c r="RAR18" s="142">
        <v>44927</v>
      </c>
      <c r="RAS18" s="142">
        <v>44743</v>
      </c>
      <c r="RAT18" s="143">
        <v>44652</v>
      </c>
      <c r="RAU18" s="142">
        <v>44562</v>
      </c>
      <c r="RAV18" s="112" t="s">
        <v>56</v>
      </c>
      <c r="RAW18" s="141" t="s">
        <v>54</v>
      </c>
      <c r="RAX18" s="117" t="s">
        <v>751</v>
      </c>
      <c r="RAY18" s="111" t="s">
        <v>1181</v>
      </c>
      <c r="RAZ18" s="111"/>
      <c r="RBA18" s="119">
        <v>0.62</v>
      </c>
      <c r="RBB18" s="181" t="s">
        <v>1182</v>
      </c>
      <c r="RBC18" s="182"/>
      <c r="RBD18" s="120">
        <v>0.64</v>
      </c>
      <c r="RBE18" s="110" t="s">
        <v>752</v>
      </c>
      <c r="RBF18" s="111" t="s">
        <v>526</v>
      </c>
      <c r="RBG18" s="112" t="s">
        <v>525</v>
      </c>
      <c r="RBH18" s="142">
        <v>44927</v>
      </c>
      <c r="RBI18" s="142">
        <v>44743</v>
      </c>
      <c r="RBJ18" s="143">
        <v>44652</v>
      </c>
      <c r="RBK18" s="142">
        <v>44562</v>
      </c>
      <c r="RBL18" s="112" t="s">
        <v>56</v>
      </c>
      <c r="RBM18" s="141" t="s">
        <v>54</v>
      </c>
      <c r="RBN18" s="117" t="s">
        <v>751</v>
      </c>
      <c r="RBO18" s="111" t="s">
        <v>1181</v>
      </c>
      <c r="RBP18" s="111"/>
      <c r="RBQ18" s="119">
        <v>0.62</v>
      </c>
      <c r="RBR18" s="181" t="s">
        <v>1182</v>
      </c>
      <c r="RBS18" s="182"/>
      <c r="RBT18" s="120">
        <v>0.64</v>
      </c>
      <c r="RBU18" s="110" t="s">
        <v>752</v>
      </c>
      <c r="RBV18" s="111" t="s">
        <v>526</v>
      </c>
      <c r="RBW18" s="112" t="s">
        <v>525</v>
      </c>
      <c r="RBX18" s="142">
        <v>44927</v>
      </c>
      <c r="RBY18" s="142">
        <v>44743</v>
      </c>
      <c r="RBZ18" s="143">
        <v>44652</v>
      </c>
      <c r="RCA18" s="142">
        <v>44562</v>
      </c>
      <c r="RCB18" s="112" t="s">
        <v>56</v>
      </c>
      <c r="RCC18" s="141" t="s">
        <v>54</v>
      </c>
      <c r="RCD18" s="117" t="s">
        <v>751</v>
      </c>
      <c r="RCE18" s="111" t="s">
        <v>1181</v>
      </c>
      <c r="RCF18" s="111"/>
      <c r="RCG18" s="119">
        <v>0.62</v>
      </c>
      <c r="RCH18" s="181" t="s">
        <v>1182</v>
      </c>
      <c r="RCI18" s="182"/>
      <c r="RCJ18" s="120">
        <v>0.64</v>
      </c>
      <c r="RCK18" s="110" t="s">
        <v>752</v>
      </c>
      <c r="RCL18" s="111" t="s">
        <v>526</v>
      </c>
      <c r="RCM18" s="112" t="s">
        <v>525</v>
      </c>
      <c r="RCN18" s="142">
        <v>44927</v>
      </c>
      <c r="RCO18" s="142">
        <v>44743</v>
      </c>
      <c r="RCP18" s="143">
        <v>44652</v>
      </c>
      <c r="RCQ18" s="142">
        <v>44562</v>
      </c>
      <c r="RCR18" s="112" t="s">
        <v>56</v>
      </c>
      <c r="RCS18" s="141" t="s">
        <v>54</v>
      </c>
      <c r="RCT18" s="117" t="s">
        <v>751</v>
      </c>
      <c r="RCU18" s="111" t="s">
        <v>1181</v>
      </c>
      <c r="RCV18" s="111"/>
      <c r="RCW18" s="119">
        <v>0.62</v>
      </c>
      <c r="RCX18" s="181" t="s">
        <v>1182</v>
      </c>
      <c r="RCY18" s="182"/>
      <c r="RCZ18" s="120">
        <v>0.64</v>
      </c>
      <c r="RDA18" s="110" t="s">
        <v>752</v>
      </c>
      <c r="RDB18" s="111" t="s">
        <v>526</v>
      </c>
      <c r="RDC18" s="112" t="s">
        <v>525</v>
      </c>
      <c r="RDD18" s="142">
        <v>44927</v>
      </c>
      <c r="RDE18" s="142">
        <v>44743</v>
      </c>
      <c r="RDF18" s="143">
        <v>44652</v>
      </c>
      <c r="RDG18" s="142">
        <v>44562</v>
      </c>
      <c r="RDH18" s="112" t="s">
        <v>56</v>
      </c>
      <c r="RDI18" s="141" t="s">
        <v>54</v>
      </c>
      <c r="RDJ18" s="117" t="s">
        <v>751</v>
      </c>
      <c r="RDK18" s="111" t="s">
        <v>1181</v>
      </c>
      <c r="RDL18" s="111"/>
      <c r="RDM18" s="119">
        <v>0.62</v>
      </c>
      <c r="RDN18" s="181" t="s">
        <v>1182</v>
      </c>
      <c r="RDO18" s="182"/>
      <c r="RDP18" s="120">
        <v>0.64</v>
      </c>
      <c r="RDQ18" s="110" t="s">
        <v>752</v>
      </c>
      <c r="RDR18" s="111" t="s">
        <v>526</v>
      </c>
      <c r="RDS18" s="112" t="s">
        <v>525</v>
      </c>
      <c r="RDT18" s="142">
        <v>44927</v>
      </c>
      <c r="RDU18" s="142">
        <v>44743</v>
      </c>
      <c r="RDV18" s="143">
        <v>44652</v>
      </c>
      <c r="RDW18" s="142">
        <v>44562</v>
      </c>
      <c r="RDX18" s="112" t="s">
        <v>56</v>
      </c>
      <c r="RDY18" s="141" t="s">
        <v>54</v>
      </c>
      <c r="RDZ18" s="117" t="s">
        <v>751</v>
      </c>
      <c r="REA18" s="111" t="s">
        <v>1181</v>
      </c>
      <c r="REB18" s="111"/>
      <c r="REC18" s="119">
        <v>0.62</v>
      </c>
      <c r="RED18" s="181" t="s">
        <v>1182</v>
      </c>
      <c r="REE18" s="182"/>
      <c r="REF18" s="120">
        <v>0.64</v>
      </c>
      <c r="REG18" s="110" t="s">
        <v>752</v>
      </c>
      <c r="REH18" s="111" t="s">
        <v>526</v>
      </c>
      <c r="REI18" s="112" t="s">
        <v>525</v>
      </c>
      <c r="REJ18" s="142">
        <v>44927</v>
      </c>
      <c r="REK18" s="142">
        <v>44743</v>
      </c>
      <c r="REL18" s="143">
        <v>44652</v>
      </c>
      <c r="REM18" s="142">
        <v>44562</v>
      </c>
      <c r="REN18" s="112" t="s">
        <v>56</v>
      </c>
      <c r="REO18" s="141" t="s">
        <v>54</v>
      </c>
      <c r="REP18" s="117" t="s">
        <v>751</v>
      </c>
      <c r="REQ18" s="111" t="s">
        <v>1181</v>
      </c>
      <c r="RER18" s="111"/>
      <c r="RES18" s="119">
        <v>0.62</v>
      </c>
      <c r="RET18" s="181" t="s">
        <v>1182</v>
      </c>
      <c r="REU18" s="182"/>
      <c r="REV18" s="120">
        <v>0.64</v>
      </c>
      <c r="REW18" s="110" t="s">
        <v>752</v>
      </c>
      <c r="REX18" s="111" t="s">
        <v>526</v>
      </c>
      <c r="REY18" s="112" t="s">
        <v>525</v>
      </c>
      <c r="REZ18" s="142">
        <v>44927</v>
      </c>
      <c r="RFA18" s="142">
        <v>44743</v>
      </c>
      <c r="RFB18" s="143">
        <v>44652</v>
      </c>
      <c r="RFC18" s="142">
        <v>44562</v>
      </c>
      <c r="RFD18" s="112" t="s">
        <v>56</v>
      </c>
      <c r="RFE18" s="141" t="s">
        <v>54</v>
      </c>
      <c r="RFF18" s="117" t="s">
        <v>751</v>
      </c>
      <c r="RFG18" s="111" t="s">
        <v>1181</v>
      </c>
      <c r="RFH18" s="111"/>
      <c r="RFI18" s="119">
        <v>0.62</v>
      </c>
      <c r="RFJ18" s="181" t="s">
        <v>1182</v>
      </c>
      <c r="RFK18" s="182"/>
      <c r="RFL18" s="120">
        <v>0.64</v>
      </c>
      <c r="RFM18" s="110" t="s">
        <v>752</v>
      </c>
      <c r="RFN18" s="111" t="s">
        <v>526</v>
      </c>
      <c r="RFO18" s="112" t="s">
        <v>525</v>
      </c>
      <c r="RFP18" s="142">
        <v>44927</v>
      </c>
      <c r="RFQ18" s="142">
        <v>44743</v>
      </c>
      <c r="RFR18" s="143">
        <v>44652</v>
      </c>
      <c r="RFS18" s="142">
        <v>44562</v>
      </c>
      <c r="RFT18" s="112" t="s">
        <v>56</v>
      </c>
      <c r="RFU18" s="141" t="s">
        <v>54</v>
      </c>
      <c r="RFV18" s="117" t="s">
        <v>751</v>
      </c>
      <c r="RFW18" s="111" t="s">
        <v>1181</v>
      </c>
      <c r="RFX18" s="111"/>
      <c r="RFY18" s="119">
        <v>0.62</v>
      </c>
      <c r="RFZ18" s="181" t="s">
        <v>1182</v>
      </c>
      <c r="RGA18" s="182"/>
      <c r="RGB18" s="120">
        <v>0.64</v>
      </c>
      <c r="RGC18" s="110" t="s">
        <v>752</v>
      </c>
      <c r="RGD18" s="111" t="s">
        <v>526</v>
      </c>
      <c r="RGE18" s="112" t="s">
        <v>525</v>
      </c>
      <c r="RGF18" s="142">
        <v>44927</v>
      </c>
      <c r="RGG18" s="142">
        <v>44743</v>
      </c>
      <c r="RGH18" s="143">
        <v>44652</v>
      </c>
      <c r="RGI18" s="142">
        <v>44562</v>
      </c>
      <c r="RGJ18" s="112" t="s">
        <v>56</v>
      </c>
      <c r="RGK18" s="141" t="s">
        <v>54</v>
      </c>
      <c r="RGL18" s="117" t="s">
        <v>751</v>
      </c>
      <c r="RGM18" s="111" t="s">
        <v>1181</v>
      </c>
      <c r="RGN18" s="111"/>
      <c r="RGO18" s="119">
        <v>0.62</v>
      </c>
      <c r="RGP18" s="181" t="s">
        <v>1182</v>
      </c>
      <c r="RGQ18" s="182"/>
      <c r="RGR18" s="120">
        <v>0.64</v>
      </c>
      <c r="RGS18" s="110" t="s">
        <v>752</v>
      </c>
      <c r="RGT18" s="111" t="s">
        <v>526</v>
      </c>
      <c r="RGU18" s="112" t="s">
        <v>525</v>
      </c>
      <c r="RGV18" s="142">
        <v>44927</v>
      </c>
      <c r="RGW18" s="142">
        <v>44743</v>
      </c>
      <c r="RGX18" s="143">
        <v>44652</v>
      </c>
      <c r="RGY18" s="142">
        <v>44562</v>
      </c>
      <c r="RGZ18" s="112" t="s">
        <v>56</v>
      </c>
      <c r="RHA18" s="141" t="s">
        <v>54</v>
      </c>
      <c r="RHB18" s="117" t="s">
        <v>751</v>
      </c>
      <c r="RHC18" s="111" t="s">
        <v>1181</v>
      </c>
      <c r="RHD18" s="111"/>
      <c r="RHE18" s="119">
        <v>0.62</v>
      </c>
      <c r="RHF18" s="181" t="s">
        <v>1182</v>
      </c>
      <c r="RHG18" s="182"/>
      <c r="RHH18" s="120">
        <v>0.64</v>
      </c>
      <c r="RHI18" s="110" t="s">
        <v>752</v>
      </c>
      <c r="RHJ18" s="111" t="s">
        <v>526</v>
      </c>
      <c r="RHK18" s="112" t="s">
        <v>525</v>
      </c>
      <c r="RHL18" s="142">
        <v>44927</v>
      </c>
      <c r="RHM18" s="142">
        <v>44743</v>
      </c>
      <c r="RHN18" s="143">
        <v>44652</v>
      </c>
      <c r="RHO18" s="142">
        <v>44562</v>
      </c>
      <c r="RHP18" s="112" t="s">
        <v>56</v>
      </c>
      <c r="RHQ18" s="141" t="s">
        <v>54</v>
      </c>
      <c r="RHR18" s="117" t="s">
        <v>751</v>
      </c>
      <c r="RHS18" s="111" t="s">
        <v>1181</v>
      </c>
      <c r="RHT18" s="111"/>
      <c r="RHU18" s="119">
        <v>0.62</v>
      </c>
      <c r="RHV18" s="181" t="s">
        <v>1182</v>
      </c>
      <c r="RHW18" s="182"/>
      <c r="RHX18" s="120">
        <v>0.64</v>
      </c>
      <c r="RHY18" s="110" t="s">
        <v>752</v>
      </c>
      <c r="RHZ18" s="111" t="s">
        <v>526</v>
      </c>
      <c r="RIA18" s="112" t="s">
        <v>525</v>
      </c>
      <c r="RIB18" s="142">
        <v>44927</v>
      </c>
      <c r="RIC18" s="142">
        <v>44743</v>
      </c>
      <c r="RID18" s="143">
        <v>44652</v>
      </c>
      <c r="RIE18" s="142">
        <v>44562</v>
      </c>
      <c r="RIF18" s="112" t="s">
        <v>56</v>
      </c>
      <c r="RIG18" s="141" t="s">
        <v>54</v>
      </c>
      <c r="RIH18" s="117" t="s">
        <v>751</v>
      </c>
      <c r="RII18" s="111" t="s">
        <v>1181</v>
      </c>
      <c r="RIJ18" s="111"/>
      <c r="RIK18" s="119">
        <v>0.62</v>
      </c>
      <c r="RIL18" s="181" t="s">
        <v>1182</v>
      </c>
      <c r="RIM18" s="182"/>
      <c r="RIN18" s="120">
        <v>0.64</v>
      </c>
      <c r="RIO18" s="110" t="s">
        <v>752</v>
      </c>
      <c r="RIP18" s="111" t="s">
        <v>526</v>
      </c>
      <c r="RIQ18" s="112" t="s">
        <v>525</v>
      </c>
      <c r="RIR18" s="142">
        <v>44927</v>
      </c>
      <c r="RIS18" s="142">
        <v>44743</v>
      </c>
      <c r="RIT18" s="143">
        <v>44652</v>
      </c>
      <c r="RIU18" s="142">
        <v>44562</v>
      </c>
      <c r="RIV18" s="112" t="s">
        <v>56</v>
      </c>
      <c r="RIW18" s="141" t="s">
        <v>54</v>
      </c>
      <c r="RIX18" s="117" t="s">
        <v>751</v>
      </c>
      <c r="RIY18" s="111" t="s">
        <v>1181</v>
      </c>
      <c r="RIZ18" s="111"/>
      <c r="RJA18" s="119">
        <v>0.62</v>
      </c>
      <c r="RJB18" s="181" t="s">
        <v>1182</v>
      </c>
      <c r="RJC18" s="182"/>
      <c r="RJD18" s="120">
        <v>0.64</v>
      </c>
      <c r="RJE18" s="110" t="s">
        <v>752</v>
      </c>
      <c r="RJF18" s="111" t="s">
        <v>526</v>
      </c>
      <c r="RJG18" s="112" t="s">
        <v>525</v>
      </c>
      <c r="RJH18" s="142">
        <v>44927</v>
      </c>
      <c r="RJI18" s="142">
        <v>44743</v>
      </c>
      <c r="RJJ18" s="143">
        <v>44652</v>
      </c>
      <c r="RJK18" s="142">
        <v>44562</v>
      </c>
      <c r="RJL18" s="112" t="s">
        <v>56</v>
      </c>
      <c r="RJM18" s="141" t="s">
        <v>54</v>
      </c>
      <c r="RJN18" s="117" t="s">
        <v>751</v>
      </c>
      <c r="RJO18" s="111" t="s">
        <v>1181</v>
      </c>
      <c r="RJP18" s="111"/>
      <c r="RJQ18" s="119">
        <v>0.62</v>
      </c>
      <c r="RJR18" s="181" t="s">
        <v>1182</v>
      </c>
      <c r="RJS18" s="182"/>
      <c r="RJT18" s="120">
        <v>0.64</v>
      </c>
      <c r="RJU18" s="110" t="s">
        <v>752</v>
      </c>
      <c r="RJV18" s="111" t="s">
        <v>526</v>
      </c>
      <c r="RJW18" s="112" t="s">
        <v>525</v>
      </c>
      <c r="RJX18" s="142">
        <v>44927</v>
      </c>
      <c r="RJY18" s="142">
        <v>44743</v>
      </c>
      <c r="RJZ18" s="143">
        <v>44652</v>
      </c>
      <c r="RKA18" s="142">
        <v>44562</v>
      </c>
      <c r="RKB18" s="112" t="s">
        <v>56</v>
      </c>
      <c r="RKC18" s="141" t="s">
        <v>54</v>
      </c>
      <c r="RKD18" s="117" t="s">
        <v>751</v>
      </c>
      <c r="RKE18" s="111" t="s">
        <v>1181</v>
      </c>
      <c r="RKF18" s="111"/>
      <c r="RKG18" s="119">
        <v>0.62</v>
      </c>
      <c r="RKH18" s="181" t="s">
        <v>1182</v>
      </c>
      <c r="RKI18" s="182"/>
      <c r="RKJ18" s="120">
        <v>0.64</v>
      </c>
      <c r="RKK18" s="110" t="s">
        <v>752</v>
      </c>
      <c r="RKL18" s="111" t="s">
        <v>526</v>
      </c>
      <c r="RKM18" s="112" t="s">
        <v>525</v>
      </c>
      <c r="RKN18" s="142">
        <v>44927</v>
      </c>
      <c r="RKO18" s="142">
        <v>44743</v>
      </c>
      <c r="RKP18" s="143">
        <v>44652</v>
      </c>
      <c r="RKQ18" s="142">
        <v>44562</v>
      </c>
      <c r="RKR18" s="112" t="s">
        <v>56</v>
      </c>
      <c r="RKS18" s="141" t="s">
        <v>54</v>
      </c>
      <c r="RKT18" s="117" t="s">
        <v>751</v>
      </c>
      <c r="RKU18" s="111" t="s">
        <v>1181</v>
      </c>
      <c r="RKV18" s="111"/>
      <c r="RKW18" s="119">
        <v>0.62</v>
      </c>
      <c r="RKX18" s="181" t="s">
        <v>1182</v>
      </c>
      <c r="RKY18" s="182"/>
      <c r="RKZ18" s="120">
        <v>0.64</v>
      </c>
      <c r="RLA18" s="110" t="s">
        <v>752</v>
      </c>
      <c r="RLB18" s="111" t="s">
        <v>526</v>
      </c>
      <c r="RLC18" s="112" t="s">
        <v>525</v>
      </c>
      <c r="RLD18" s="142">
        <v>44927</v>
      </c>
      <c r="RLE18" s="142">
        <v>44743</v>
      </c>
      <c r="RLF18" s="143">
        <v>44652</v>
      </c>
      <c r="RLG18" s="142">
        <v>44562</v>
      </c>
      <c r="RLH18" s="112" t="s">
        <v>56</v>
      </c>
      <c r="RLI18" s="141" t="s">
        <v>54</v>
      </c>
      <c r="RLJ18" s="117" t="s">
        <v>751</v>
      </c>
      <c r="RLK18" s="111" t="s">
        <v>1181</v>
      </c>
      <c r="RLL18" s="111"/>
      <c r="RLM18" s="119">
        <v>0.62</v>
      </c>
      <c r="RLN18" s="181" t="s">
        <v>1182</v>
      </c>
      <c r="RLO18" s="182"/>
      <c r="RLP18" s="120">
        <v>0.64</v>
      </c>
      <c r="RLQ18" s="110" t="s">
        <v>752</v>
      </c>
      <c r="RLR18" s="111" t="s">
        <v>526</v>
      </c>
      <c r="RLS18" s="112" t="s">
        <v>525</v>
      </c>
      <c r="RLT18" s="142">
        <v>44927</v>
      </c>
      <c r="RLU18" s="142">
        <v>44743</v>
      </c>
      <c r="RLV18" s="143">
        <v>44652</v>
      </c>
      <c r="RLW18" s="142">
        <v>44562</v>
      </c>
      <c r="RLX18" s="112" t="s">
        <v>56</v>
      </c>
      <c r="RLY18" s="141" t="s">
        <v>54</v>
      </c>
      <c r="RLZ18" s="117" t="s">
        <v>751</v>
      </c>
      <c r="RMA18" s="111" t="s">
        <v>1181</v>
      </c>
      <c r="RMB18" s="111"/>
      <c r="RMC18" s="119">
        <v>0.62</v>
      </c>
      <c r="RMD18" s="181" t="s">
        <v>1182</v>
      </c>
      <c r="RME18" s="182"/>
      <c r="RMF18" s="120">
        <v>0.64</v>
      </c>
      <c r="RMG18" s="110" t="s">
        <v>752</v>
      </c>
      <c r="RMH18" s="111" t="s">
        <v>526</v>
      </c>
      <c r="RMI18" s="112" t="s">
        <v>525</v>
      </c>
      <c r="RMJ18" s="142">
        <v>44927</v>
      </c>
      <c r="RMK18" s="142">
        <v>44743</v>
      </c>
      <c r="RML18" s="143">
        <v>44652</v>
      </c>
      <c r="RMM18" s="142">
        <v>44562</v>
      </c>
      <c r="RMN18" s="112" t="s">
        <v>56</v>
      </c>
      <c r="RMO18" s="141" t="s">
        <v>54</v>
      </c>
      <c r="RMP18" s="117" t="s">
        <v>751</v>
      </c>
      <c r="RMQ18" s="111" t="s">
        <v>1181</v>
      </c>
      <c r="RMR18" s="111"/>
      <c r="RMS18" s="119">
        <v>0.62</v>
      </c>
      <c r="RMT18" s="181" t="s">
        <v>1182</v>
      </c>
      <c r="RMU18" s="182"/>
      <c r="RMV18" s="120">
        <v>0.64</v>
      </c>
      <c r="RMW18" s="110" t="s">
        <v>752</v>
      </c>
      <c r="RMX18" s="111" t="s">
        <v>526</v>
      </c>
      <c r="RMY18" s="112" t="s">
        <v>525</v>
      </c>
      <c r="RMZ18" s="142">
        <v>44927</v>
      </c>
      <c r="RNA18" s="142">
        <v>44743</v>
      </c>
      <c r="RNB18" s="143">
        <v>44652</v>
      </c>
      <c r="RNC18" s="142">
        <v>44562</v>
      </c>
      <c r="RND18" s="112" t="s">
        <v>56</v>
      </c>
      <c r="RNE18" s="141" t="s">
        <v>54</v>
      </c>
      <c r="RNF18" s="117" t="s">
        <v>751</v>
      </c>
      <c r="RNG18" s="111" t="s">
        <v>1181</v>
      </c>
      <c r="RNH18" s="111"/>
      <c r="RNI18" s="119">
        <v>0.62</v>
      </c>
      <c r="RNJ18" s="181" t="s">
        <v>1182</v>
      </c>
      <c r="RNK18" s="182"/>
      <c r="RNL18" s="120">
        <v>0.64</v>
      </c>
      <c r="RNM18" s="110" t="s">
        <v>752</v>
      </c>
      <c r="RNN18" s="111" t="s">
        <v>526</v>
      </c>
      <c r="RNO18" s="112" t="s">
        <v>525</v>
      </c>
      <c r="RNP18" s="142">
        <v>44927</v>
      </c>
      <c r="RNQ18" s="142">
        <v>44743</v>
      </c>
      <c r="RNR18" s="143">
        <v>44652</v>
      </c>
      <c r="RNS18" s="142">
        <v>44562</v>
      </c>
      <c r="RNT18" s="112" t="s">
        <v>56</v>
      </c>
      <c r="RNU18" s="141" t="s">
        <v>54</v>
      </c>
      <c r="RNV18" s="117" t="s">
        <v>751</v>
      </c>
      <c r="RNW18" s="111" t="s">
        <v>1181</v>
      </c>
      <c r="RNX18" s="111"/>
      <c r="RNY18" s="119">
        <v>0.62</v>
      </c>
      <c r="RNZ18" s="181" t="s">
        <v>1182</v>
      </c>
      <c r="ROA18" s="182"/>
      <c r="ROB18" s="120">
        <v>0.64</v>
      </c>
      <c r="ROC18" s="110" t="s">
        <v>752</v>
      </c>
      <c r="ROD18" s="111" t="s">
        <v>526</v>
      </c>
      <c r="ROE18" s="112" t="s">
        <v>525</v>
      </c>
      <c r="ROF18" s="142">
        <v>44927</v>
      </c>
      <c r="ROG18" s="142">
        <v>44743</v>
      </c>
      <c r="ROH18" s="143">
        <v>44652</v>
      </c>
      <c r="ROI18" s="142">
        <v>44562</v>
      </c>
      <c r="ROJ18" s="112" t="s">
        <v>56</v>
      </c>
      <c r="ROK18" s="141" t="s">
        <v>54</v>
      </c>
      <c r="ROL18" s="117" t="s">
        <v>751</v>
      </c>
      <c r="ROM18" s="111" t="s">
        <v>1181</v>
      </c>
      <c r="RON18" s="111"/>
      <c r="ROO18" s="119">
        <v>0.62</v>
      </c>
      <c r="ROP18" s="181" t="s">
        <v>1182</v>
      </c>
      <c r="ROQ18" s="182"/>
      <c r="ROR18" s="120">
        <v>0.64</v>
      </c>
      <c r="ROS18" s="110" t="s">
        <v>752</v>
      </c>
      <c r="ROT18" s="111" t="s">
        <v>526</v>
      </c>
      <c r="ROU18" s="112" t="s">
        <v>525</v>
      </c>
      <c r="ROV18" s="142">
        <v>44927</v>
      </c>
      <c r="ROW18" s="142">
        <v>44743</v>
      </c>
      <c r="ROX18" s="143">
        <v>44652</v>
      </c>
      <c r="ROY18" s="142">
        <v>44562</v>
      </c>
      <c r="ROZ18" s="112" t="s">
        <v>56</v>
      </c>
      <c r="RPA18" s="141" t="s">
        <v>54</v>
      </c>
      <c r="RPB18" s="117" t="s">
        <v>751</v>
      </c>
      <c r="RPC18" s="111" t="s">
        <v>1181</v>
      </c>
      <c r="RPD18" s="111"/>
      <c r="RPE18" s="119">
        <v>0.62</v>
      </c>
      <c r="RPF18" s="181" t="s">
        <v>1182</v>
      </c>
      <c r="RPG18" s="182"/>
      <c r="RPH18" s="120">
        <v>0.64</v>
      </c>
      <c r="RPI18" s="110" t="s">
        <v>752</v>
      </c>
      <c r="RPJ18" s="111" t="s">
        <v>526</v>
      </c>
      <c r="RPK18" s="112" t="s">
        <v>525</v>
      </c>
      <c r="RPL18" s="142">
        <v>44927</v>
      </c>
      <c r="RPM18" s="142">
        <v>44743</v>
      </c>
      <c r="RPN18" s="143">
        <v>44652</v>
      </c>
      <c r="RPO18" s="142">
        <v>44562</v>
      </c>
      <c r="RPP18" s="112" t="s">
        <v>56</v>
      </c>
      <c r="RPQ18" s="141" t="s">
        <v>54</v>
      </c>
      <c r="RPR18" s="117" t="s">
        <v>751</v>
      </c>
      <c r="RPS18" s="111" t="s">
        <v>1181</v>
      </c>
      <c r="RPT18" s="111"/>
      <c r="RPU18" s="119">
        <v>0.62</v>
      </c>
      <c r="RPV18" s="181" t="s">
        <v>1182</v>
      </c>
      <c r="RPW18" s="182"/>
      <c r="RPX18" s="120">
        <v>0.64</v>
      </c>
      <c r="RPY18" s="110" t="s">
        <v>752</v>
      </c>
      <c r="RPZ18" s="111" t="s">
        <v>526</v>
      </c>
      <c r="RQA18" s="112" t="s">
        <v>525</v>
      </c>
      <c r="RQB18" s="142">
        <v>44927</v>
      </c>
      <c r="RQC18" s="142">
        <v>44743</v>
      </c>
      <c r="RQD18" s="143">
        <v>44652</v>
      </c>
      <c r="RQE18" s="142">
        <v>44562</v>
      </c>
      <c r="RQF18" s="112" t="s">
        <v>56</v>
      </c>
      <c r="RQG18" s="141" t="s">
        <v>54</v>
      </c>
      <c r="RQH18" s="117" t="s">
        <v>751</v>
      </c>
      <c r="RQI18" s="111" t="s">
        <v>1181</v>
      </c>
      <c r="RQJ18" s="111"/>
      <c r="RQK18" s="119">
        <v>0.62</v>
      </c>
      <c r="RQL18" s="181" t="s">
        <v>1182</v>
      </c>
      <c r="RQM18" s="182"/>
      <c r="RQN18" s="120">
        <v>0.64</v>
      </c>
      <c r="RQO18" s="110" t="s">
        <v>752</v>
      </c>
      <c r="RQP18" s="111" t="s">
        <v>526</v>
      </c>
      <c r="RQQ18" s="112" t="s">
        <v>525</v>
      </c>
      <c r="RQR18" s="142">
        <v>44927</v>
      </c>
      <c r="RQS18" s="142">
        <v>44743</v>
      </c>
      <c r="RQT18" s="143">
        <v>44652</v>
      </c>
      <c r="RQU18" s="142">
        <v>44562</v>
      </c>
      <c r="RQV18" s="112" t="s">
        <v>56</v>
      </c>
      <c r="RQW18" s="141" t="s">
        <v>54</v>
      </c>
      <c r="RQX18" s="117" t="s">
        <v>751</v>
      </c>
      <c r="RQY18" s="111" t="s">
        <v>1181</v>
      </c>
      <c r="RQZ18" s="111"/>
      <c r="RRA18" s="119">
        <v>0.62</v>
      </c>
      <c r="RRB18" s="181" t="s">
        <v>1182</v>
      </c>
      <c r="RRC18" s="182"/>
      <c r="RRD18" s="120">
        <v>0.64</v>
      </c>
      <c r="RRE18" s="110" t="s">
        <v>752</v>
      </c>
      <c r="RRF18" s="111" t="s">
        <v>526</v>
      </c>
      <c r="RRG18" s="112" t="s">
        <v>525</v>
      </c>
      <c r="RRH18" s="142">
        <v>44927</v>
      </c>
      <c r="RRI18" s="142">
        <v>44743</v>
      </c>
      <c r="RRJ18" s="143">
        <v>44652</v>
      </c>
      <c r="RRK18" s="142">
        <v>44562</v>
      </c>
      <c r="RRL18" s="112" t="s">
        <v>56</v>
      </c>
      <c r="RRM18" s="141" t="s">
        <v>54</v>
      </c>
      <c r="RRN18" s="117" t="s">
        <v>751</v>
      </c>
      <c r="RRO18" s="111" t="s">
        <v>1181</v>
      </c>
      <c r="RRP18" s="111"/>
      <c r="RRQ18" s="119">
        <v>0.62</v>
      </c>
      <c r="RRR18" s="181" t="s">
        <v>1182</v>
      </c>
      <c r="RRS18" s="182"/>
      <c r="RRT18" s="120">
        <v>0.64</v>
      </c>
      <c r="RRU18" s="110" t="s">
        <v>752</v>
      </c>
      <c r="RRV18" s="111" t="s">
        <v>526</v>
      </c>
      <c r="RRW18" s="112" t="s">
        <v>525</v>
      </c>
      <c r="RRX18" s="142">
        <v>44927</v>
      </c>
      <c r="RRY18" s="142">
        <v>44743</v>
      </c>
      <c r="RRZ18" s="143">
        <v>44652</v>
      </c>
      <c r="RSA18" s="142">
        <v>44562</v>
      </c>
      <c r="RSB18" s="112" t="s">
        <v>56</v>
      </c>
      <c r="RSC18" s="141" t="s">
        <v>54</v>
      </c>
      <c r="RSD18" s="117" t="s">
        <v>751</v>
      </c>
      <c r="RSE18" s="111" t="s">
        <v>1181</v>
      </c>
      <c r="RSF18" s="111"/>
      <c r="RSG18" s="119">
        <v>0.62</v>
      </c>
      <c r="RSH18" s="181" t="s">
        <v>1182</v>
      </c>
      <c r="RSI18" s="182"/>
      <c r="RSJ18" s="120">
        <v>0.64</v>
      </c>
      <c r="RSK18" s="110" t="s">
        <v>752</v>
      </c>
      <c r="RSL18" s="111" t="s">
        <v>526</v>
      </c>
      <c r="RSM18" s="112" t="s">
        <v>525</v>
      </c>
      <c r="RSN18" s="142">
        <v>44927</v>
      </c>
      <c r="RSO18" s="142">
        <v>44743</v>
      </c>
      <c r="RSP18" s="143">
        <v>44652</v>
      </c>
      <c r="RSQ18" s="142">
        <v>44562</v>
      </c>
      <c r="RSR18" s="112" t="s">
        <v>56</v>
      </c>
      <c r="RSS18" s="141" t="s">
        <v>54</v>
      </c>
      <c r="RST18" s="117" t="s">
        <v>751</v>
      </c>
      <c r="RSU18" s="111" t="s">
        <v>1181</v>
      </c>
      <c r="RSV18" s="111"/>
      <c r="RSW18" s="119">
        <v>0.62</v>
      </c>
      <c r="RSX18" s="181" t="s">
        <v>1182</v>
      </c>
      <c r="RSY18" s="182"/>
      <c r="RSZ18" s="120">
        <v>0.64</v>
      </c>
      <c r="RTA18" s="110" t="s">
        <v>752</v>
      </c>
      <c r="RTB18" s="111" t="s">
        <v>526</v>
      </c>
      <c r="RTC18" s="112" t="s">
        <v>525</v>
      </c>
      <c r="RTD18" s="142">
        <v>44927</v>
      </c>
      <c r="RTE18" s="142">
        <v>44743</v>
      </c>
      <c r="RTF18" s="143">
        <v>44652</v>
      </c>
      <c r="RTG18" s="142">
        <v>44562</v>
      </c>
      <c r="RTH18" s="112" t="s">
        <v>56</v>
      </c>
      <c r="RTI18" s="141" t="s">
        <v>54</v>
      </c>
      <c r="RTJ18" s="117" t="s">
        <v>751</v>
      </c>
      <c r="RTK18" s="111" t="s">
        <v>1181</v>
      </c>
      <c r="RTL18" s="111"/>
      <c r="RTM18" s="119">
        <v>0.62</v>
      </c>
      <c r="RTN18" s="181" t="s">
        <v>1182</v>
      </c>
      <c r="RTO18" s="182"/>
      <c r="RTP18" s="120">
        <v>0.64</v>
      </c>
      <c r="RTQ18" s="110" t="s">
        <v>752</v>
      </c>
      <c r="RTR18" s="111" t="s">
        <v>526</v>
      </c>
      <c r="RTS18" s="112" t="s">
        <v>525</v>
      </c>
      <c r="RTT18" s="142">
        <v>44927</v>
      </c>
      <c r="RTU18" s="142">
        <v>44743</v>
      </c>
      <c r="RTV18" s="143">
        <v>44652</v>
      </c>
      <c r="RTW18" s="142">
        <v>44562</v>
      </c>
      <c r="RTX18" s="112" t="s">
        <v>56</v>
      </c>
      <c r="RTY18" s="141" t="s">
        <v>54</v>
      </c>
      <c r="RTZ18" s="117" t="s">
        <v>751</v>
      </c>
      <c r="RUA18" s="111" t="s">
        <v>1181</v>
      </c>
      <c r="RUB18" s="111"/>
      <c r="RUC18" s="119">
        <v>0.62</v>
      </c>
      <c r="RUD18" s="181" t="s">
        <v>1182</v>
      </c>
      <c r="RUE18" s="182"/>
      <c r="RUF18" s="120">
        <v>0.64</v>
      </c>
      <c r="RUG18" s="110" t="s">
        <v>752</v>
      </c>
      <c r="RUH18" s="111" t="s">
        <v>526</v>
      </c>
      <c r="RUI18" s="112" t="s">
        <v>525</v>
      </c>
      <c r="RUJ18" s="142">
        <v>44927</v>
      </c>
      <c r="RUK18" s="142">
        <v>44743</v>
      </c>
      <c r="RUL18" s="143">
        <v>44652</v>
      </c>
      <c r="RUM18" s="142">
        <v>44562</v>
      </c>
      <c r="RUN18" s="112" t="s">
        <v>56</v>
      </c>
      <c r="RUO18" s="141" t="s">
        <v>54</v>
      </c>
      <c r="RUP18" s="117" t="s">
        <v>751</v>
      </c>
      <c r="RUQ18" s="111" t="s">
        <v>1181</v>
      </c>
      <c r="RUR18" s="111"/>
      <c r="RUS18" s="119">
        <v>0.62</v>
      </c>
      <c r="RUT18" s="181" t="s">
        <v>1182</v>
      </c>
      <c r="RUU18" s="182"/>
      <c r="RUV18" s="120">
        <v>0.64</v>
      </c>
      <c r="RUW18" s="110" t="s">
        <v>752</v>
      </c>
      <c r="RUX18" s="111" t="s">
        <v>526</v>
      </c>
      <c r="RUY18" s="112" t="s">
        <v>525</v>
      </c>
      <c r="RUZ18" s="142">
        <v>44927</v>
      </c>
      <c r="RVA18" s="142">
        <v>44743</v>
      </c>
      <c r="RVB18" s="143">
        <v>44652</v>
      </c>
      <c r="RVC18" s="142">
        <v>44562</v>
      </c>
      <c r="RVD18" s="112" t="s">
        <v>56</v>
      </c>
      <c r="RVE18" s="141" t="s">
        <v>54</v>
      </c>
      <c r="RVF18" s="117" t="s">
        <v>751</v>
      </c>
      <c r="RVG18" s="111" t="s">
        <v>1181</v>
      </c>
      <c r="RVH18" s="111"/>
      <c r="RVI18" s="119">
        <v>0.62</v>
      </c>
      <c r="RVJ18" s="181" t="s">
        <v>1182</v>
      </c>
      <c r="RVK18" s="182"/>
      <c r="RVL18" s="120">
        <v>0.64</v>
      </c>
      <c r="RVM18" s="110" t="s">
        <v>752</v>
      </c>
      <c r="RVN18" s="111" t="s">
        <v>526</v>
      </c>
      <c r="RVO18" s="112" t="s">
        <v>525</v>
      </c>
      <c r="RVP18" s="142">
        <v>44927</v>
      </c>
      <c r="RVQ18" s="142">
        <v>44743</v>
      </c>
      <c r="RVR18" s="143">
        <v>44652</v>
      </c>
      <c r="RVS18" s="142">
        <v>44562</v>
      </c>
      <c r="RVT18" s="112" t="s">
        <v>56</v>
      </c>
      <c r="RVU18" s="141" t="s">
        <v>54</v>
      </c>
      <c r="RVV18" s="117" t="s">
        <v>751</v>
      </c>
      <c r="RVW18" s="111" t="s">
        <v>1181</v>
      </c>
      <c r="RVX18" s="111"/>
      <c r="RVY18" s="119">
        <v>0.62</v>
      </c>
      <c r="RVZ18" s="181" t="s">
        <v>1182</v>
      </c>
      <c r="RWA18" s="182"/>
      <c r="RWB18" s="120">
        <v>0.64</v>
      </c>
      <c r="RWC18" s="110" t="s">
        <v>752</v>
      </c>
      <c r="RWD18" s="111" t="s">
        <v>526</v>
      </c>
      <c r="RWE18" s="112" t="s">
        <v>525</v>
      </c>
      <c r="RWF18" s="142">
        <v>44927</v>
      </c>
      <c r="RWG18" s="142">
        <v>44743</v>
      </c>
      <c r="RWH18" s="143">
        <v>44652</v>
      </c>
      <c r="RWI18" s="142">
        <v>44562</v>
      </c>
      <c r="RWJ18" s="112" t="s">
        <v>56</v>
      </c>
      <c r="RWK18" s="141" t="s">
        <v>54</v>
      </c>
      <c r="RWL18" s="117" t="s">
        <v>751</v>
      </c>
      <c r="RWM18" s="111" t="s">
        <v>1181</v>
      </c>
      <c r="RWN18" s="111"/>
      <c r="RWO18" s="119">
        <v>0.62</v>
      </c>
      <c r="RWP18" s="181" t="s">
        <v>1182</v>
      </c>
      <c r="RWQ18" s="182"/>
      <c r="RWR18" s="120">
        <v>0.64</v>
      </c>
      <c r="RWS18" s="110" t="s">
        <v>752</v>
      </c>
      <c r="RWT18" s="111" t="s">
        <v>526</v>
      </c>
      <c r="RWU18" s="112" t="s">
        <v>525</v>
      </c>
      <c r="RWV18" s="142">
        <v>44927</v>
      </c>
      <c r="RWW18" s="142">
        <v>44743</v>
      </c>
      <c r="RWX18" s="143">
        <v>44652</v>
      </c>
      <c r="RWY18" s="142">
        <v>44562</v>
      </c>
      <c r="RWZ18" s="112" t="s">
        <v>56</v>
      </c>
      <c r="RXA18" s="141" t="s">
        <v>54</v>
      </c>
      <c r="RXB18" s="117" t="s">
        <v>751</v>
      </c>
      <c r="RXC18" s="111" t="s">
        <v>1181</v>
      </c>
      <c r="RXD18" s="111"/>
      <c r="RXE18" s="119">
        <v>0.62</v>
      </c>
      <c r="RXF18" s="181" t="s">
        <v>1182</v>
      </c>
      <c r="RXG18" s="182"/>
      <c r="RXH18" s="120">
        <v>0.64</v>
      </c>
      <c r="RXI18" s="110" t="s">
        <v>752</v>
      </c>
      <c r="RXJ18" s="111" t="s">
        <v>526</v>
      </c>
      <c r="RXK18" s="112" t="s">
        <v>525</v>
      </c>
      <c r="RXL18" s="142">
        <v>44927</v>
      </c>
      <c r="RXM18" s="142">
        <v>44743</v>
      </c>
      <c r="RXN18" s="143">
        <v>44652</v>
      </c>
      <c r="RXO18" s="142">
        <v>44562</v>
      </c>
      <c r="RXP18" s="112" t="s">
        <v>56</v>
      </c>
      <c r="RXQ18" s="141" t="s">
        <v>54</v>
      </c>
      <c r="RXR18" s="117" t="s">
        <v>751</v>
      </c>
      <c r="RXS18" s="111" t="s">
        <v>1181</v>
      </c>
      <c r="RXT18" s="111"/>
      <c r="RXU18" s="119">
        <v>0.62</v>
      </c>
      <c r="RXV18" s="181" t="s">
        <v>1182</v>
      </c>
      <c r="RXW18" s="182"/>
      <c r="RXX18" s="120">
        <v>0.64</v>
      </c>
      <c r="RXY18" s="110" t="s">
        <v>752</v>
      </c>
      <c r="RXZ18" s="111" t="s">
        <v>526</v>
      </c>
      <c r="RYA18" s="112" t="s">
        <v>525</v>
      </c>
      <c r="RYB18" s="142">
        <v>44927</v>
      </c>
      <c r="RYC18" s="142">
        <v>44743</v>
      </c>
      <c r="RYD18" s="143">
        <v>44652</v>
      </c>
      <c r="RYE18" s="142">
        <v>44562</v>
      </c>
      <c r="RYF18" s="112" t="s">
        <v>56</v>
      </c>
      <c r="RYG18" s="141" t="s">
        <v>54</v>
      </c>
      <c r="RYH18" s="117" t="s">
        <v>751</v>
      </c>
      <c r="RYI18" s="111" t="s">
        <v>1181</v>
      </c>
      <c r="RYJ18" s="111"/>
      <c r="RYK18" s="119">
        <v>0.62</v>
      </c>
      <c r="RYL18" s="181" t="s">
        <v>1182</v>
      </c>
      <c r="RYM18" s="182"/>
      <c r="RYN18" s="120">
        <v>0.64</v>
      </c>
      <c r="RYO18" s="110" t="s">
        <v>752</v>
      </c>
      <c r="RYP18" s="111" t="s">
        <v>526</v>
      </c>
      <c r="RYQ18" s="112" t="s">
        <v>525</v>
      </c>
      <c r="RYR18" s="142">
        <v>44927</v>
      </c>
      <c r="RYS18" s="142">
        <v>44743</v>
      </c>
      <c r="RYT18" s="143">
        <v>44652</v>
      </c>
      <c r="RYU18" s="142">
        <v>44562</v>
      </c>
      <c r="RYV18" s="112" t="s">
        <v>56</v>
      </c>
      <c r="RYW18" s="141" t="s">
        <v>54</v>
      </c>
      <c r="RYX18" s="117" t="s">
        <v>751</v>
      </c>
      <c r="RYY18" s="111" t="s">
        <v>1181</v>
      </c>
      <c r="RYZ18" s="111"/>
      <c r="RZA18" s="119">
        <v>0.62</v>
      </c>
      <c r="RZB18" s="181" t="s">
        <v>1182</v>
      </c>
      <c r="RZC18" s="182"/>
      <c r="RZD18" s="120">
        <v>0.64</v>
      </c>
      <c r="RZE18" s="110" t="s">
        <v>752</v>
      </c>
      <c r="RZF18" s="111" t="s">
        <v>526</v>
      </c>
      <c r="RZG18" s="112" t="s">
        <v>525</v>
      </c>
      <c r="RZH18" s="142">
        <v>44927</v>
      </c>
      <c r="RZI18" s="142">
        <v>44743</v>
      </c>
      <c r="RZJ18" s="143">
        <v>44652</v>
      </c>
      <c r="RZK18" s="142">
        <v>44562</v>
      </c>
      <c r="RZL18" s="112" t="s">
        <v>56</v>
      </c>
      <c r="RZM18" s="141" t="s">
        <v>54</v>
      </c>
      <c r="RZN18" s="117" t="s">
        <v>751</v>
      </c>
      <c r="RZO18" s="111" t="s">
        <v>1181</v>
      </c>
      <c r="RZP18" s="111"/>
      <c r="RZQ18" s="119">
        <v>0.62</v>
      </c>
      <c r="RZR18" s="181" t="s">
        <v>1182</v>
      </c>
      <c r="RZS18" s="182"/>
      <c r="RZT18" s="120">
        <v>0.64</v>
      </c>
      <c r="RZU18" s="110" t="s">
        <v>752</v>
      </c>
      <c r="RZV18" s="111" t="s">
        <v>526</v>
      </c>
      <c r="RZW18" s="112" t="s">
        <v>525</v>
      </c>
      <c r="RZX18" s="142">
        <v>44927</v>
      </c>
      <c r="RZY18" s="142">
        <v>44743</v>
      </c>
      <c r="RZZ18" s="143">
        <v>44652</v>
      </c>
      <c r="SAA18" s="142">
        <v>44562</v>
      </c>
      <c r="SAB18" s="112" t="s">
        <v>56</v>
      </c>
      <c r="SAC18" s="141" t="s">
        <v>54</v>
      </c>
      <c r="SAD18" s="117" t="s">
        <v>751</v>
      </c>
      <c r="SAE18" s="111" t="s">
        <v>1181</v>
      </c>
      <c r="SAF18" s="111"/>
      <c r="SAG18" s="119">
        <v>0.62</v>
      </c>
      <c r="SAH18" s="181" t="s">
        <v>1182</v>
      </c>
      <c r="SAI18" s="182"/>
      <c r="SAJ18" s="120">
        <v>0.64</v>
      </c>
      <c r="SAK18" s="110" t="s">
        <v>752</v>
      </c>
      <c r="SAL18" s="111" t="s">
        <v>526</v>
      </c>
      <c r="SAM18" s="112" t="s">
        <v>525</v>
      </c>
      <c r="SAN18" s="142">
        <v>44927</v>
      </c>
      <c r="SAO18" s="142">
        <v>44743</v>
      </c>
      <c r="SAP18" s="143">
        <v>44652</v>
      </c>
      <c r="SAQ18" s="142">
        <v>44562</v>
      </c>
      <c r="SAR18" s="112" t="s">
        <v>56</v>
      </c>
      <c r="SAS18" s="141" t="s">
        <v>54</v>
      </c>
      <c r="SAT18" s="117" t="s">
        <v>751</v>
      </c>
      <c r="SAU18" s="111" t="s">
        <v>1181</v>
      </c>
      <c r="SAV18" s="111"/>
      <c r="SAW18" s="119">
        <v>0.62</v>
      </c>
      <c r="SAX18" s="181" t="s">
        <v>1182</v>
      </c>
      <c r="SAY18" s="182"/>
      <c r="SAZ18" s="120">
        <v>0.64</v>
      </c>
      <c r="SBA18" s="110" t="s">
        <v>752</v>
      </c>
      <c r="SBB18" s="111" t="s">
        <v>526</v>
      </c>
      <c r="SBC18" s="112" t="s">
        <v>525</v>
      </c>
      <c r="SBD18" s="142">
        <v>44927</v>
      </c>
      <c r="SBE18" s="142">
        <v>44743</v>
      </c>
      <c r="SBF18" s="143">
        <v>44652</v>
      </c>
      <c r="SBG18" s="142">
        <v>44562</v>
      </c>
      <c r="SBH18" s="112" t="s">
        <v>56</v>
      </c>
      <c r="SBI18" s="141" t="s">
        <v>54</v>
      </c>
      <c r="SBJ18" s="117" t="s">
        <v>751</v>
      </c>
      <c r="SBK18" s="111" t="s">
        <v>1181</v>
      </c>
      <c r="SBL18" s="111"/>
      <c r="SBM18" s="119">
        <v>0.62</v>
      </c>
      <c r="SBN18" s="181" t="s">
        <v>1182</v>
      </c>
      <c r="SBO18" s="182"/>
      <c r="SBP18" s="120">
        <v>0.64</v>
      </c>
      <c r="SBQ18" s="110" t="s">
        <v>752</v>
      </c>
      <c r="SBR18" s="111" t="s">
        <v>526</v>
      </c>
      <c r="SBS18" s="112" t="s">
        <v>525</v>
      </c>
      <c r="SBT18" s="142">
        <v>44927</v>
      </c>
      <c r="SBU18" s="142">
        <v>44743</v>
      </c>
      <c r="SBV18" s="143">
        <v>44652</v>
      </c>
      <c r="SBW18" s="142">
        <v>44562</v>
      </c>
      <c r="SBX18" s="112" t="s">
        <v>56</v>
      </c>
      <c r="SBY18" s="141" t="s">
        <v>54</v>
      </c>
      <c r="SBZ18" s="117" t="s">
        <v>751</v>
      </c>
      <c r="SCA18" s="111" t="s">
        <v>1181</v>
      </c>
      <c r="SCB18" s="111"/>
      <c r="SCC18" s="119">
        <v>0.62</v>
      </c>
      <c r="SCD18" s="181" t="s">
        <v>1182</v>
      </c>
      <c r="SCE18" s="182"/>
      <c r="SCF18" s="120">
        <v>0.64</v>
      </c>
      <c r="SCG18" s="110" t="s">
        <v>752</v>
      </c>
      <c r="SCH18" s="111" t="s">
        <v>526</v>
      </c>
      <c r="SCI18" s="112" t="s">
        <v>525</v>
      </c>
      <c r="SCJ18" s="142">
        <v>44927</v>
      </c>
      <c r="SCK18" s="142">
        <v>44743</v>
      </c>
      <c r="SCL18" s="143">
        <v>44652</v>
      </c>
      <c r="SCM18" s="142">
        <v>44562</v>
      </c>
      <c r="SCN18" s="112" t="s">
        <v>56</v>
      </c>
      <c r="SCO18" s="141" t="s">
        <v>54</v>
      </c>
      <c r="SCP18" s="117" t="s">
        <v>751</v>
      </c>
      <c r="SCQ18" s="111" t="s">
        <v>1181</v>
      </c>
      <c r="SCR18" s="111"/>
      <c r="SCS18" s="119">
        <v>0.62</v>
      </c>
      <c r="SCT18" s="181" t="s">
        <v>1182</v>
      </c>
      <c r="SCU18" s="182"/>
      <c r="SCV18" s="120">
        <v>0.64</v>
      </c>
      <c r="SCW18" s="110" t="s">
        <v>752</v>
      </c>
      <c r="SCX18" s="111" t="s">
        <v>526</v>
      </c>
      <c r="SCY18" s="112" t="s">
        <v>525</v>
      </c>
      <c r="SCZ18" s="142">
        <v>44927</v>
      </c>
      <c r="SDA18" s="142">
        <v>44743</v>
      </c>
      <c r="SDB18" s="143">
        <v>44652</v>
      </c>
      <c r="SDC18" s="142">
        <v>44562</v>
      </c>
      <c r="SDD18" s="112" t="s">
        <v>56</v>
      </c>
      <c r="SDE18" s="141" t="s">
        <v>54</v>
      </c>
      <c r="SDF18" s="117" t="s">
        <v>751</v>
      </c>
      <c r="SDG18" s="111" t="s">
        <v>1181</v>
      </c>
      <c r="SDH18" s="111"/>
      <c r="SDI18" s="119">
        <v>0.62</v>
      </c>
      <c r="SDJ18" s="181" t="s">
        <v>1182</v>
      </c>
      <c r="SDK18" s="182"/>
      <c r="SDL18" s="120">
        <v>0.64</v>
      </c>
      <c r="SDM18" s="110" t="s">
        <v>752</v>
      </c>
      <c r="SDN18" s="111" t="s">
        <v>526</v>
      </c>
      <c r="SDO18" s="112" t="s">
        <v>525</v>
      </c>
      <c r="SDP18" s="142">
        <v>44927</v>
      </c>
      <c r="SDQ18" s="142">
        <v>44743</v>
      </c>
      <c r="SDR18" s="143">
        <v>44652</v>
      </c>
      <c r="SDS18" s="142">
        <v>44562</v>
      </c>
      <c r="SDT18" s="112" t="s">
        <v>56</v>
      </c>
      <c r="SDU18" s="141" t="s">
        <v>54</v>
      </c>
      <c r="SDV18" s="117" t="s">
        <v>751</v>
      </c>
      <c r="SDW18" s="111" t="s">
        <v>1181</v>
      </c>
      <c r="SDX18" s="111"/>
      <c r="SDY18" s="119">
        <v>0.62</v>
      </c>
      <c r="SDZ18" s="181" t="s">
        <v>1182</v>
      </c>
      <c r="SEA18" s="182"/>
      <c r="SEB18" s="120">
        <v>0.64</v>
      </c>
      <c r="SEC18" s="110" t="s">
        <v>752</v>
      </c>
      <c r="SED18" s="111" t="s">
        <v>526</v>
      </c>
      <c r="SEE18" s="112" t="s">
        <v>525</v>
      </c>
      <c r="SEF18" s="142">
        <v>44927</v>
      </c>
      <c r="SEG18" s="142">
        <v>44743</v>
      </c>
      <c r="SEH18" s="143">
        <v>44652</v>
      </c>
      <c r="SEI18" s="142">
        <v>44562</v>
      </c>
      <c r="SEJ18" s="112" t="s">
        <v>56</v>
      </c>
      <c r="SEK18" s="141" t="s">
        <v>54</v>
      </c>
      <c r="SEL18" s="117" t="s">
        <v>751</v>
      </c>
      <c r="SEM18" s="111" t="s">
        <v>1181</v>
      </c>
      <c r="SEN18" s="111"/>
      <c r="SEO18" s="119">
        <v>0.62</v>
      </c>
      <c r="SEP18" s="181" t="s">
        <v>1182</v>
      </c>
      <c r="SEQ18" s="182"/>
      <c r="SER18" s="120">
        <v>0.64</v>
      </c>
      <c r="SES18" s="110" t="s">
        <v>752</v>
      </c>
      <c r="SET18" s="111" t="s">
        <v>526</v>
      </c>
      <c r="SEU18" s="112" t="s">
        <v>525</v>
      </c>
      <c r="SEV18" s="142">
        <v>44927</v>
      </c>
      <c r="SEW18" s="142">
        <v>44743</v>
      </c>
      <c r="SEX18" s="143">
        <v>44652</v>
      </c>
      <c r="SEY18" s="142">
        <v>44562</v>
      </c>
      <c r="SEZ18" s="112" t="s">
        <v>56</v>
      </c>
      <c r="SFA18" s="141" t="s">
        <v>54</v>
      </c>
      <c r="SFB18" s="117" t="s">
        <v>751</v>
      </c>
      <c r="SFC18" s="111" t="s">
        <v>1181</v>
      </c>
      <c r="SFD18" s="111"/>
      <c r="SFE18" s="119">
        <v>0.62</v>
      </c>
      <c r="SFF18" s="181" t="s">
        <v>1182</v>
      </c>
      <c r="SFG18" s="182"/>
      <c r="SFH18" s="120">
        <v>0.64</v>
      </c>
      <c r="SFI18" s="110" t="s">
        <v>752</v>
      </c>
      <c r="SFJ18" s="111" t="s">
        <v>526</v>
      </c>
      <c r="SFK18" s="112" t="s">
        <v>525</v>
      </c>
      <c r="SFL18" s="142">
        <v>44927</v>
      </c>
      <c r="SFM18" s="142">
        <v>44743</v>
      </c>
      <c r="SFN18" s="143">
        <v>44652</v>
      </c>
      <c r="SFO18" s="142">
        <v>44562</v>
      </c>
      <c r="SFP18" s="112" t="s">
        <v>56</v>
      </c>
      <c r="SFQ18" s="141" t="s">
        <v>54</v>
      </c>
      <c r="SFR18" s="117" t="s">
        <v>751</v>
      </c>
      <c r="SFS18" s="111" t="s">
        <v>1181</v>
      </c>
      <c r="SFT18" s="111"/>
      <c r="SFU18" s="119">
        <v>0.62</v>
      </c>
      <c r="SFV18" s="181" t="s">
        <v>1182</v>
      </c>
      <c r="SFW18" s="182"/>
      <c r="SFX18" s="120">
        <v>0.64</v>
      </c>
      <c r="SFY18" s="110" t="s">
        <v>752</v>
      </c>
      <c r="SFZ18" s="111" t="s">
        <v>526</v>
      </c>
      <c r="SGA18" s="112" t="s">
        <v>525</v>
      </c>
      <c r="SGB18" s="142">
        <v>44927</v>
      </c>
      <c r="SGC18" s="142">
        <v>44743</v>
      </c>
      <c r="SGD18" s="143">
        <v>44652</v>
      </c>
      <c r="SGE18" s="142">
        <v>44562</v>
      </c>
      <c r="SGF18" s="112" t="s">
        <v>56</v>
      </c>
      <c r="SGG18" s="141" t="s">
        <v>54</v>
      </c>
      <c r="SGH18" s="117" t="s">
        <v>751</v>
      </c>
      <c r="SGI18" s="111" t="s">
        <v>1181</v>
      </c>
      <c r="SGJ18" s="111"/>
      <c r="SGK18" s="119">
        <v>0.62</v>
      </c>
      <c r="SGL18" s="181" t="s">
        <v>1182</v>
      </c>
      <c r="SGM18" s="182"/>
      <c r="SGN18" s="120">
        <v>0.64</v>
      </c>
      <c r="SGO18" s="110" t="s">
        <v>752</v>
      </c>
      <c r="SGP18" s="111" t="s">
        <v>526</v>
      </c>
      <c r="SGQ18" s="112" t="s">
        <v>525</v>
      </c>
      <c r="SGR18" s="142">
        <v>44927</v>
      </c>
      <c r="SGS18" s="142">
        <v>44743</v>
      </c>
      <c r="SGT18" s="143">
        <v>44652</v>
      </c>
      <c r="SGU18" s="142">
        <v>44562</v>
      </c>
      <c r="SGV18" s="112" t="s">
        <v>56</v>
      </c>
      <c r="SGW18" s="141" t="s">
        <v>54</v>
      </c>
      <c r="SGX18" s="117" t="s">
        <v>751</v>
      </c>
      <c r="SGY18" s="111" t="s">
        <v>1181</v>
      </c>
      <c r="SGZ18" s="111"/>
      <c r="SHA18" s="119">
        <v>0.62</v>
      </c>
      <c r="SHB18" s="181" t="s">
        <v>1182</v>
      </c>
      <c r="SHC18" s="182"/>
      <c r="SHD18" s="120">
        <v>0.64</v>
      </c>
      <c r="SHE18" s="110" t="s">
        <v>752</v>
      </c>
      <c r="SHF18" s="111" t="s">
        <v>526</v>
      </c>
      <c r="SHG18" s="112" t="s">
        <v>525</v>
      </c>
      <c r="SHH18" s="142">
        <v>44927</v>
      </c>
      <c r="SHI18" s="142">
        <v>44743</v>
      </c>
      <c r="SHJ18" s="143">
        <v>44652</v>
      </c>
      <c r="SHK18" s="142">
        <v>44562</v>
      </c>
      <c r="SHL18" s="112" t="s">
        <v>56</v>
      </c>
      <c r="SHM18" s="141" t="s">
        <v>54</v>
      </c>
      <c r="SHN18" s="117" t="s">
        <v>751</v>
      </c>
      <c r="SHO18" s="111" t="s">
        <v>1181</v>
      </c>
      <c r="SHP18" s="111"/>
      <c r="SHQ18" s="119">
        <v>0.62</v>
      </c>
      <c r="SHR18" s="181" t="s">
        <v>1182</v>
      </c>
      <c r="SHS18" s="182"/>
      <c r="SHT18" s="120">
        <v>0.64</v>
      </c>
      <c r="SHU18" s="110" t="s">
        <v>752</v>
      </c>
      <c r="SHV18" s="111" t="s">
        <v>526</v>
      </c>
      <c r="SHW18" s="112" t="s">
        <v>525</v>
      </c>
      <c r="SHX18" s="142">
        <v>44927</v>
      </c>
      <c r="SHY18" s="142">
        <v>44743</v>
      </c>
      <c r="SHZ18" s="143">
        <v>44652</v>
      </c>
      <c r="SIA18" s="142">
        <v>44562</v>
      </c>
      <c r="SIB18" s="112" t="s">
        <v>56</v>
      </c>
      <c r="SIC18" s="141" t="s">
        <v>54</v>
      </c>
      <c r="SID18" s="117" t="s">
        <v>751</v>
      </c>
      <c r="SIE18" s="111" t="s">
        <v>1181</v>
      </c>
      <c r="SIF18" s="111"/>
      <c r="SIG18" s="119">
        <v>0.62</v>
      </c>
      <c r="SIH18" s="181" t="s">
        <v>1182</v>
      </c>
      <c r="SII18" s="182"/>
      <c r="SIJ18" s="120">
        <v>0.64</v>
      </c>
      <c r="SIK18" s="110" t="s">
        <v>752</v>
      </c>
      <c r="SIL18" s="111" t="s">
        <v>526</v>
      </c>
      <c r="SIM18" s="112" t="s">
        <v>525</v>
      </c>
      <c r="SIN18" s="142">
        <v>44927</v>
      </c>
      <c r="SIO18" s="142">
        <v>44743</v>
      </c>
      <c r="SIP18" s="143">
        <v>44652</v>
      </c>
      <c r="SIQ18" s="142">
        <v>44562</v>
      </c>
      <c r="SIR18" s="112" t="s">
        <v>56</v>
      </c>
      <c r="SIS18" s="141" t="s">
        <v>54</v>
      </c>
      <c r="SIT18" s="117" t="s">
        <v>751</v>
      </c>
      <c r="SIU18" s="111" t="s">
        <v>1181</v>
      </c>
      <c r="SIV18" s="111"/>
      <c r="SIW18" s="119">
        <v>0.62</v>
      </c>
      <c r="SIX18" s="181" t="s">
        <v>1182</v>
      </c>
      <c r="SIY18" s="182"/>
      <c r="SIZ18" s="120">
        <v>0.64</v>
      </c>
      <c r="SJA18" s="110" t="s">
        <v>752</v>
      </c>
      <c r="SJB18" s="111" t="s">
        <v>526</v>
      </c>
      <c r="SJC18" s="112" t="s">
        <v>525</v>
      </c>
      <c r="SJD18" s="142">
        <v>44927</v>
      </c>
      <c r="SJE18" s="142">
        <v>44743</v>
      </c>
      <c r="SJF18" s="143">
        <v>44652</v>
      </c>
      <c r="SJG18" s="142">
        <v>44562</v>
      </c>
      <c r="SJH18" s="112" t="s">
        <v>56</v>
      </c>
      <c r="SJI18" s="141" t="s">
        <v>54</v>
      </c>
      <c r="SJJ18" s="117" t="s">
        <v>751</v>
      </c>
      <c r="SJK18" s="111" t="s">
        <v>1181</v>
      </c>
      <c r="SJL18" s="111"/>
      <c r="SJM18" s="119">
        <v>0.62</v>
      </c>
      <c r="SJN18" s="181" t="s">
        <v>1182</v>
      </c>
      <c r="SJO18" s="182"/>
      <c r="SJP18" s="120">
        <v>0.64</v>
      </c>
      <c r="SJQ18" s="110" t="s">
        <v>752</v>
      </c>
      <c r="SJR18" s="111" t="s">
        <v>526</v>
      </c>
      <c r="SJS18" s="112" t="s">
        <v>525</v>
      </c>
      <c r="SJT18" s="142">
        <v>44927</v>
      </c>
      <c r="SJU18" s="142">
        <v>44743</v>
      </c>
      <c r="SJV18" s="143">
        <v>44652</v>
      </c>
      <c r="SJW18" s="142">
        <v>44562</v>
      </c>
      <c r="SJX18" s="112" t="s">
        <v>56</v>
      </c>
      <c r="SJY18" s="141" t="s">
        <v>54</v>
      </c>
      <c r="SJZ18" s="117" t="s">
        <v>751</v>
      </c>
      <c r="SKA18" s="111" t="s">
        <v>1181</v>
      </c>
      <c r="SKB18" s="111"/>
      <c r="SKC18" s="119">
        <v>0.62</v>
      </c>
      <c r="SKD18" s="181" t="s">
        <v>1182</v>
      </c>
      <c r="SKE18" s="182"/>
      <c r="SKF18" s="120">
        <v>0.64</v>
      </c>
      <c r="SKG18" s="110" t="s">
        <v>752</v>
      </c>
      <c r="SKH18" s="111" t="s">
        <v>526</v>
      </c>
      <c r="SKI18" s="112" t="s">
        <v>525</v>
      </c>
      <c r="SKJ18" s="142">
        <v>44927</v>
      </c>
      <c r="SKK18" s="142">
        <v>44743</v>
      </c>
      <c r="SKL18" s="143">
        <v>44652</v>
      </c>
      <c r="SKM18" s="142">
        <v>44562</v>
      </c>
      <c r="SKN18" s="112" t="s">
        <v>56</v>
      </c>
      <c r="SKO18" s="141" t="s">
        <v>54</v>
      </c>
      <c r="SKP18" s="117" t="s">
        <v>751</v>
      </c>
      <c r="SKQ18" s="111" t="s">
        <v>1181</v>
      </c>
      <c r="SKR18" s="111"/>
      <c r="SKS18" s="119">
        <v>0.62</v>
      </c>
      <c r="SKT18" s="181" t="s">
        <v>1182</v>
      </c>
      <c r="SKU18" s="182"/>
      <c r="SKV18" s="120">
        <v>0.64</v>
      </c>
      <c r="SKW18" s="110" t="s">
        <v>752</v>
      </c>
      <c r="SKX18" s="111" t="s">
        <v>526</v>
      </c>
      <c r="SKY18" s="112" t="s">
        <v>525</v>
      </c>
      <c r="SKZ18" s="142">
        <v>44927</v>
      </c>
      <c r="SLA18" s="142">
        <v>44743</v>
      </c>
      <c r="SLB18" s="143">
        <v>44652</v>
      </c>
      <c r="SLC18" s="142">
        <v>44562</v>
      </c>
      <c r="SLD18" s="112" t="s">
        <v>56</v>
      </c>
      <c r="SLE18" s="141" t="s">
        <v>54</v>
      </c>
      <c r="SLF18" s="117" t="s">
        <v>751</v>
      </c>
      <c r="SLG18" s="111" t="s">
        <v>1181</v>
      </c>
      <c r="SLH18" s="111"/>
      <c r="SLI18" s="119">
        <v>0.62</v>
      </c>
      <c r="SLJ18" s="181" t="s">
        <v>1182</v>
      </c>
      <c r="SLK18" s="182"/>
      <c r="SLL18" s="120">
        <v>0.64</v>
      </c>
      <c r="SLM18" s="110" t="s">
        <v>752</v>
      </c>
      <c r="SLN18" s="111" t="s">
        <v>526</v>
      </c>
      <c r="SLO18" s="112" t="s">
        <v>525</v>
      </c>
      <c r="SLP18" s="142">
        <v>44927</v>
      </c>
      <c r="SLQ18" s="142">
        <v>44743</v>
      </c>
      <c r="SLR18" s="143">
        <v>44652</v>
      </c>
      <c r="SLS18" s="142">
        <v>44562</v>
      </c>
      <c r="SLT18" s="112" t="s">
        <v>56</v>
      </c>
      <c r="SLU18" s="141" t="s">
        <v>54</v>
      </c>
      <c r="SLV18" s="117" t="s">
        <v>751</v>
      </c>
      <c r="SLW18" s="111" t="s">
        <v>1181</v>
      </c>
      <c r="SLX18" s="111"/>
      <c r="SLY18" s="119">
        <v>0.62</v>
      </c>
      <c r="SLZ18" s="181" t="s">
        <v>1182</v>
      </c>
      <c r="SMA18" s="182"/>
      <c r="SMB18" s="120">
        <v>0.64</v>
      </c>
      <c r="SMC18" s="110" t="s">
        <v>752</v>
      </c>
      <c r="SMD18" s="111" t="s">
        <v>526</v>
      </c>
      <c r="SME18" s="112" t="s">
        <v>525</v>
      </c>
      <c r="SMF18" s="142">
        <v>44927</v>
      </c>
      <c r="SMG18" s="142">
        <v>44743</v>
      </c>
      <c r="SMH18" s="143">
        <v>44652</v>
      </c>
      <c r="SMI18" s="142">
        <v>44562</v>
      </c>
      <c r="SMJ18" s="112" t="s">
        <v>56</v>
      </c>
      <c r="SMK18" s="141" t="s">
        <v>54</v>
      </c>
      <c r="SML18" s="117" t="s">
        <v>751</v>
      </c>
      <c r="SMM18" s="111" t="s">
        <v>1181</v>
      </c>
      <c r="SMN18" s="111"/>
      <c r="SMO18" s="119">
        <v>0.62</v>
      </c>
      <c r="SMP18" s="181" t="s">
        <v>1182</v>
      </c>
      <c r="SMQ18" s="182"/>
      <c r="SMR18" s="120">
        <v>0.64</v>
      </c>
      <c r="SMS18" s="110" t="s">
        <v>752</v>
      </c>
      <c r="SMT18" s="111" t="s">
        <v>526</v>
      </c>
      <c r="SMU18" s="112" t="s">
        <v>525</v>
      </c>
      <c r="SMV18" s="142">
        <v>44927</v>
      </c>
      <c r="SMW18" s="142">
        <v>44743</v>
      </c>
      <c r="SMX18" s="143">
        <v>44652</v>
      </c>
      <c r="SMY18" s="142">
        <v>44562</v>
      </c>
      <c r="SMZ18" s="112" t="s">
        <v>56</v>
      </c>
      <c r="SNA18" s="141" t="s">
        <v>54</v>
      </c>
      <c r="SNB18" s="117" t="s">
        <v>751</v>
      </c>
      <c r="SNC18" s="111" t="s">
        <v>1181</v>
      </c>
      <c r="SND18" s="111"/>
      <c r="SNE18" s="119">
        <v>0.62</v>
      </c>
      <c r="SNF18" s="181" t="s">
        <v>1182</v>
      </c>
      <c r="SNG18" s="182"/>
      <c r="SNH18" s="120">
        <v>0.64</v>
      </c>
      <c r="SNI18" s="110" t="s">
        <v>752</v>
      </c>
      <c r="SNJ18" s="111" t="s">
        <v>526</v>
      </c>
      <c r="SNK18" s="112" t="s">
        <v>525</v>
      </c>
      <c r="SNL18" s="142">
        <v>44927</v>
      </c>
      <c r="SNM18" s="142">
        <v>44743</v>
      </c>
      <c r="SNN18" s="143">
        <v>44652</v>
      </c>
      <c r="SNO18" s="142">
        <v>44562</v>
      </c>
      <c r="SNP18" s="112" t="s">
        <v>56</v>
      </c>
      <c r="SNQ18" s="141" t="s">
        <v>54</v>
      </c>
      <c r="SNR18" s="117" t="s">
        <v>751</v>
      </c>
      <c r="SNS18" s="111" t="s">
        <v>1181</v>
      </c>
      <c r="SNT18" s="111"/>
      <c r="SNU18" s="119">
        <v>0.62</v>
      </c>
      <c r="SNV18" s="181" t="s">
        <v>1182</v>
      </c>
      <c r="SNW18" s="182"/>
      <c r="SNX18" s="120">
        <v>0.64</v>
      </c>
      <c r="SNY18" s="110" t="s">
        <v>752</v>
      </c>
      <c r="SNZ18" s="111" t="s">
        <v>526</v>
      </c>
      <c r="SOA18" s="112" t="s">
        <v>525</v>
      </c>
      <c r="SOB18" s="142">
        <v>44927</v>
      </c>
      <c r="SOC18" s="142">
        <v>44743</v>
      </c>
      <c r="SOD18" s="143">
        <v>44652</v>
      </c>
      <c r="SOE18" s="142">
        <v>44562</v>
      </c>
      <c r="SOF18" s="112" t="s">
        <v>56</v>
      </c>
      <c r="SOG18" s="141" t="s">
        <v>54</v>
      </c>
      <c r="SOH18" s="117" t="s">
        <v>751</v>
      </c>
      <c r="SOI18" s="111" t="s">
        <v>1181</v>
      </c>
      <c r="SOJ18" s="111"/>
      <c r="SOK18" s="119">
        <v>0.62</v>
      </c>
      <c r="SOL18" s="181" t="s">
        <v>1182</v>
      </c>
      <c r="SOM18" s="182"/>
      <c r="SON18" s="120">
        <v>0.64</v>
      </c>
      <c r="SOO18" s="110" t="s">
        <v>752</v>
      </c>
      <c r="SOP18" s="111" t="s">
        <v>526</v>
      </c>
      <c r="SOQ18" s="112" t="s">
        <v>525</v>
      </c>
      <c r="SOR18" s="142">
        <v>44927</v>
      </c>
      <c r="SOS18" s="142">
        <v>44743</v>
      </c>
      <c r="SOT18" s="143">
        <v>44652</v>
      </c>
      <c r="SOU18" s="142">
        <v>44562</v>
      </c>
      <c r="SOV18" s="112" t="s">
        <v>56</v>
      </c>
      <c r="SOW18" s="141" t="s">
        <v>54</v>
      </c>
      <c r="SOX18" s="117" t="s">
        <v>751</v>
      </c>
      <c r="SOY18" s="111" t="s">
        <v>1181</v>
      </c>
      <c r="SOZ18" s="111"/>
      <c r="SPA18" s="119">
        <v>0.62</v>
      </c>
      <c r="SPB18" s="181" t="s">
        <v>1182</v>
      </c>
      <c r="SPC18" s="182"/>
      <c r="SPD18" s="120">
        <v>0.64</v>
      </c>
      <c r="SPE18" s="110" t="s">
        <v>752</v>
      </c>
      <c r="SPF18" s="111" t="s">
        <v>526</v>
      </c>
      <c r="SPG18" s="112" t="s">
        <v>525</v>
      </c>
      <c r="SPH18" s="142">
        <v>44927</v>
      </c>
      <c r="SPI18" s="142">
        <v>44743</v>
      </c>
      <c r="SPJ18" s="143">
        <v>44652</v>
      </c>
      <c r="SPK18" s="142">
        <v>44562</v>
      </c>
      <c r="SPL18" s="112" t="s">
        <v>56</v>
      </c>
      <c r="SPM18" s="141" t="s">
        <v>54</v>
      </c>
      <c r="SPN18" s="117" t="s">
        <v>751</v>
      </c>
      <c r="SPO18" s="111" t="s">
        <v>1181</v>
      </c>
      <c r="SPP18" s="111"/>
      <c r="SPQ18" s="119">
        <v>0.62</v>
      </c>
      <c r="SPR18" s="181" t="s">
        <v>1182</v>
      </c>
      <c r="SPS18" s="182"/>
      <c r="SPT18" s="120">
        <v>0.64</v>
      </c>
      <c r="SPU18" s="110" t="s">
        <v>752</v>
      </c>
      <c r="SPV18" s="111" t="s">
        <v>526</v>
      </c>
      <c r="SPW18" s="112" t="s">
        <v>525</v>
      </c>
      <c r="SPX18" s="142">
        <v>44927</v>
      </c>
      <c r="SPY18" s="142">
        <v>44743</v>
      </c>
      <c r="SPZ18" s="143">
        <v>44652</v>
      </c>
      <c r="SQA18" s="142">
        <v>44562</v>
      </c>
      <c r="SQB18" s="112" t="s">
        <v>56</v>
      </c>
      <c r="SQC18" s="141" t="s">
        <v>54</v>
      </c>
      <c r="SQD18" s="117" t="s">
        <v>751</v>
      </c>
      <c r="SQE18" s="111" t="s">
        <v>1181</v>
      </c>
      <c r="SQF18" s="111"/>
      <c r="SQG18" s="119">
        <v>0.62</v>
      </c>
      <c r="SQH18" s="181" t="s">
        <v>1182</v>
      </c>
      <c r="SQI18" s="182"/>
      <c r="SQJ18" s="120">
        <v>0.64</v>
      </c>
      <c r="SQK18" s="110" t="s">
        <v>752</v>
      </c>
      <c r="SQL18" s="111" t="s">
        <v>526</v>
      </c>
      <c r="SQM18" s="112" t="s">
        <v>525</v>
      </c>
      <c r="SQN18" s="142">
        <v>44927</v>
      </c>
      <c r="SQO18" s="142">
        <v>44743</v>
      </c>
      <c r="SQP18" s="143">
        <v>44652</v>
      </c>
      <c r="SQQ18" s="142">
        <v>44562</v>
      </c>
      <c r="SQR18" s="112" t="s">
        <v>56</v>
      </c>
      <c r="SQS18" s="141" t="s">
        <v>54</v>
      </c>
      <c r="SQT18" s="117" t="s">
        <v>751</v>
      </c>
      <c r="SQU18" s="111" t="s">
        <v>1181</v>
      </c>
      <c r="SQV18" s="111"/>
      <c r="SQW18" s="119">
        <v>0.62</v>
      </c>
      <c r="SQX18" s="181" t="s">
        <v>1182</v>
      </c>
      <c r="SQY18" s="182"/>
      <c r="SQZ18" s="120">
        <v>0.64</v>
      </c>
      <c r="SRA18" s="110" t="s">
        <v>752</v>
      </c>
      <c r="SRB18" s="111" t="s">
        <v>526</v>
      </c>
      <c r="SRC18" s="112" t="s">
        <v>525</v>
      </c>
      <c r="SRD18" s="142">
        <v>44927</v>
      </c>
      <c r="SRE18" s="142">
        <v>44743</v>
      </c>
      <c r="SRF18" s="143">
        <v>44652</v>
      </c>
      <c r="SRG18" s="142">
        <v>44562</v>
      </c>
      <c r="SRH18" s="112" t="s">
        <v>56</v>
      </c>
      <c r="SRI18" s="141" t="s">
        <v>54</v>
      </c>
      <c r="SRJ18" s="117" t="s">
        <v>751</v>
      </c>
      <c r="SRK18" s="111" t="s">
        <v>1181</v>
      </c>
      <c r="SRL18" s="111"/>
      <c r="SRM18" s="119">
        <v>0.62</v>
      </c>
      <c r="SRN18" s="181" t="s">
        <v>1182</v>
      </c>
      <c r="SRO18" s="182"/>
      <c r="SRP18" s="120">
        <v>0.64</v>
      </c>
      <c r="SRQ18" s="110" t="s">
        <v>752</v>
      </c>
      <c r="SRR18" s="111" t="s">
        <v>526</v>
      </c>
      <c r="SRS18" s="112" t="s">
        <v>525</v>
      </c>
      <c r="SRT18" s="142">
        <v>44927</v>
      </c>
      <c r="SRU18" s="142">
        <v>44743</v>
      </c>
      <c r="SRV18" s="143">
        <v>44652</v>
      </c>
      <c r="SRW18" s="142">
        <v>44562</v>
      </c>
      <c r="SRX18" s="112" t="s">
        <v>56</v>
      </c>
      <c r="SRY18" s="141" t="s">
        <v>54</v>
      </c>
      <c r="SRZ18" s="117" t="s">
        <v>751</v>
      </c>
      <c r="SSA18" s="111" t="s">
        <v>1181</v>
      </c>
      <c r="SSB18" s="111"/>
      <c r="SSC18" s="119">
        <v>0.62</v>
      </c>
      <c r="SSD18" s="181" t="s">
        <v>1182</v>
      </c>
      <c r="SSE18" s="182"/>
      <c r="SSF18" s="120">
        <v>0.64</v>
      </c>
      <c r="SSG18" s="110" t="s">
        <v>752</v>
      </c>
      <c r="SSH18" s="111" t="s">
        <v>526</v>
      </c>
      <c r="SSI18" s="112" t="s">
        <v>525</v>
      </c>
      <c r="SSJ18" s="142">
        <v>44927</v>
      </c>
      <c r="SSK18" s="142">
        <v>44743</v>
      </c>
      <c r="SSL18" s="143">
        <v>44652</v>
      </c>
      <c r="SSM18" s="142">
        <v>44562</v>
      </c>
      <c r="SSN18" s="112" t="s">
        <v>56</v>
      </c>
      <c r="SSO18" s="141" t="s">
        <v>54</v>
      </c>
      <c r="SSP18" s="117" t="s">
        <v>751</v>
      </c>
      <c r="SSQ18" s="111" t="s">
        <v>1181</v>
      </c>
      <c r="SSR18" s="111"/>
      <c r="SSS18" s="119">
        <v>0.62</v>
      </c>
      <c r="SST18" s="181" t="s">
        <v>1182</v>
      </c>
      <c r="SSU18" s="182"/>
      <c r="SSV18" s="120">
        <v>0.64</v>
      </c>
      <c r="SSW18" s="110" t="s">
        <v>752</v>
      </c>
      <c r="SSX18" s="111" t="s">
        <v>526</v>
      </c>
      <c r="SSY18" s="112" t="s">
        <v>525</v>
      </c>
      <c r="SSZ18" s="142">
        <v>44927</v>
      </c>
      <c r="STA18" s="142">
        <v>44743</v>
      </c>
      <c r="STB18" s="143">
        <v>44652</v>
      </c>
      <c r="STC18" s="142">
        <v>44562</v>
      </c>
      <c r="STD18" s="112" t="s">
        <v>56</v>
      </c>
      <c r="STE18" s="141" t="s">
        <v>54</v>
      </c>
      <c r="STF18" s="117" t="s">
        <v>751</v>
      </c>
      <c r="STG18" s="111" t="s">
        <v>1181</v>
      </c>
      <c r="STH18" s="111"/>
      <c r="STI18" s="119">
        <v>0.62</v>
      </c>
      <c r="STJ18" s="181" t="s">
        <v>1182</v>
      </c>
      <c r="STK18" s="182"/>
      <c r="STL18" s="120">
        <v>0.64</v>
      </c>
      <c r="STM18" s="110" t="s">
        <v>752</v>
      </c>
      <c r="STN18" s="111" t="s">
        <v>526</v>
      </c>
      <c r="STO18" s="112" t="s">
        <v>525</v>
      </c>
      <c r="STP18" s="142">
        <v>44927</v>
      </c>
      <c r="STQ18" s="142">
        <v>44743</v>
      </c>
      <c r="STR18" s="143">
        <v>44652</v>
      </c>
      <c r="STS18" s="142">
        <v>44562</v>
      </c>
      <c r="STT18" s="112" t="s">
        <v>56</v>
      </c>
      <c r="STU18" s="141" t="s">
        <v>54</v>
      </c>
      <c r="STV18" s="117" t="s">
        <v>751</v>
      </c>
      <c r="STW18" s="111" t="s">
        <v>1181</v>
      </c>
      <c r="STX18" s="111"/>
      <c r="STY18" s="119">
        <v>0.62</v>
      </c>
      <c r="STZ18" s="181" t="s">
        <v>1182</v>
      </c>
      <c r="SUA18" s="182"/>
      <c r="SUB18" s="120">
        <v>0.64</v>
      </c>
      <c r="SUC18" s="110" t="s">
        <v>752</v>
      </c>
      <c r="SUD18" s="111" t="s">
        <v>526</v>
      </c>
      <c r="SUE18" s="112" t="s">
        <v>525</v>
      </c>
      <c r="SUF18" s="142">
        <v>44927</v>
      </c>
      <c r="SUG18" s="142">
        <v>44743</v>
      </c>
      <c r="SUH18" s="143">
        <v>44652</v>
      </c>
      <c r="SUI18" s="142">
        <v>44562</v>
      </c>
      <c r="SUJ18" s="112" t="s">
        <v>56</v>
      </c>
      <c r="SUK18" s="141" t="s">
        <v>54</v>
      </c>
      <c r="SUL18" s="117" t="s">
        <v>751</v>
      </c>
      <c r="SUM18" s="111" t="s">
        <v>1181</v>
      </c>
      <c r="SUN18" s="111"/>
      <c r="SUO18" s="119">
        <v>0.62</v>
      </c>
      <c r="SUP18" s="181" t="s">
        <v>1182</v>
      </c>
      <c r="SUQ18" s="182"/>
      <c r="SUR18" s="120">
        <v>0.64</v>
      </c>
      <c r="SUS18" s="110" t="s">
        <v>752</v>
      </c>
      <c r="SUT18" s="111" t="s">
        <v>526</v>
      </c>
      <c r="SUU18" s="112" t="s">
        <v>525</v>
      </c>
      <c r="SUV18" s="142">
        <v>44927</v>
      </c>
      <c r="SUW18" s="142">
        <v>44743</v>
      </c>
      <c r="SUX18" s="143">
        <v>44652</v>
      </c>
      <c r="SUY18" s="142">
        <v>44562</v>
      </c>
      <c r="SUZ18" s="112" t="s">
        <v>56</v>
      </c>
      <c r="SVA18" s="141" t="s">
        <v>54</v>
      </c>
      <c r="SVB18" s="117" t="s">
        <v>751</v>
      </c>
      <c r="SVC18" s="111" t="s">
        <v>1181</v>
      </c>
      <c r="SVD18" s="111"/>
      <c r="SVE18" s="119">
        <v>0.62</v>
      </c>
      <c r="SVF18" s="181" t="s">
        <v>1182</v>
      </c>
      <c r="SVG18" s="182"/>
      <c r="SVH18" s="120">
        <v>0.64</v>
      </c>
      <c r="SVI18" s="110" t="s">
        <v>752</v>
      </c>
      <c r="SVJ18" s="111" t="s">
        <v>526</v>
      </c>
      <c r="SVK18" s="112" t="s">
        <v>525</v>
      </c>
      <c r="SVL18" s="142">
        <v>44927</v>
      </c>
      <c r="SVM18" s="142">
        <v>44743</v>
      </c>
      <c r="SVN18" s="143">
        <v>44652</v>
      </c>
      <c r="SVO18" s="142">
        <v>44562</v>
      </c>
      <c r="SVP18" s="112" t="s">
        <v>56</v>
      </c>
      <c r="SVQ18" s="141" t="s">
        <v>54</v>
      </c>
      <c r="SVR18" s="117" t="s">
        <v>751</v>
      </c>
      <c r="SVS18" s="111" t="s">
        <v>1181</v>
      </c>
      <c r="SVT18" s="111"/>
      <c r="SVU18" s="119">
        <v>0.62</v>
      </c>
      <c r="SVV18" s="181" t="s">
        <v>1182</v>
      </c>
      <c r="SVW18" s="182"/>
      <c r="SVX18" s="120">
        <v>0.64</v>
      </c>
      <c r="SVY18" s="110" t="s">
        <v>752</v>
      </c>
      <c r="SVZ18" s="111" t="s">
        <v>526</v>
      </c>
      <c r="SWA18" s="112" t="s">
        <v>525</v>
      </c>
      <c r="SWB18" s="142">
        <v>44927</v>
      </c>
      <c r="SWC18" s="142">
        <v>44743</v>
      </c>
      <c r="SWD18" s="143">
        <v>44652</v>
      </c>
      <c r="SWE18" s="142">
        <v>44562</v>
      </c>
      <c r="SWF18" s="112" t="s">
        <v>56</v>
      </c>
      <c r="SWG18" s="141" t="s">
        <v>54</v>
      </c>
      <c r="SWH18" s="117" t="s">
        <v>751</v>
      </c>
      <c r="SWI18" s="111" t="s">
        <v>1181</v>
      </c>
      <c r="SWJ18" s="111"/>
      <c r="SWK18" s="119">
        <v>0.62</v>
      </c>
      <c r="SWL18" s="181" t="s">
        <v>1182</v>
      </c>
      <c r="SWM18" s="182"/>
      <c r="SWN18" s="120">
        <v>0.64</v>
      </c>
      <c r="SWO18" s="110" t="s">
        <v>752</v>
      </c>
      <c r="SWP18" s="111" t="s">
        <v>526</v>
      </c>
      <c r="SWQ18" s="112" t="s">
        <v>525</v>
      </c>
      <c r="SWR18" s="142">
        <v>44927</v>
      </c>
      <c r="SWS18" s="142">
        <v>44743</v>
      </c>
      <c r="SWT18" s="143">
        <v>44652</v>
      </c>
      <c r="SWU18" s="142">
        <v>44562</v>
      </c>
      <c r="SWV18" s="112" t="s">
        <v>56</v>
      </c>
      <c r="SWW18" s="141" t="s">
        <v>54</v>
      </c>
      <c r="SWX18" s="117" t="s">
        <v>751</v>
      </c>
      <c r="SWY18" s="111" t="s">
        <v>1181</v>
      </c>
      <c r="SWZ18" s="111"/>
      <c r="SXA18" s="119">
        <v>0.62</v>
      </c>
      <c r="SXB18" s="181" t="s">
        <v>1182</v>
      </c>
      <c r="SXC18" s="182"/>
      <c r="SXD18" s="120">
        <v>0.64</v>
      </c>
      <c r="SXE18" s="110" t="s">
        <v>752</v>
      </c>
      <c r="SXF18" s="111" t="s">
        <v>526</v>
      </c>
      <c r="SXG18" s="112" t="s">
        <v>525</v>
      </c>
      <c r="SXH18" s="142">
        <v>44927</v>
      </c>
      <c r="SXI18" s="142">
        <v>44743</v>
      </c>
      <c r="SXJ18" s="143">
        <v>44652</v>
      </c>
      <c r="SXK18" s="142">
        <v>44562</v>
      </c>
      <c r="SXL18" s="112" t="s">
        <v>56</v>
      </c>
      <c r="SXM18" s="141" t="s">
        <v>54</v>
      </c>
      <c r="SXN18" s="117" t="s">
        <v>751</v>
      </c>
      <c r="SXO18" s="111" t="s">
        <v>1181</v>
      </c>
      <c r="SXP18" s="111"/>
      <c r="SXQ18" s="119">
        <v>0.62</v>
      </c>
      <c r="SXR18" s="181" t="s">
        <v>1182</v>
      </c>
      <c r="SXS18" s="182"/>
      <c r="SXT18" s="120">
        <v>0.64</v>
      </c>
      <c r="SXU18" s="110" t="s">
        <v>752</v>
      </c>
      <c r="SXV18" s="111" t="s">
        <v>526</v>
      </c>
      <c r="SXW18" s="112" t="s">
        <v>525</v>
      </c>
      <c r="SXX18" s="142">
        <v>44927</v>
      </c>
      <c r="SXY18" s="142">
        <v>44743</v>
      </c>
      <c r="SXZ18" s="143">
        <v>44652</v>
      </c>
      <c r="SYA18" s="142">
        <v>44562</v>
      </c>
      <c r="SYB18" s="112" t="s">
        <v>56</v>
      </c>
      <c r="SYC18" s="141" t="s">
        <v>54</v>
      </c>
      <c r="SYD18" s="117" t="s">
        <v>751</v>
      </c>
      <c r="SYE18" s="111" t="s">
        <v>1181</v>
      </c>
      <c r="SYF18" s="111"/>
      <c r="SYG18" s="119">
        <v>0.62</v>
      </c>
      <c r="SYH18" s="181" t="s">
        <v>1182</v>
      </c>
      <c r="SYI18" s="182"/>
      <c r="SYJ18" s="120">
        <v>0.64</v>
      </c>
      <c r="SYK18" s="110" t="s">
        <v>752</v>
      </c>
      <c r="SYL18" s="111" t="s">
        <v>526</v>
      </c>
      <c r="SYM18" s="112" t="s">
        <v>525</v>
      </c>
      <c r="SYN18" s="142">
        <v>44927</v>
      </c>
      <c r="SYO18" s="142">
        <v>44743</v>
      </c>
      <c r="SYP18" s="143">
        <v>44652</v>
      </c>
      <c r="SYQ18" s="142">
        <v>44562</v>
      </c>
      <c r="SYR18" s="112" t="s">
        <v>56</v>
      </c>
      <c r="SYS18" s="141" t="s">
        <v>54</v>
      </c>
      <c r="SYT18" s="117" t="s">
        <v>751</v>
      </c>
      <c r="SYU18" s="111" t="s">
        <v>1181</v>
      </c>
      <c r="SYV18" s="111"/>
      <c r="SYW18" s="119">
        <v>0.62</v>
      </c>
      <c r="SYX18" s="181" t="s">
        <v>1182</v>
      </c>
      <c r="SYY18" s="182"/>
      <c r="SYZ18" s="120">
        <v>0.64</v>
      </c>
      <c r="SZA18" s="110" t="s">
        <v>752</v>
      </c>
      <c r="SZB18" s="111" t="s">
        <v>526</v>
      </c>
      <c r="SZC18" s="112" t="s">
        <v>525</v>
      </c>
      <c r="SZD18" s="142">
        <v>44927</v>
      </c>
      <c r="SZE18" s="142">
        <v>44743</v>
      </c>
      <c r="SZF18" s="143">
        <v>44652</v>
      </c>
      <c r="SZG18" s="142">
        <v>44562</v>
      </c>
      <c r="SZH18" s="112" t="s">
        <v>56</v>
      </c>
      <c r="SZI18" s="141" t="s">
        <v>54</v>
      </c>
      <c r="SZJ18" s="117" t="s">
        <v>751</v>
      </c>
      <c r="SZK18" s="111" t="s">
        <v>1181</v>
      </c>
      <c r="SZL18" s="111"/>
      <c r="SZM18" s="119">
        <v>0.62</v>
      </c>
      <c r="SZN18" s="181" t="s">
        <v>1182</v>
      </c>
      <c r="SZO18" s="182"/>
      <c r="SZP18" s="120">
        <v>0.64</v>
      </c>
      <c r="SZQ18" s="110" t="s">
        <v>752</v>
      </c>
      <c r="SZR18" s="111" t="s">
        <v>526</v>
      </c>
      <c r="SZS18" s="112" t="s">
        <v>525</v>
      </c>
      <c r="SZT18" s="142">
        <v>44927</v>
      </c>
      <c r="SZU18" s="142">
        <v>44743</v>
      </c>
      <c r="SZV18" s="143">
        <v>44652</v>
      </c>
      <c r="SZW18" s="142">
        <v>44562</v>
      </c>
      <c r="SZX18" s="112" t="s">
        <v>56</v>
      </c>
      <c r="SZY18" s="141" t="s">
        <v>54</v>
      </c>
      <c r="SZZ18" s="117" t="s">
        <v>751</v>
      </c>
      <c r="TAA18" s="111" t="s">
        <v>1181</v>
      </c>
      <c r="TAB18" s="111"/>
      <c r="TAC18" s="119">
        <v>0.62</v>
      </c>
      <c r="TAD18" s="181" t="s">
        <v>1182</v>
      </c>
      <c r="TAE18" s="182"/>
      <c r="TAF18" s="120">
        <v>0.64</v>
      </c>
      <c r="TAG18" s="110" t="s">
        <v>752</v>
      </c>
      <c r="TAH18" s="111" t="s">
        <v>526</v>
      </c>
      <c r="TAI18" s="112" t="s">
        <v>525</v>
      </c>
      <c r="TAJ18" s="142">
        <v>44927</v>
      </c>
      <c r="TAK18" s="142">
        <v>44743</v>
      </c>
      <c r="TAL18" s="143">
        <v>44652</v>
      </c>
      <c r="TAM18" s="142">
        <v>44562</v>
      </c>
      <c r="TAN18" s="112" t="s">
        <v>56</v>
      </c>
      <c r="TAO18" s="141" t="s">
        <v>54</v>
      </c>
      <c r="TAP18" s="117" t="s">
        <v>751</v>
      </c>
      <c r="TAQ18" s="111" t="s">
        <v>1181</v>
      </c>
      <c r="TAR18" s="111"/>
      <c r="TAS18" s="119">
        <v>0.62</v>
      </c>
      <c r="TAT18" s="181" t="s">
        <v>1182</v>
      </c>
      <c r="TAU18" s="182"/>
      <c r="TAV18" s="120">
        <v>0.64</v>
      </c>
      <c r="TAW18" s="110" t="s">
        <v>752</v>
      </c>
      <c r="TAX18" s="111" t="s">
        <v>526</v>
      </c>
      <c r="TAY18" s="112" t="s">
        <v>525</v>
      </c>
      <c r="TAZ18" s="142">
        <v>44927</v>
      </c>
      <c r="TBA18" s="142">
        <v>44743</v>
      </c>
      <c r="TBB18" s="143">
        <v>44652</v>
      </c>
      <c r="TBC18" s="142">
        <v>44562</v>
      </c>
      <c r="TBD18" s="112" t="s">
        <v>56</v>
      </c>
      <c r="TBE18" s="141" t="s">
        <v>54</v>
      </c>
      <c r="TBF18" s="117" t="s">
        <v>751</v>
      </c>
      <c r="TBG18" s="111" t="s">
        <v>1181</v>
      </c>
      <c r="TBH18" s="111"/>
      <c r="TBI18" s="119">
        <v>0.62</v>
      </c>
      <c r="TBJ18" s="181" t="s">
        <v>1182</v>
      </c>
      <c r="TBK18" s="182"/>
      <c r="TBL18" s="120">
        <v>0.64</v>
      </c>
      <c r="TBM18" s="110" t="s">
        <v>752</v>
      </c>
      <c r="TBN18" s="111" t="s">
        <v>526</v>
      </c>
      <c r="TBO18" s="112" t="s">
        <v>525</v>
      </c>
      <c r="TBP18" s="142">
        <v>44927</v>
      </c>
      <c r="TBQ18" s="142">
        <v>44743</v>
      </c>
      <c r="TBR18" s="143">
        <v>44652</v>
      </c>
      <c r="TBS18" s="142">
        <v>44562</v>
      </c>
      <c r="TBT18" s="112" t="s">
        <v>56</v>
      </c>
      <c r="TBU18" s="141" t="s">
        <v>54</v>
      </c>
      <c r="TBV18" s="117" t="s">
        <v>751</v>
      </c>
      <c r="TBW18" s="111" t="s">
        <v>1181</v>
      </c>
      <c r="TBX18" s="111"/>
      <c r="TBY18" s="119">
        <v>0.62</v>
      </c>
      <c r="TBZ18" s="181" t="s">
        <v>1182</v>
      </c>
      <c r="TCA18" s="182"/>
      <c r="TCB18" s="120">
        <v>0.64</v>
      </c>
      <c r="TCC18" s="110" t="s">
        <v>752</v>
      </c>
      <c r="TCD18" s="111" t="s">
        <v>526</v>
      </c>
      <c r="TCE18" s="112" t="s">
        <v>525</v>
      </c>
      <c r="TCF18" s="142">
        <v>44927</v>
      </c>
      <c r="TCG18" s="142">
        <v>44743</v>
      </c>
      <c r="TCH18" s="143">
        <v>44652</v>
      </c>
      <c r="TCI18" s="142">
        <v>44562</v>
      </c>
      <c r="TCJ18" s="112" t="s">
        <v>56</v>
      </c>
      <c r="TCK18" s="141" t="s">
        <v>54</v>
      </c>
      <c r="TCL18" s="117" t="s">
        <v>751</v>
      </c>
      <c r="TCM18" s="111" t="s">
        <v>1181</v>
      </c>
      <c r="TCN18" s="111"/>
      <c r="TCO18" s="119">
        <v>0.62</v>
      </c>
      <c r="TCP18" s="181" t="s">
        <v>1182</v>
      </c>
      <c r="TCQ18" s="182"/>
      <c r="TCR18" s="120">
        <v>0.64</v>
      </c>
      <c r="TCS18" s="110" t="s">
        <v>752</v>
      </c>
      <c r="TCT18" s="111" t="s">
        <v>526</v>
      </c>
      <c r="TCU18" s="112" t="s">
        <v>525</v>
      </c>
      <c r="TCV18" s="142">
        <v>44927</v>
      </c>
      <c r="TCW18" s="142">
        <v>44743</v>
      </c>
      <c r="TCX18" s="143">
        <v>44652</v>
      </c>
      <c r="TCY18" s="142">
        <v>44562</v>
      </c>
      <c r="TCZ18" s="112" t="s">
        <v>56</v>
      </c>
      <c r="TDA18" s="141" t="s">
        <v>54</v>
      </c>
      <c r="TDB18" s="117" t="s">
        <v>751</v>
      </c>
      <c r="TDC18" s="111" t="s">
        <v>1181</v>
      </c>
      <c r="TDD18" s="111"/>
      <c r="TDE18" s="119">
        <v>0.62</v>
      </c>
      <c r="TDF18" s="181" t="s">
        <v>1182</v>
      </c>
      <c r="TDG18" s="182"/>
      <c r="TDH18" s="120">
        <v>0.64</v>
      </c>
      <c r="TDI18" s="110" t="s">
        <v>752</v>
      </c>
      <c r="TDJ18" s="111" t="s">
        <v>526</v>
      </c>
      <c r="TDK18" s="112" t="s">
        <v>525</v>
      </c>
      <c r="TDL18" s="142">
        <v>44927</v>
      </c>
      <c r="TDM18" s="142">
        <v>44743</v>
      </c>
      <c r="TDN18" s="143">
        <v>44652</v>
      </c>
      <c r="TDO18" s="142">
        <v>44562</v>
      </c>
      <c r="TDP18" s="112" t="s">
        <v>56</v>
      </c>
      <c r="TDQ18" s="141" t="s">
        <v>54</v>
      </c>
      <c r="TDR18" s="117" t="s">
        <v>751</v>
      </c>
      <c r="TDS18" s="111" t="s">
        <v>1181</v>
      </c>
      <c r="TDT18" s="111"/>
      <c r="TDU18" s="119">
        <v>0.62</v>
      </c>
      <c r="TDV18" s="181" t="s">
        <v>1182</v>
      </c>
      <c r="TDW18" s="182"/>
      <c r="TDX18" s="120">
        <v>0.64</v>
      </c>
      <c r="TDY18" s="110" t="s">
        <v>752</v>
      </c>
      <c r="TDZ18" s="111" t="s">
        <v>526</v>
      </c>
      <c r="TEA18" s="112" t="s">
        <v>525</v>
      </c>
      <c r="TEB18" s="142">
        <v>44927</v>
      </c>
      <c r="TEC18" s="142">
        <v>44743</v>
      </c>
      <c r="TED18" s="143">
        <v>44652</v>
      </c>
      <c r="TEE18" s="142">
        <v>44562</v>
      </c>
      <c r="TEF18" s="112" t="s">
        <v>56</v>
      </c>
      <c r="TEG18" s="141" t="s">
        <v>54</v>
      </c>
      <c r="TEH18" s="117" t="s">
        <v>751</v>
      </c>
      <c r="TEI18" s="111" t="s">
        <v>1181</v>
      </c>
      <c r="TEJ18" s="111"/>
      <c r="TEK18" s="119">
        <v>0.62</v>
      </c>
      <c r="TEL18" s="181" t="s">
        <v>1182</v>
      </c>
      <c r="TEM18" s="182"/>
      <c r="TEN18" s="120">
        <v>0.64</v>
      </c>
      <c r="TEO18" s="110" t="s">
        <v>752</v>
      </c>
      <c r="TEP18" s="111" t="s">
        <v>526</v>
      </c>
      <c r="TEQ18" s="112" t="s">
        <v>525</v>
      </c>
      <c r="TER18" s="142">
        <v>44927</v>
      </c>
      <c r="TES18" s="142">
        <v>44743</v>
      </c>
      <c r="TET18" s="143">
        <v>44652</v>
      </c>
      <c r="TEU18" s="142">
        <v>44562</v>
      </c>
      <c r="TEV18" s="112" t="s">
        <v>56</v>
      </c>
      <c r="TEW18" s="141" t="s">
        <v>54</v>
      </c>
      <c r="TEX18" s="117" t="s">
        <v>751</v>
      </c>
      <c r="TEY18" s="111" t="s">
        <v>1181</v>
      </c>
      <c r="TEZ18" s="111"/>
      <c r="TFA18" s="119">
        <v>0.62</v>
      </c>
      <c r="TFB18" s="181" t="s">
        <v>1182</v>
      </c>
      <c r="TFC18" s="182"/>
      <c r="TFD18" s="120">
        <v>0.64</v>
      </c>
      <c r="TFE18" s="110" t="s">
        <v>752</v>
      </c>
      <c r="TFF18" s="111" t="s">
        <v>526</v>
      </c>
      <c r="TFG18" s="112" t="s">
        <v>525</v>
      </c>
      <c r="TFH18" s="142">
        <v>44927</v>
      </c>
      <c r="TFI18" s="142">
        <v>44743</v>
      </c>
      <c r="TFJ18" s="143">
        <v>44652</v>
      </c>
      <c r="TFK18" s="142">
        <v>44562</v>
      </c>
      <c r="TFL18" s="112" t="s">
        <v>56</v>
      </c>
      <c r="TFM18" s="141" t="s">
        <v>54</v>
      </c>
      <c r="TFN18" s="117" t="s">
        <v>751</v>
      </c>
      <c r="TFO18" s="111" t="s">
        <v>1181</v>
      </c>
      <c r="TFP18" s="111"/>
      <c r="TFQ18" s="119">
        <v>0.62</v>
      </c>
      <c r="TFR18" s="181" t="s">
        <v>1182</v>
      </c>
      <c r="TFS18" s="182"/>
      <c r="TFT18" s="120">
        <v>0.64</v>
      </c>
      <c r="TFU18" s="110" t="s">
        <v>752</v>
      </c>
      <c r="TFV18" s="111" t="s">
        <v>526</v>
      </c>
      <c r="TFW18" s="112" t="s">
        <v>525</v>
      </c>
      <c r="TFX18" s="142">
        <v>44927</v>
      </c>
      <c r="TFY18" s="142">
        <v>44743</v>
      </c>
      <c r="TFZ18" s="143">
        <v>44652</v>
      </c>
      <c r="TGA18" s="142">
        <v>44562</v>
      </c>
      <c r="TGB18" s="112" t="s">
        <v>56</v>
      </c>
      <c r="TGC18" s="141" t="s">
        <v>54</v>
      </c>
      <c r="TGD18" s="117" t="s">
        <v>751</v>
      </c>
      <c r="TGE18" s="111" t="s">
        <v>1181</v>
      </c>
      <c r="TGF18" s="111"/>
      <c r="TGG18" s="119">
        <v>0.62</v>
      </c>
      <c r="TGH18" s="181" t="s">
        <v>1182</v>
      </c>
      <c r="TGI18" s="182"/>
      <c r="TGJ18" s="120">
        <v>0.64</v>
      </c>
      <c r="TGK18" s="110" t="s">
        <v>752</v>
      </c>
      <c r="TGL18" s="111" t="s">
        <v>526</v>
      </c>
      <c r="TGM18" s="112" t="s">
        <v>525</v>
      </c>
      <c r="TGN18" s="142">
        <v>44927</v>
      </c>
      <c r="TGO18" s="142">
        <v>44743</v>
      </c>
      <c r="TGP18" s="143">
        <v>44652</v>
      </c>
      <c r="TGQ18" s="142">
        <v>44562</v>
      </c>
      <c r="TGR18" s="112" t="s">
        <v>56</v>
      </c>
      <c r="TGS18" s="141" t="s">
        <v>54</v>
      </c>
      <c r="TGT18" s="117" t="s">
        <v>751</v>
      </c>
      <c r="TGU18" s="111" t="s">
        <v>1181</v>
      </c>
      <c r="TGV18" s="111"/>
      <c r="TGW18" s="119">
        <v>0.62</v>
      </c>
      <c r="TGX18" s="181" t="s">
        <v>1182</v>
      </c>
      <c r="TGY18" s="182"/>
      <c r="TGZ18" s="120">
        <v>0.64</v>
      </c>
      <c r="THA18" s="110" t="s">
        <v>752</v>
      </c>
      <c r="THB18" s="111" t="s">
        <v>526</v>
      </c>
      <c r="THC18" s="112" t="s">
        <v>525</v>
      </c>
      <c r="THD18" s="142">
        <v>44927</v>
      </c>
      <c r="THE18" s="142">
        <v>44743</v>
      </c>
      <c r="THF18" s="143">
        <v>44652</v>
      </c>
      <c r="THG18" s="142">
        <v>44562</v>
      </c>
      <c r="THH18" s="112" t="s">
        <v>56</v>
      </c>
      <c r="THI18" s="141" t="s">
        <v>54</v>
      </c>
      <c r="THJ18" s="117" t="s">
        <v>751</v>
      </c>
      <c r="THK18" s="111" t="s">
        <v>1181</v>
      </c>
      <c r="THL18" s="111"/>
      <c r="THM18" s="119">
        <v>0.62</v>
      </c>
      <c r="THN18" s="181" t="s">
        <v>1182</v>
      </c>
      <c r="THO18" s="182"/>
      <c r="THP18" s="120">
        <v>0.64</v>
      </c>
      <c r="THQ18" s="110" t="s">
        <v>752</v>
      </c>
      <c r="THR18" s="111" t="s">
        <v>526</v>
      </c>
      <c r="THS18" s="112" t="s">
        <v>525</v>
      </c>
      <c r="THT18" s="142">
        <v>44927</v>
      </c>
      <c r="THU18" s="142">
        <v>44743</v>
      </c>
      <c r="THV18" s="143">
        <v>44652</v>
      </c>
      <c r="THW18" s="142">
        <v>44562</v>
      </c>
      <c r="THX18" s="112" t="s">
        <v>56</v>
      </c>
      <c r="THY18" s="141" t="s">
        <v>54</v>
      </c>
      <c r="THZ18" s="117" t="s">
        <v>751</v>
      </c>
      <c r="TIA18" s="111" t="s">
        <v>1181</v>
      </c>
      <c r="TIB18" s="111"/>
      <c r="TIC18" s="119">
        <v>0.62</v>
      </c>
      <c r="TID18" s="181" t="s">
        <v>1182</v>
      </c>
      <c r="TIE18" s="182"/>
      <c r="TIF18" s="120">
        <v>0.64</v>
      </c>
      <c r="TIG18" s="110" t="s">
        <v>752</v>
      </c>
      <c r="TIH18" s="111" t="s">
        <v>526</v>
      </c>
      <c r="TII18" s="112" t="s">
        <v>525</v>
      </c>
      <c r="TIJ18" s="142">
        <v>44927</v>
      </c>
      <c r="TIK18" s="142">
        <v>44743</v>
      </c>
      <c r="TIL18" s="143">
        <v>44652</v>
      </c>
      <c r="TIM18" s="142">
        <v>44562</v>
      </c>
      <c r="TIN18" s="112" t="s">
        <v>56</v>
      </c>
      <c r="TIO18" s="141" t="s">
        <v>54</v>
      </c>
      <c r="TIP18" s="117" t="s">
        <v>751</v>
      </c>
      <c r="TIQ18" s="111" t="s">
        <v>1181</v>
      </c>
      <c r="TIR18" s="111"/>
      <c r="TIS18" s="119">
        <v>0.62</v>
      </c>
      <c r="TIT18" s="181" t="s">
        <v>1182</v>
      </c>
      <c r="TIU18" s="182"/>
      <c r="TIV18" s="120">
        <v>0.64</v>
      </c>
      <c r="TIW18" s="110" t="s">
        <v>752</v>
      </c>
      <c r="TIX18" s="111" t="s">
        <v>526</v>
      </c>
      <c r="TIY18" s="112" t="s">
        <v>525</v>
      </c>
      <c r="TIZ18" s="142">
        <v>44927</v>
      </c>
      <c r="TJA18" s="142">
        <v>44743</v>
      </c>
      <c r="TJB18" s="143">
        <v>44652</v>
      </c>
      <c r="TJC18" s="142">
        <v>44562</v>
      </c>
      <c r="TJD18" s="112" t="s">
        <v>56</v>
      </c>
      <c r="TJE18" s="141" t="s">
        <v>54</v>
      </c>
      <c r="TJF18" s="117" t="s">
        <v>751</v>
      </c>
      <c r="TJG18" s="111" t="s">
        <v>1181</v>
      </c>
      <c r="TJH18" s="111"/>
      <c r="TJI18" s="119">
        <v>0.62</v>
      </c>
      <c r="TJJ18" s="181" t="s">
        <v>1182</v>
      </c>
      <c r="TJK18" s="182"/>
      <c r="TJL18" s="120">
        <v>0.64</v>
      </c>
      <c r="TJM18" s="110" t="s">
        <v>752</v>
      </c>
      <c r="TJN18" s="111" t="s">
        <v>526</v>
      </c>
      <c r="TJO18" s="112" t="s">
        <v>525</v>
      </c>
      <c r="TJP18" s="142">
        <v>44927</v>
      </c>
      <c r="TJQ18" s="142">
        <v>44743</v>
      </c>
      <c r="TJR18" s="143">
        <v>44652</v>
      </c>
      <c r="TJS18" s="142">
        <v>44562</v>
      </c>
      <c r="TJT18" s="112" t="s">
        <v>56</v>
      </c>
      <c r="TJU18" s="141" t="s">
        <v>54</v>
      </c>
      <c r="TJV18" s="117" t="s">
        <v>751</v>
      </c>
      <c r="TJW18" s="111" t="s">
        <v>1181</v>
      </c>
      <c r="TJX18" s="111"/>
      <c r="TJY18" s="119">
        <v>0.62</v>
      </c>
      <c r="TJZ18" s="181" t="s">
        <v>1182</v>
      </c>
      <c r="TKA18" s="182"/>
      <c r="TKB18" s="120">
        <v>0.64</v>
      </c>
      <c r="TKC18" s="110" t="s">
        <v>752</v>
      </c>
      <c r="TKD18" s="111" t="s">
        <v>526</v>
      </c>
      <c r="TKE18" s="112" t="s">
        <v>525</v>
      </c>
      <c r="TKF18" s="142">
        <v>44927</v>
      </c>
      <c r="TKG18" s="142">
        <v>44743</v>
      </c>
      <c r="TKH18" s="143">
        <v>44652</v>
      </c>
      <c r="TKI18" s="142">
        <v>44562</v>
      </c>
      <c r="TKJ18" s="112" t="s">
        <v>56</v>
      </c>
      <c r="TKK18" s="141" t="s">
        <v>54</v>
      </c>
      <c r="TKL18" s="117" t="s">
        <v>751</v>
      </c>
      <c r="TKM18" s="111" t="s">
        <v>1181</v>
      </c>
      <c r="TKN18" s="111"/>
      <c r="TKO18" s="119">
        <v>0.62</v>
      </c>
      <c r="TKP18" s="181" t="s">
        <v>1182</v>
      </c>
      <c r="TKQ18" s="182"/>
      <c r="TKR18" s="120">
        <v>0.64</v>
      </c>
      <c r="TKS18" s="110" t="s">
        <v>752</v>
      </c>
      <c r="TKT18" s="111" t="s">
        <v>526</v>
      </c>
      <c r="TKU18" s="112" t="s">
        <v>525</v>
      </c>
      <c r="TKV18" s="142">
        <v>44927</v>
      </c>
      <c r="TKW18" s="142">
        <v>44743</v>
      </c>
      <c r="TKX18" s="143">
        <v>44652</v>
      </c>
      <c r="TKY18" s="142">
        <v>44562</v>
      </c>
      <c r="TKZ18" s="112" t="s">
        <v>56</v>
      </c>
      <c r="TLA18" s="141" t="s">
        <v>54</v>
      </c>
      <c r="TLB18" s="117" t="s">
        <v>751</v>
      </c>
      <c r="TLC18" s="111" t="s">
        <v>1181</v>
      </c>
      <c r="TLD18" s="111"/>
      <c r="TLE18" s="119">
        <v>0.62</v>
      </c>
      <c r="TLF18" s="181" t="s">
        <v>1182</v>
      </c>
      <c r="TLG18" s="182"/>
      <c r="TLH18" s="120">
        <v>0.64</v>
      </c>
      <c r="TLI18" s="110" t="s">
        <v>752</v>
      </c>
      <c r="TLJ18" s="111" t="s">
        <v>526</v>
      </c>
      <c r="TLK18" s="112" t="s">
        <v>525</v>
      </c>
      <c r="TLL18" s="142">
        <v>44927</v>
      </c>
      <c r="TLM18" s="142">
        <v>44743</v>
      </c>
      <c r="TLN18" s="143">
        <v>44652</v>
      </c>
      <c r="TLO18" s="142">
        <v>44562</v>
      </c>
      <c r="TLP18" s="112" t="s">
        <v>56</v>
      </c>
      <c r="TLQ18" s="141" t="s">
        <v>54</v>
      </c>
      <c r="TLR18" s="117" t="s">
        <v>751</v>
      </c>
      <c r="TLS18" s="111" t="s">
        <v>1181</v>
      </c>
      <c r="TLT18" s="111"/>
      <c r="TLU18" s="119">
        <v>0.62</v>
      </c>
      <c r="TLV18" s="181" t="s">
        <v>1182</v>
      </c>
      <c r="TLW18" s="182"/>
      <c r="TLX18" s="120">
        <v>0.64</v>
      </c>
      <c r="TLY18" s="110" t="s">
        <v>752</v>
      </c>
      <c r="TLZ18" s="111" t="s">
        <v>526</v>
      </c>
      <c r="TMA18" s="112" t="s">
        <v>525</v>
      </c>
      <c r="TMB18" s="142">
        <v>44927</v>
      </c>
      <c r="TMC18" s="142">
        <v>44743</v>
      </c>
      <c r="TMD18" s="143">
        <v>44652</v>
      </c>
      <c r="TME18" s="142">
        <v>44562</v>
      </c>
      <c r="TMF18" s="112" t="s">
        <v>56</v>
      </c>
      <c r="TMG18" s="141" t="s">
        <v>54</v>
      </c>
      <c r="TMH18" s="117" t="s">
        <v>751</v>
      </c>
      <c r="TMI18" s="111" t="s">
        <v>1181</v>
      </c>
      <c r="TMJ18" s="111"/>
      <c r="TMK18" s="119">
        <v>0.62</v>
      </c>
      <c r="TML18" s="181" t="s">
        <v>1182</v>
      </c>
      <c r="TMM18" s="182"/>
      <c r="TMN18" s="120">
        <v>0.64</v>
      </c>
      <c r="TMO18" s="110" t="s">
        <v>752</v>
      </c>
      <c r="TMP18" s="111" t="s">
        <v>526</v>
      </c>
      <c r="TMQ18" s="112" t="s">
        <v>525</v>
      </c>
      <c r="TMR18" s="142">
        <v>44927</v>
      </c>
      <c r="TMS18" s="142">
        <v>44743</v>
      </c>
      <c r="TMT18" s="143">
        <v>44652</v>
      </c>
      <c r="TMU18" s="142">
        <v>44562</v>
      </c>
      <c r="TMV18" s="112" t="s">
        <v>56</v>
      </c>
      <c r="TMW18" s="141" t="s">
        <v>54</v>
      </c>
      <c r="TMX18" s="117" t="s">
        <v>751</v>
      </c>
      <c r="TMY18" s="111" t="s">
        <v>1181</v>
      </c>
      <c r="TMZ18" s="111"/>
      <c r="TNA18" s="119">
        <v>0.62</v>
      </c>
      <c r="TNB18" s="181" t="s">
        <v>1182</v>
      </c>
      <c r="TNC18" s="182"/>
      <c r="TND18" s="120">
        <v>0.64</v>
      </c>
      <c r="TNE18" s="110" t="s">
        <v>752</v>
      </c>
      <c r="TNF18" s="111" t="s">
        <v>526</v>
      </c>
      <c r="TNG18" s="112" t="s">
        <v>525</v>
      </c>
      <c r="TNH18" s="142">
        <v>44927</v>
      </c>
      <c r="TNI18" s="142">
        <v>44743</v>
      </c>
      <c r="TNJ18" s="143">
        <v>44652</v>
      </c>
      <c r="TNK18" s="142">
        <v>44562</v>
      </c>
      <c r="TNL18" s="112" t="s">
        <v>56</v>
      </c>
      <c r="TNM18" s="141" t="s">
        <v>54</v>
      </c>
      <c r="TNN18" s="117" t="s">
        <v>751</v>
      </c>
      <c r="TNO18" s="111" t="s">
        <v>1181</v>
      </c>
      <c r="TNP18" s="111"/>
      <c r="TNQ18" s="119">
        <v>0.62</v>
      </c>
      <c r="TNR18" s="181" t="s">
        <v>1182</v>
      </c>
      <c r="TNS18" s="182"/>
      <c r="TNT18" s="120">
        <v>0.64</v>
      </c>
      <c r="TNU18" s="110" t="s">
        <v>752</v>
      </c>
      <c r="TNV18" s="111" t="s">
        <v>526</v>
      </c>
      <c r="TNW18" s="112" t="s">
        <v>525</v>
      </c>
      <c r="TNX18" s="142">
        <v>44927</v>
      </c>
      <c r="TNY18" s="142">
        <v>44743</v>
      </c>
      <c r="TNZ18" s="143">
        <v>44652</v>
      </c>
      <c r="TOA18" s="142">
        <v>44562</v>
      </c>
      <c r="TOB18" s="112" t="s">
        <v>56</v>
      </c>
      <c r="TOC18" s="141" t="s">
        <v>54</v>
      </c>
      <c r="TOD18" s="117" t="s">
        <v>751</v>
      </c>
      <c r="TOE18" s="111" t="s">
        <v>1181</v>
      </c>
      <c r="TOF18" s="111"/>
      <c r="TOG18" s="119">
        <v>0.62</v>
      </c>
      <c r="TOH18" s="181" t="s">
        <v>1182</v>
      </c>
      <c r="TOI18" s="182"/>
      <c r="TOJ18" s="120">
        <v>0.64</v>
      </c>
      <c r="TOK18" s="110" t="s">
        <v>752</v>
      </c>
      <c r="TOL18" s="111" t="s">
        <v>526</v>
      </c>
      <c r="TOM18" s="112" t="s">
        <v>525</v>
      </c>
      <c r="TON18" s="142">
        <v>44927</v>
      </c>
      <c r="TOO18" s="142">
        <v>44743</v>
      </c>
      <c r="TOP18" s="143">
        <v>44652</v>
      </c>
      <c r="TOQ18" s="142">
        <v>44562</v>
      </c>
      <c r="TOR18" s="112" t="s">
        <v>56</v>
      </c>
      <c r="TOS18" s="141" t="s">
        <v>54</v>
      </c>
      <c r="TOT18" s="117" t="s">
        <v>751</v>
      </c>
      <c r="TOU18" s="111" t="s">
        <v>1181</v>
      </c>
      <c r="TOV18" s="111"/>
      <c r="TOW18" s="119">
        <v>0.62</v>
      </c>
      <c r="TOX18" s="181" t="s">
        <v>1182</v>
      </c>
      <c r="TOY18" s="182"/>
      <c r="TOZ18" s="120">
        <v>0.64</v>
      </c>
      <c r="TPA18" s="110" t="s">
        <v>752</v>
      </c>
      <c r="TPB18" s="111" t="s">
        <v>526</v>
      </c>
      <c r="TPC18" s="112" t="s">
        <v>525</v>
      </c>
      <c r="TPD18" s="142">
        <v>44927</v>
      </c>
      <c r="TPE18" s="142">
        <v>44743</v>
      </c>
      <c r="TPF18" s="143">
        <v>44652</v>
      </c>
      <c r="TPG18" s="142">
        <v>44562</v>
      </c>
      <c r="TPH18" s="112" t="s">
        <v>56</v>
      </c>
      <c r="TPI18" s="141" t="s">
        <v>54</v>
      </c>
      <c r="TPJ18" s="117" t="s">
        <v>751</v>
      </c>
      <c r="TPK18" s="111" t="s">
        <v>1181</v>
      </c>
      <c r="TPL18" s="111"/>
      <c r="TPM18" s="119">
        <v>0.62</v>
      </c>
      <c r="TPN18" s="181" t="s">
        <v>1182</v>
      </c>
      <c r="TPO18" s="182"/>
      <c r="TPP18" s="120">
        <v>0.64</v>
      </c>
      <c r="TPQ18" s="110" t="s">
        <v>752</v>
      </c>
      <c r="TPR18" s="111" t="s">
        <v>526</v>
      </c>
      <c r="TPS18" s="112" t="s">
        <v>525</v>
      </c>
      <c r="TPT18" s="142">
        <v>44927</v>
      </c>
      <c r="TPU18" s="142">
        <v>44743</v>
      </c>
      <c r="TPV18" s="143">
        <v>44652</v>
      </c>
      <c r="TPW18" s="142">
        <v>44562</v>
      </c>
      <c r="TPX18" s="112" t="s">
        <v>56</v>
      </c>
      <c r="TPY18" s="141" t="s">
        <v>54</v>
      </c>
      <c r="TPZ18" s="117" t="s">
        <v>751</v>
      </c>
      <c r="TQA18" s="111" t="s">
        <v>1181</v>
      </c>
      <c r="TQB18" s="111"/>
      <c r="TQC18" s="119">
        <v>0.62</v>
      </c>
      <c r="TQD18" s="181" t="s">
        <v>1182</v>
      </c>
      <c r="TQE18" s="182"/>
      <c r="TQF18" s="120">
        <v>0.64</v>
      </c>
      <c r="TQG18" s="110" t="s">
        <v>752</v>
      </c>
      <c r="TQH18" s="111" t="s">
        <v>526</v>
      </c>
      <c r="TQI18" s="112" t="s">
        <v>525</v>
      </c>
      <c r="TQJ18" s="142">
        <v>44927</v>
      </c>
      <c r="TQK18" s="142">
        <v>44743</v>
      </c>
      <c r="TQL18" s="143">
        <v>44652</v>
      </c>
      <c r="TQM18" s="142">
        <v>44562</v>
      </c>
      <c r="TQN18" s="112" t="s">
        <v>56</v>
      </c>
      <c r="TQO18" s="141" t="s">
        <v>54</v>
      </c>
      <c r="TQP18" s="117" t="s">
        <v>751</v>
      </c>
      <c r="TQQ18" s="111" t="s">
        <v>1181</v>
      </c>
      <c r="TQR18" s="111"/>
      <c r="TQS18" s="119">
        <v>0.62</v>
      </c>
      <c r="TQT18" s="181" t="s">
        <v>1182</v>
      </c>
      <c r="TQU18" s="182"/>
      <c r="TQV18" s="120">
        <v>0.64</v>
      </c>
      <c r="TQW18" s="110" t="s">
        <v>752</v>
      </c>
      <c r="TQX18" s="111" t="s">
        <v>526</v>
      </c>
      <c r="TQY18" s="112" t="s">
        <v>525</v>
      </c>
      <c r="TQZ18" s="142">
        <v>44927</v>
      </c>
      <c r="TRA18" s="142">
        <v>44743</v>
      </c>
      <c r="TRB18" s="143">
        <v>44652</v>
      </c>
      <c r="TRC18" s="142">
        <v>44562</v>
      </c>
      <c r="TRD18" s="112" t="s">
        <v>56</v>
      </c>
      <c r="TRE18" s="141" t="s">
        <v>54</v>
      </c>
      <c r="TRF18" s="117" t="s">
        <v>751</v>
      </c>
      <c r="TRG18" s="111" t="s">
        <v>1181</v>
      </c>
      <c r="TRH18" s="111"/>
      <c r="TRI18" s="119">
        <v>0.62</v>
      </c>
      <c r="TRJ18" s="181" t="s">
        <v>1182</v>
      </c>
      <c r="TRK18" s="182"/>
      <c r="TRL18" s="120">
        <v>0.64</v>
      </c>
      <c r="TRM18" s="110" t="s">
        <v>752</v>
      </c>
      <c r="TRN18" s="111" t="s">
        <v>526</v>
      </c>
      <c r="TRO18" s="112" t="s">
        <v>525</v>
      </c>
      <c r="TRP18" s="142">
        <v>44927</v>
      </c>
      <c r="TRQ18" s="142">
        <v>44743</v>
      </c>
      <c r="TRR18" s="143">
        <v>44652</v>
      </c>
      <c r="TRS18" s="142">
        <v>44562</v>
      </c>
      <c r="TRT18" s="112" t="s">
        <v>56</v>
      </c>
      <c r="TRU18" s="141" t="s">
        <v>54</v>
      </c>
      <c r="TRV18" s="117" t="s">
        <v>751</v>
      </c>
      <c r="TRW18" s="111" t="s">
        <v>1181</v>
      </c>
      <c r="TRX18" s="111"/>
      <c r="TRY18" s="119">
        <v>0.62</v>
      </c>
      <c r="TRZ18" s="181" t="s">
        <v>1182</v>
      </c>
      <c r="TSA18" s="182"/>
      <c r="TSB18" s="120">
        <v>0.64</v>
      </c>
      <c r="TSC18" s="110" t="s">
        <v>752</v>
      </c>
      <c r="TSD18" s="111" t="s">
        <v>526</v>
      </c>
      <c r="TSE18" s="112" t="s">
        <v>525</v>
      </c>
      <c r="TSF18" s="142">
        <v>44927</v>
      </c>
      <c r="TSG18" s="142">
        <v>44743</v>
      </c>
      <c r="TSH18" s="143">
        <v>44652</v>
      </c>
      <c r="TSI18" s="142">
        <v>44562</v>
      </c>
      <c r="TSJ18" s="112" t="s">
        <v>56</v>
      </c>
      <c r="TSK18" s="141" t="s">
        <v>54</v>
      </c>
      <c r="TSL18" s="117" t="s">
        <v>751</v>
      </c>
      <c r="TSM18" s="111" t="s">
        <v>1181</v>
      </c>
      <c r="TSN18" s="111"/>
      <c r="TSO18" s="119">
        <v>0.62</v>
      </c>
      <c r="TSP18" s="181" t="s">
        <v>1182</v>
      </c>
      <c r="TSQ18" s="182"/>
      <c r="TSR18" s="120">
        <v>0.64</v>
      </c>
      <c r="TSS18" s="110" t="s">
        <v>752</v>
      </c>
      <c r="TST18" s="111" t="s">
        <v>526</v>
      </c>
      <c r="TSU18" s="112" t="s">
        <v>525</v>
      </c>
      <c r="TSV18" s="142">
        <v>44927</v>
      </c>
      <c r="TSW18" s="142">
        <v>44743</v>
      </c>
      <c r="TSX18" s="143">
        <v>44652</v>
      </c>
      <c r="TSY18" s="142">
        <v>44562</v>
      </c>
      <c r="TSZ18" s="112" t="s">
        <v>56</v>
      </c>
      <c r="TTA18" s="141" t="s">
        <v>54</v>
      </c>
      <c r="TTB18" s="117" t="s">
        <v>751</v>
      </c>
      <c r="TTC18" s="111" t="s">
        <v>1181</v>
      </c>
      <c r="TTD18" s="111"/>
      <c r="TTE18" s="119">
        <v>0.62</v>
      </c>
      <c r="TTF18" s="181" t="s">
        <v>1182</v>
      </c>
      <c r="TTG18" s="182"/>
      <c r="TTH18" s="120">
        <v>0.64</v>
      </c>
      <c r="TTI18" s="110" t="s">
        <v>752</v>
      </c>
      <c r="TTJ18" s="111" t="s">
        <v>526</v>
      </c>
      <c r="TTK18" s="112" t="s">
        <v>525</v>
      </c>
      <c r="TTL18" s="142">
        <v>44927</v>
      </c>
      <c r="TTM18" s="142">
        <v>44743</v>
      </c>
      <c r="TTN18" s="143">
        <v>44652</v>
      </c>
      <c r="TTO18" s="142">
        <v>44562</v>
      </c>
      <c r="TTP18" s="112" t="s">
        <v>56</v>
      </c>
      <c r="TTQ18" s="141" t="s">
        <v>54</v>
      </c>
      <c r="TTR18" s="117" t="s">
        <v>751</v>
      </c>
      <c r="TTS18" s="111" t="s">
        <v>1181</v>
      </c>
      <c r="TTT18" s="111"/>
      <c r="TTU18" s="119">
        <v>0.62</v>
      </c>
      <c r="TTV18" s="181" t="s">
        <v>1182</v>
      </c>
      <c r="TTW18" s="182"/>
      <c r="TTX18" s="120">
        <v>0.64</v>
      </c>
      <c r="TTY18" s="110" t="s">
        <v>752</v>
      </c>
      <c r="TTZ18" s="111" t="s">
        <v>526</v>
      </c>
      <c r="TUA18" s="112" t="s">
        <v>525</v>
      </c>
      <c r="TUB18" s="142">
        <v>44927</v>
      </c>
      <c r="TUC18" s="142">
        <v>44743</v>
      </c>
      <c r="TUD18" s="143">
        <v>44652</v>
      </c>
      <c r="TUE18" s="142">
        <v>44562</v>
      </c>
      <c r="TUF18" s="112" t="s">
        <v>56</v>
      </c>
      <c r="TUG18" s="141" t="s">
        <v>54</v>
      </c>
      <c r="TUH18" s="117" t="s">
        <v>751</v>
      </c>
      <c r="TUI18" s="111" t="s">
        <v>1181</v>
      </c>
      <c r="TUJ18" s="111"/>
      <c r="TUK18" s="119">
        <v>0.62</v>
      </c>
      <c r="TUL18" s="181" t="s">
        <v>1182</v>
      </c>
      <c r="TUM18" s="182"/>
      <c r="TUN18" s="120">
        <v>0.64</v>
      </c>
      <c r="TUO18" s="110" t="s">
        <v>752</v>
      </c>
      <c r="TUP18" s="111" t="s">
        <v>526</v>
      </c>
      <c r="TUQ18" s="112" t="s">
        <v>525</v>
      </c>
      <c r="TUR18" s="142">
        <v>44927</v>
      </c>
      <c r="TUS18" s="142">
        <v>44743</v>
      </c>
      <c r="TUT18" s="143">
        <v>44652</v>
      </c>
      <c r="TUU18" s="142">
        <v>44562</v>
      </c>
      <c r="TUV18" s="112" t="s">
        <v>56</v>
      </c>
      <c r="TUW18" s="141" t="s">
        <v>54</v>
      </c>
      <c r="TUX18" s="117" t="s">
        <v>751</v>
      </c>
      <c r="TUY18" s="111" t="s">
        <v>1181</v>
      </c>
      <c r="TUZ18" s="111"/>
      <c r="TVA18" s="119">
        <v>0.62</v>
      </c>
      <c r="TVB18" s="181" t="s">
        <v>1182</v>
      </c>
      <c r="TVC18" s="182"/>
      <c r="TVD18" s="120">
        <v>0.64</v>
      </c>
      <c r="TVE18" s="110" t="s">
        <v>752</v>
      </c>
      <c r="TVF18" s="111" t="s">
        <v>526</v>
      </c>
      <c r="TVG18" s="112" t="s">
        <v>525</v>
      </c>
      <c r="TVH18" s="142">
        <v>44927</v>
      </c>
      <c r="TVI18" s="142">
        <v>44743</v>
      </c>
      <c r="TVJ18" s="143">
        <v>44652</v>
      </c>
      <c r="TVK18" s="142">
        <v>44562</v>
      </c>
      <c r="TVL18" s="112" t="s">
        <v>56</v>
      </c>
      <c r="TVM18" s="141" t="s">
        <v>54</v>
      </c>
      <c r="TVN18" s="117" t="s">
        <v>751</v>
      </c>
      <c r="TVO18" s="111" t="s">
        <v>1181</v>
      </c>
      <c r="TVP18" s="111"/>
      <c r="TVQ18" s="119">
        <v>0.62</v>
      </c>
      <c r="TVR18" s="181" t="s">
        <v>1182</v>
      </c>
      <c r="TVS18" s="182"/>
      <c r="TVT18" s="120">
        <v>0.64</v>
      </c>
      <c r="TVU18" s="110" t="s">
        <v>752</v>
      </c>
      <c r="TVV18" s="111" t="s">
        <v>526</v>
      </c>
      <c r="TVW18" s="112" t="s">
        <v>525</v>
      </c>
      <c r="TVX18" s="142">
        <v>44927</v>
      </c>
      <c r="TVY18" s="142">
        <v>44743</v>
      </c>
      <c r="TVZ18" s="143">
        <v>44652</v>
      </c>
      <c r="TWA18" s="142">
        <v>44562</v>
      </c>
      <c r="TWB18" s="112" t="s">
        <v>56</v>
      </c>
      <c r="TWC18" s="141" t="s">
        <v>54</v>
      </c>
      <c r="TWD18" s="117" t="s">
        <v>751</v>
      </c>
      <c r="TWE18" s="111" t="s">
        <v>1181</v>
      </c>
      <c r="TWF18" s="111"/>
      <c r="TWG18" s="119">
        <v>0.62</v>
      </c>
      <c r="TWH18" s="181" t="s">
        <v>1182</v>
      </c>
      <c r="TWI18" s="182"/>
      <c r="TWJ18" s="120">
        <v>0.64</v>
      </c>
      <c r="TWK18" s="110" t="s">
        <v>752</v>
      </c>
      <c r="TWL18" s="111" t="s">
        <v>526</v>
      </c>
      <c r="TWM18" s="112" t="s">
        <v>525</v>
      </c>
      <c r="TWN18" s="142">
        <v>44927</v>
      </c>
      <c r="TWO18" s="142">
        <v>44743</v>
      </c>
      <c r="TWP18" s="143">
        <v>44652</v>
      </c>
      <c r="TWQ18" s="142">
        <v>44562</v>
      </c>
      <c r="TWR18" s="112" t="s">
        <v>56</v>
      </c>
      <c r="TWS18" s="141" t="s">
        <v>54</v>
      </c>
      <c r="TWT18" s="117" t="s">
        <v>751</v>
      </c>
      <c r="TWU18" s="111" t="s">
        <v>1181</v>
      </c>
      <c r="TWV18" s="111"/>
      <c r="TWW18" s="119">
        <v>0.62</v>
      </c>
      <c r="TWX18" s="181" t="s">
        <v>1182</v>
      </c>
      <c r="TWY18" s="182"/>
      <c r="TWZ18" s="120">
        <v>0.64</v>
      </c>
      <c r="TXA18" s="110" t="s">
        <v>752</v>
      </c>
      <c r="TXB18" s="111" t="s">
        <v>526</v>
      </c>
      <c r="TXC18" s="112" t="s">
        <v>525</v>
      </c>
      <c r="TXD18" s="142">
        <v>44927</v>
      </c>
      <c r="TXE18" s="142">
        <v>44743</v>
      </c>
      <c r="TXF18" s="143">
        <v>44652</v>
      </c>
      <c r="TXG18" s="142">
        <v>44562</v>
      </c>
      <c r="TXH18" s="112" t="s">
        <v>56</v>
      </c>
      <c r="TXI18" s="141" t="s">
        <v>54</v>
      </c>
      <c r="TXJ18" s="117" t="s">
        <v>751</v>
      </c>
      <c r="TXK18" s="111" t="s">
        <v>1181</v>
      </c>
      <c r="TXL18" s="111"/>
      <c r="TXM18" s="119">
        <v>0.62</v>
      </c>
      <c r="TXN18" s="181" t="s">
        <v>1182</v>
      </c>
      <c r="TXO18" s="182"/>
      <c r="TXP18" s="120">
        <v>0.64</v>
      </c>
      <c r="TXQ18" s="110" t="s">
        <v>752</v>
      </c>
      <c r="TXR18" s="111" t="s">
        <v>526</v>
      </c>
      <c r="TXS18" s="112" t="s">
        <v>525</v>
      </c>
      <c r="TXT18" s="142">
        <v>44927</v>
      </c>
      <c r="TXU18" s="142">
        <v>44743</v>
      </c>
      <c r="TXV18" s="143">
        <v>44652</v>
      </c>
      <c r="TXW18" s="142">
        <v>44562</v>
      </c>
      <c r="TXX18" s="112" t="s">
        <v>56</v>
      </c>
      <c r="TXY18" s="141" t="s">
        <v>54</v>
      </c>
      <c r="TXZ18" s="117" t="s">
        <v>751</v>
      </c>
      <c r="TYA18" s="111" t="s">
        <v>1181</v>
      </c>
      <c r="TYB18" s="111"/>
      <c r="TYC18" s="119">
        <v>0.62</v>
      </c>
      <c r="TYD18" s="181" t="s">
        <v>1182</v>
      </c>
      <c r="TYE18" s="182"/>
      <c r="TYF18" s="120">
        <v>0.64</v>
      </c>
      <c r="TYG18" s="110" t="s">
        <v>752</v>
      </c>
      <c r="TYH18" s="111" t="s">
        <v>526</v>
      </c>
      <c r="TYI18" s="112" t="s">
        <v>525</v>
      </c>
      <c r="TYJ18" s="142">
        <v>44927</v>
      </c>
      <c r="TYK18" s="142">
        <v>44743</v>
      </c>
      <c r="TYL18" s="143">
        <v>44652</v>
      </c>
      <c r="TYM18" s="142">
        <v>44562</v>
      </c>
      <c r="TYN18" s="112" t="s">
        <v>56</v>
      </c>
      <c r="TYO18" s="141" t="s">
        <v>54</v>
      </c>
      <c r="TYP18" s="117" t="s">
        <v>751</v>
      </c>
      <c r="TYQ18" s="111" t="s">
        <v>1181</v>
      </c>
      <c r="TYR18" s="111"/>
      <c r="TYS18" s="119">
        <v>0.62</v>
      </c>
      <c r="TYT18" s="181" t="s">
        <v>1182</v>
      </c>
      <c r="TYU18" s="182"/>
      <c r="TYV18" s="120">
        <v>0.64</v>
      </c>
      <c r="TYW18" s="110" t="s">
        <v>752</v>
      </c>
      <c r="TYX18" s="111" t="s">
        <v>526</v>
      </c>
      <c r="TYY18" s="112" t="s">
        <v>525</v>
      </c>
      <c r="TYZ18" s="142">
        <v>44927</v>
      </c>
      <c r="TZA18" s="142">
        <v>44743</v>
      </c>
      <c r="TZB18" s="143">
        <v>44652</v>
      </c>
      <c r="TZC18" s="142">
        <v>44562</v>
      </c>
      <c r="TZD18" s="112" t="s">
        <v>56</v>
      </c>
      <c r="TZE18" s="141" t="s">
        <v>54</v>
      </c>
      <c r="TZF18" s="117" t="s">
        <v>751</v>
      </c>
      <c r="TZG18" s="111" t="s">
        <v>1181</v>
      </c>
      <c r="TZH18" s="111"/>
      <c r="TZI18" s="119">
        <v>0.62</v>
      </c>
      <c r="TZJ18" s="181" t="s">
        <v>1182</v>
      </c>
      <c r="TZK18" s="182"/>
      <c r="TZL18" s="120">
        <v>0.64</v>
      </c>
      <c r="TZM18" s="110" t="s">
        <v>752</v>
      </c>
      <c r="TZN18" s="111" t="s">
        <v>526</v>
      </c>
      <c r="TZO18" s="112" t="s">
        <v>525</v>
      </c>
      <c r="TZP18" s="142">
        <v>44927</v>
      </c>
      <c r="TZQ18" s="142">
        <v>44743</v>
      </c>
      <c r="TZR18" s="143">
        <v>44652</v>
      </c>
      <c r="TZS18" s="142">
        <v>44562</v>
      </c>
      <c r="TZT18" s="112" t="s">
        <v>56</v>
      </c>
      <c r="TZU18" s="141" t="s">
        <v>54</v>
      </c>
      <c r="TZV18" s="117" t="s">
        <v>751</v>
      </c>
      <c r="TZW18" s="111" t="s">
        <v>1181</v>
      </c>
      <c r="TZX18" s="111"/>
      <c r="TZY18" s="119">
        <v>0.62</v>
      </c>
      <c r="TZZ18" s="181" t="s">
        <v>1182</v>
      </c>
      <c r="UAA18" s="182"/>
      <c r="UAB18" s="120">
        <v>0.64</v>
      </c>
      <c r="UAC18" s="110" t="s">
        <v>752</v>
      </c>
      <c r="UAD18" s="111" t="s">
        <v>526</v>
      </c>
      <c r="UAE18" s="112" t="s">
        <v>525</v>
      </c>
      <c r="UAF18" s="142">
        <v>44927</v>
      </c>
      <c r="UAG18" s="142">
        <v>44743</v>
      </c>
      <c r="UAH18" s="143">
        <v>44652</v>
      </c>
      <c r="UAI18" s="142">
        <v>44562</v>
      </c>
      <c r="UAJ18" s="112" t="s">
        <v>56</v>
      </c>
      <c r="UAK18" s="141" t="s">
        <v>54</v>
      </c>
      <c r="UAL18" s="117" t="s">
        <v>751</v>
      </c>
      <c r="UAM18" s="111" t="s">
        <v>1181</v>
      </c>
      <c r="UAN18" s="111"/>
      <c r="UAO18" s="119">
        <v>0.62</v>
      </c>
      <c r="UAP18" s="181" t="s">
        <v>1182</v>
      </c>
      <c r="UAQ18" s="182"/>
      <c r="UAR18" s="120">
        <v>0.64</v>
      </c>
      <c r="UAS18" s="110" t="s">
        <v>752</v>
      </c>
      <c r="UAT18" s="111" t="s">
        <v>526</v>
      </c>
      <c r="UAU18" s="112" t="s">
        <v>525</v>
      </c>
      <c r="UAV18" s="142">
        <v>44927</v>
      </c>
      <c r="UAW18" s="142">
        <v>44743</v>
      </c>
      <c r="UAX18" s="143">
        <v>44652</v>
      </c>
      <c r="UAY18" s="142">
        <v>44562</v>
      </c>
      <c r="UAZ18" s="112" t="s">
        <v>56</v>
      </c>
      <c r="UBA18" s="141" t="s">
        <v>54</v>
      </c>
      <c r="UBB18" s="117" t="s">
        <v>751</v>
      </c>
      <c r="UBC18" s="111" t="s">
        <v>1181</v>
      </c>
      <c r="UBD18" s="111"/>
      <c r="UBE18" s="119">
        <v>0.62</v>
      </c>
      <c r="UBF18" s="181" t="s">
        <v>1182</v>
      </c>
      <c r="UBG18" s="182"/>
      <c r="UBH18" s="120">
        <v>0.64</v>
      </c>
      <c r="UBI18" s="110" t="s">
        <v>752</v>
      </c>
      <c r="UBJ18" s="111" t="s">
        <v>526</v>
      </c>
      <c r="UBK18" s="112" t="s">
        <v>525</v>
      </c>
      <c r="UBL18" s="142">
        <v>44927</v>
      </c>
      <c r="UBM18" s="142">
        <v>44743</v>
      </c>
      <c r="UBN18" s="143">
        <v>44652</v>
      </c>
      <c r="UBO18" s="142">
        <v>44562</v>
      </c>
      <c r="UBP18" s="112" t="s">
        <v>56</v>
      </c>
      <c r="UBQ18" s="141" t="s">
        <v>54</v>
      </c>
      <c r="UBR18" s="117" t="s">
        <v>751</v>
      </c>
      <c r="UBS18" s="111" t="s">
        <v>1181</v>
      </c>
      <c r="UBT18" s="111"/>
      <c r="UBU18" s="119">
        <v>0.62</v>
      </c>
      <c r="UBV18" s="181" t="s">
        <v>1182</v>
      </c>
      <c r="UBW18" s="182"/>
      <c r="UBX18" s="120">
        <v>0.64</v>
      </c>
      <c r="UBY18" s="110" t="s">
        <v>752</v>
      </c>
      <c r="UBZ18" s="111" t="s">
        <v>526</v>
      </c>
      <c r="UCA18" s="112" t="s">
        <v>525</v>
      </c>
      <c r="UCB18" s="142">
        <v>44927</v>
      </c>
      <c r="UCC18" s="142">
        <v>44743</v>
      </c>
      <c r="UCD18" s="143">
        <v>44652</v>
      </c>
      <c r="UCE18" s="142">
        <v>44562</v>
      </c>
      <c r="UCF18" s="112" t="s">
        <v>56</v>
      </c>
      <c r="UCG18" s="141" t="s">
        <v>54</v>
      </c>
      <c r="UCH18" s="117" t="s">
        <v>751</v>
      </c>
      <c r="UCI18" s="111" t="s">
        <v>1181</v>
      </c>
      <c r="UCJ18" s="111"/>
      <c r="UCK18" s="119">
        <v>0.62</v>
      </c>
      <c r="UCL18" s="181" t="s">
        <v>1182</v>
      </c>
      <c r="UCM18" s="182"/>
      <c r="UCN18" s="120">
        <v>0.64</v>
      </c>
      <c r="UCO18" s="110" t="s">
        <v>752</v>
      </c>
      <c r="UCP18" s="111" t="s">
        <v>526</v>
      </c>
      <c r="UCQ18" s="112" t="s">
        <v>525</v>
      </c>
      <c r="UCR18" s="142">
        <v>44927</v>
      </c>
      <c r="UCS18" s="142">
        <v>44743</v>
      </c>
      <c r="UCT18" s="143">
        <v>44652</v>
      </c>
      <c r="UCU18" s="142">
        <v>44562</v>
      </c>
      <c r="UCV18" s="112" t="s">
        <v>56</v>
      </c>
      <c r="UCW18" s="141" t="s">
        <v>54</v>
      </c>
      <c r="UCX18" s="117" t="s">
        <v>751</v>
      </c>
      <c r="UCY18" s="111" t="s">
        <v>1181</v>
      </c>
      <c r="UCZ18" s="111"/>
      <c r="UDA18" s="119">
        <v>0.62</v>
      </c>
      <c r="UDB18" s="181" t="s">
        <v>1182</v>
      </c>
      <c r="UDC18" s="182"/>
      <c r="UDD18" s="120">
        <v>0.64</v>
      </c>
      <c r="UDE18" s="110" t="s">
        <v>752</v>
      </c>
      <c r="UDF18" s="111" t="s">
        <v>526</v>
      </c>
      <c r="UDG18" s="112" t="s">
        <v>525</v>
      </c>
      <c r="UDH18" s="142">
        <v>44927</v>
      </c>
      <c r="UDI18" s="142">
        <v>44743</v>
      </c>
      <c r="UDJ18" s="143">
        <v>44652</v>
      </c>
      <c r="UDK18" s="142">
        <v>44562</v>
      </c>
      <c r="UDL18" s="112" t="s">
        <v>56</v>
      </c>
      <c r="UDM18" s="141" t="s">
        <v>54</v>
      </c>
      <c r="UDN18" s="117" t="s">
        <v>751</v>
      </c>
      <c r="UDO18" s="111" t="s">
        <v>1181</v>
      </c>
      <c r="UDP18" s="111"/>
      <c r="UDQ18" s="119">
        <v>0.62</v>
      </c>
      <c r="UDR18" s="181" t="s">
        <v>1182</v>
      </c>
      <c r="UDS18" s="182"/>
      <c r="UDT18" s="120">
        <v>0.64</v>
      </c>
      <c r="UDU18" s="110" t="s">
        <v>752</v>
      </c>
      <c r="UDV18" s="111" t="s">
        <v>526</v>
      </c>
      <c r="UDW18" s="112" t="s">
        <v>525</v>
      </c>
      <c r="UDX18" s="142">
        <v>44927</v>
      </c>
      <c r="UDY18" s="142">
        <v>44743</v>
      </c>
      <c r="UDZ18" s="143">
        <v>44652</v>
      </c>
      <c r="UEA18" s="142">
        <v>44562</v>
      </c>
      <c r="UEB18" s="112" t="s">
        <v>56</v>
      </c>
      <c r="UEC18" s="141" t="s">
        <v>54</v>
      </c>
      <c r="UED18" s="117" t="s">
        <v>751</v>
      </c>
      <c r="UEE18" s="111" t="s">
        <v>1181</v>
      </c>
      <c r="UEF18" s="111"/>
      <c r="UEG18" s="119">
        <v>0.62</v>
      </c>
      <c r="UEH18" s="181" t="s">
        <v>1182</v>
      </c>
      <c r="UEI18" s="182"/>
      <c r="UEJ18" s="120">
        <v>0.64</v>
      </c>
      <c r="UEK18" s="110" t="s">
        <v>752</v>
      </c>
      <c r="UEL18" s="111" t="s">
        <v>526</v>
      </c>
      <c r="UEM18" s="112" t="s">
        <v>525</v>
      </c>
      <c r="UEN18" s="142">
        <v>44927</v>
      </c>
      <c r="UEO18" s="142">
        <v>44743</v>
      </c>
      <c r="UEP18" s="143">
        <v>44652</v>
      </c>
      <c r="UEQ18" s="142">
        <v>44562</v>
      </c>
      <c r="UER18" s="112" t="s">
        <v>56</v>
      </c>
      <c r="UES18" s="141" t="s">
        <v>54</v>
      </c>
      <c r="UET18" s="117" t="s">
        <v>751</v>
      </c>
      <c r="UEU18" s="111" t="s">
        <v>1181</v>
      </c>
      <c r="UEV18" s="111"/>
      <c r="UEW18" s="119">
        <v>0.62</v>
      </c>
      <c r="UEX18" s="181" t="s">
        <v>1182</v>
      </c>
      <c r="UEY18" s="182"/>
      <c r="UEZ18" s="120">
        <v>0.64</v>
      </c>
      <c r="UFA18" s="110" t="s">
        <v>752</v>
      </c>
      <c r="UFB18" s="111" t="s">
        <v>526</v>
      </c>
      <c r="UFC18" s="112" t="s">
        <v>525</v>
      </c>
      <c r="UFD18" s="142">
        <v>44927</v>
      </c>
      <c r="UFE18" s="142">
        <v>44743</v>
      </c>
      <c r="UFF18" s="143">
        <v>44652</v>
      </c>
      <c r="UFG18" s="142">
        <v>44562</v>
      </c>
      <c r="UFH18" s="112" t="s">
        <v>56</v>
      </c>
      <c r="UFI18" s="141" t="s">
        <v>54</v>
      </c>
      <c r="UFJ18" s="117" t="s">
        <v>751</v>
      </c>
      <c r="UFK18" s="111" t="s">
        <v>1181</v>
      </c>
      <c r="UFL18" s="111"/>
      <c r="UFM18" s="119">
        <v>0.62</v>
      </c>
      <c r="UFN18" s="181" t="s">
        <v>1182</v>
      </c>
      <c r="UFO18" s="182"/>
      <c r="UFP18" s="120">
        <v>0.64</v>
      </c>
      <c r="UFQ18" s="110" t="s">
        <v>752</v>
      </c>
      <c r="UFR18" s="111" t="s">
        <v>526</v>
      </c>
      <c r="UFS18" s="112" t="s">
        <v>525</v>
      </c>
      <c r="UFT18" s="142">
        <v>44927</v>
      </c>
      <c r="UFU18" s="142">
        <v>44743</v>
      </c>
      <c r="UFV18" s="143">
        <v>44652</v>
      </c>
      <c r="UFW18" s="142">
        <v>44562</v>
      </c>
      <c r="UFX18" s="112" t="s">
        <v>56</v>
      </c>
      <c r="UFY18" s="141" t="s">
        <v>54</v>
      </c>
      <c r="UFZ18" s="117" t="s">
        <v>751</v>
      </c>
      <c r="UGA18" s="111" t="s">
        <v>1181</v>
      </c>
      <c r="UGB18" s="111"/>
      <c r="UGC18" s="119">
        <v>0.62</v>
      </c>
      <c r="UGD18" s="181" t="s">
        <v>1182</v>
      </c>
      <c r="UGE18" s="182"/>
      <c r="UGF18" s="120">
        <v>0.64</v>
      </c>
      <c r="UGG18" s="110" t="s">
        <v>752</v>
      </c>
      <c r="UGH18" s="111" t="s">
        <v>526</v>
      </c>
      <c r="UGI18" s="112" t="s">
        <v>525</v>
      </c>
      <c r="UGJ18" s="142">
        <v>44927</v>
      </c>
      <c r="UGK18" s="142">
        <v>44743</v>
      </c>
      <c r="UGL18" s="143">
        <v>44652</v>
      </c>
      <c r="UGM18" s="142">
        <v>44562</v>
      </c>
      <c r="UGN18" s="112" t="s">
        <v>56</v>
      </c>
      <c r="UGO18" s="141" t="s">
        <v>54</v>
      </c>
      <c r="UGP18" s="117" t="s">
        <v>751</v>
      </c>
      <c r="UGQ18" s="111" t="s">
        <v>1181</v>
      </c>
      <c r="UGR18" s="111"/>
      <c r="UGS18" s="119">
        <v>0.62</v>
      </c>
      <c r="UGT18" s="181" t="s">
        <v>1182</v>
      </c>
      <c r="UGU18" s="182"/>
      <c r="UGV18" s="120">
        <v>0.64</v>
      </c>
      <c r="UGW18" s="110" t="s">
        <v>752</v>
      </c>
      <c r="UGX18" s="111" t="s">
        <v>526</v>
      </c>
      <c r="UGY18" s="112" t="s">
        <v>525</v>
      </c>
      <c r="UGZ18" s="142">
        <v>44927</v>
      </c>
      <c r="UHA18" s="142">
        <v>44743</v>
      </c>
      <c r="UHB18" s="143">
        <v>44652</v>
      </c>
      <c r="UHC18" s="142">
        <v>44562</v>
      </c>
      <c r="UHD18" s="112" t="s">
        <v>56</v>
      </c>
      <c r="UHE18" s="141" t="s">
        <v>54</v>
      </c>
      <c r="UHF18" s="117" t="s">
        <v>751</v>
      </c>
      <c r="UHG18" s="111" t="s">
        <v>1181</v>
      </c>
      <c r="UHH18" s="111"/>
      <c r="UHI18" s="119">
        <v>0.62</v>
      </c>
      <c r="UHJ18" s="181" t="s">
        <v>1182</v>
      </c>
      <c r="UHK18" s="182"/>
      <c r="UHL18" s="120">
        <v>0.64</v>
      </c>
      <c r="UHM18" s="110" t="s">
        <v>752</v>
      </c>
      <c r="UHN18" s="111" t="s">
        <v>526</v>
      </c>
      <c r="UHO18" s="112" t="s">
        <v>525</v>
      </c>
      <c r="UHP18" s="142">
        <v>44927</v>
      </c>
      <c r="UHQ18" s="142">
        <v>44743</v>
      </c>
      <c r="UHR18" s="143">
        <v>44652</v>
      </c>
      <c r="UHS18" s="142">
        <v>44562</v>
      </c>
      <c r="UHT18" s="112" t="s">
        <v>56</v>
      </c>
      <c r="UHU18" s="141" t="s">
        <v>54</v>
      </c>
      <c r="UHV18" s="117" t="s">
        <v>751</v>
      </c>
      <c r="UHW18" s="111" t="s">
        <v>1181</v>
      </c>
      <c r="UHX18" s="111"/>
      <c r="UHY18" s="119">
        <v>0.62</v>
      </c>
      <c r="UHZ18" s="181" t="s">
        <v>1182</v>
      </c>
      <c r="UIA18" s="182"/>
      <c r="UIB18" s="120">
        <v>0.64</v>
      </c>
      <c r="UIC18" s="110" t="s">
        <v>752</v>
      </c>
      <c r="UID18" s="111" t="s">
        <v>526</v>
      </c>
      <c r="UIE18" s="112" t="s">
        <v>525</v>
      </c>
      <c r="UIF18" s="142">
        <v>44927</v>
      </c>
      <c r="UIG18" s="142">
        <v>44743</v>
      </c>
      <c r="UIH18" s="143">
        <v>44652</v>
      </c>
      <c r="UII18" s="142">
        <v>44562</v>
      </c>
      <c r="UIJ18" s="112" t="s">
        <v>56</v>
      </c>
      <c r="UIK18" s="141" t="s">
        <v>54</v>
      </c>
      <c r="UIL18" s="117" t="s">
        <v>751</v>
      </c>
      <c r="UIM18" s="111" t="s">
        <v>1181</v>
      </c>
      <c r="UIN18" s="111"/>
      <c r="UIO18" s="119">
        <v>0.62</v>
      </c>
      <c r="UIP18" s="181" t="s">
        <v>1182</v>
      </c>
      <c r="UIQ18" s="182"/>
      <c r="UIR18" s="120">
        <v>0.64</v>
      </c>
      <c r="UIS18" s="110" t="s">
        <v>752</v>
      </c>
      <c r="UIT18" s="111" t="s">
        <v>526</v>
      </c>
      <c r="UIU18" s="112" t="s">
        <v>525</v>
      </c>
      <c r="UIV18" s="142">
        <v>44927</v>
      </c>
      <c r="UIW18" s="142">
        <v>44743</v>
      </c>
      <c r="UIX18" s="143">
        <v>44652</v>
      </c>
      <c r="UIY18" s="142">
        <v>44562</v>
      </c>
      <c r="UIZ18" s="112" t="s">
        <v>56</v>
      </c>
      <c r="UJA18" s="141" t="s">
        <v>54</v>
      </c>
      <c r="UJB18" s="117" t="s">
        <v>751</v>
      </c>
      <c r="UJC18" s="111" t="s">
        <v>1181</v>
      </c>
      <c r="UJD18" s="111"/>
      <c r="UJE18" s="119">
        <v>0.62</v>
      </c>
      <c r="UJF18" s="181" t="s">
        <v>1182</v>
      </c>
      <c r="UJG18" s="182"/>
      <c r="UJH18" s="120">
        <v>0.64</v>
      </c>
      <c r="UJI18" s="110" t="s">
        <v>752</v>
      </c>
      <c r="UJJ18" s="111" t="s">
        <v>526</v>
      </c>
      <c r="UJK18" s="112" t="s">
        <v>525</v>
      </c>
      <c r="UJL18" s="142">
        <v>44927</v>
      </c>
      <c r="UJM18" s="142">
        <v>44743</v>
      </c>
      <c r="UJN18" s="143">
        <v>44652</v>
      </c>
      <c r="UJO18" s="142">
        <v>44562</v>
      </c>
      <c r="UJP18" s="112" t="s">
        <v>56</v>
      </c>
      <c r="UJQ18" s="141" t="s">
        <v>54</v>
      </c>
      <c r="UJR18" s="117" t="s">
        <v>751</v>
      </c>
      <c r="UJS18" s="111" t="s">
        <v>1181</v>
      </c>
      <c r="UJT18" s="111"/>
      <c r="UJU18" s="119">
        <v>0.62</v>
      </c>
      <c r="UJV18" s="181" t="s">
        <v>1182</v>
      </c>
      <c r="UJW18" s="182"/>
      <c r="UJX18" s="120">
        <v>0.64</v>
      </c>
      <c r="UJY18" s="110" t="s">
        <v>752</v>
      </c>
      <c r="UJZ18" s="111" t="s">
        <v>526</v>
      </c>
      <c r="UKA18" s="112" t="s">
        <v>525</v>
      </c>
      <c r="UKB18" s="142">
        <v>44927</v>
      </c>
      <c r="UKC18" s="142">
        <v>44743</v>
      </c>
      <c r="UKD18" s="143">
        <v>44652</v>
      </c>
      <c r="UKE18" s="142">
        <v>44562</v>
      </c>
      <c r="UKF18" s="112" t="s">
        <v>56</v>
      </c>
      <c r="UKG18" s="141" t="s">
        <v>54</v>
      </c>
      <c r="UKH18" s="117" t="s">
        <v>751</v>
      </c>
      <c r="UKI18" s="111" t="s">
        <v>1181</v>
      </c>
      <c r="UKJ18" s="111"/>
      <c r="UKK18" s="119">
        <v>0.62</v>
      </c>
      <c r="UKL18" s="181" t="s">
        <v>1182</v>
      </c>
      <c r="UKM18" s="182"/>
      <c r="UKN18" s="120">
        <v>0.64</v>
      </c>
      <c r="UKO18" s="110" t="s">
        <v>752</v>
      </c>
      <c r="UKP18" s="111" t="s">
        <v>526</v>
      </c>
      <c r="UKQ18" s="112" t="s">
        <v>525</v>
      </c>
      <c r="UKR18" s="142">
        <v>44927</v>
      </c>
      <c r="UKS18" s="142">
        <v>44743</v>
      </c>
      <c r="UKT18" s="143">
        <v>44652</v>
      </c>
      <c r="UKU18" s="142">
        <v>44562</v>
      </c>
      <c r="UKV18" s="112" t="s">
        <v>56</v>
      </c>
      <c r="UKW18" s="141" t="s">
        <v>54</v>
      </c>
      <c r="UKX18" s="117" t="s">
        <v>751</v>
      </c>
      <c r="UKY18" s="111" t="s">
        <v>1181</v>
      </c>
      <c r="UKZ18" s="111"/>
      <c r="ULA18" s="119">
        <v>0.62</v>
      </c>
      <c r="ULB18" s="181" t="s">
        <v>1182</v>
      </c>
      <c r="ULC18" s="182"/>
      <c r="ULD18" s="120">
        <v>0.64</v>
      </c>
      <c r="ULE18" s="110" t="s">
        <v>752</v>
      </c>
      <c r="ULF18" s="111" t="s">
        <v>526</v>
      </c>
      <c r="ULG18" s="112" t="s">
        <v>525</v>
      </c>
      <c r="ULH18" s="142">
        <v>44927</v>
      </c>
      <c r="ULI18" s="142">
        <v>44743</v>
      </c>
      <c r="ULJ18" s="143">
        <v>44652</v>
      </c>
      <c r="ULK18" s="142">
        <v>44562</v>
      </c>
      <c r="ULL18" s="112" t="s">
        <v>56</v>
      </c>
      <c r="ULM18" s="141" t="s">
        <v>54</v>
      </c>
      <c r="ULN18" s="117" t="s">
        <v>751</v>
      </c>
      <c r="ULO18" s="111" t="s">
        <v>1181</v>
      </c>
      <c r="ULP18" s="111"/>
      <c r="ULQ18" s="119">
        <v>0.62</v>
      </c>
      <c r="ULR18" s="181" t="s">
        <v>1182</v>
      </c>
      <c r="ULS18" s="182"/>
      <c r="ULT18" s="120">
        <v>0.64</v>
      </c>
      <c r="ULU18" s="110" t="s">
        <v>752</v>
      </c>
      <c r="ULV18" s="111" t="s">
        <v>526</v>
      </c>
      <c r="ULW18" s="112" t="s">
        <v>525</v>
      </c>
      <c r="ULX18" s="142">
        <v>44927</v>
      </c>
      <c r="ULY18" s="142">
        <v>44743</v>
      </c>
      <c r="ULZ18" s="143">
        <v>44652</v>
      </c>
      <c r="UMA18" s="142">
        <v>44562</v>
      </c>
      <c r="UMB18" s="112" t="s">
        <v>56</v>
      </c>
      <c r="UMC18" s="141" t="s">
        <v>54</v>
      </c>
      <c r="UMD18" s="117" t="s">
        <v>751</v>
      </c>
      <c r="UME18" s="111" t="s">
        <v>1181</v>
      </c>
      <c r="UMF18" s="111"/>
      <c r="UMG18" s="119">
        <v>0.62</v>
      </c>
      <c r="UMH18" s="181" t="s">
        <v>1182</v>
      </c>
      <c r="UMI18" s="182"/>
      <c r="UMJ18" s="120">
        <v>0.64</v>
      </c>
      <c r="UMK18" s="110" t="s">
        <v>752</v>
      </c>
      <c r="UML18" s="111" t="s">
        <v>526</v>
      </c>
      <c r="UMM18" s="112" t="s">
        <v>525</v>
      </c>
      <c r="UMN18" s="142">
        <v>44927</v>
      </c>
      <c r="UMO18" s="142">
        <v>44743</v>
      </c>
      <c r="UMP18" s="143">
        <v>44652</v>
      </c>
      <c r="UMQ18" s="142">
        <v>44562</v>
      </c>
      <c r="UMR18" s="112" t="s">
        <v>56</v>
      </c>
      <c r="UMS18" s="141" t="s">
        <v>54</v>
      </c>
      <c r="UMT18" s="117" t="s">
        <v>751</v>
      </c>
      <c r="UMU18" s="111" t="s">
        <v>1181</v>
      </c>
      <c r="UMV18" s="111"/>
      <c r="UMW18" s="119">
        <v>0.62</v>
      </c>
      <c r="UMX18" s="181" t="s">
        <v>1182</v>
      </c>
      <c r="UMY18" s="182"/>
      <c r="UMZ18" s="120">
        <v>0.64</v>
      </c>
      <c r="UNA18" s="110" t="s">
        <v>752</v>
      </c>
      <c r="UNB18" s="111" t="s">
        <v>526</v>
      </c>
      <c r="UNC18" s="112" t="s">
        <v>525</v>
      </c>
      <c r="UND18" s="142">
        <v>44927</v>
      </c>
      <c r="UNE18" s="142">
        <v>44743</v>
      </c>
      <c r="UNF18" s="143">
        <v>44652</v>
      </c>
      <c r="UNG18" s="142">
        <v>44562</v>
      </c>
      <c r="UNH18" s="112" t="s">
        <v>56</v>
      </c>
      <c r="UNI18" s="141" t="s">
        <v>54</v>
      </c>
      <c r="UNJ18" s="117" t="s">
        <v>751</v>
      </c>
      <c r="UNK18" s="111" t="s">
        <v>1181</v>
      </c>
      <c r="UNL18" s="111"/>
      <c r="UNM18" s="119">
        <v>0.62</v>
      </c>
      <c r="UNN18" s="181" t="s">
        <v>1182</v>
      </c>
      <c r="UNO18" s="182"/>
      <c r="UNP18" s="120">
        <v>0.64</v>
      </c>
      <c r="UNQ18" s="110" t="s">
        <v>752</v>
      </c>
      <c r="UNR18" s="111" t="s">
        <v>526</v>
      </c>
      <c r="UNS18" s="112" t="s">
        <v>525</v>
      </c>
      <c r="UNT18" s="142">
        <v>44927</v>
      </c>
      <c r="UNU18" s="142">
        <v>44743</v>
      </c>
      <c r="UNV18" s="143">
        <v>44652</v>
      </c>
      <c r="UNW18" s="142">
        <v>44562</v>
      </c>
      <c r="UNX18" s="112" t="s">
        <v>56</v>
      </c>
      <c r="UNY18" s="141" t="s">
        <v>54</v>
      </c>
      <c r="UNZ18" s="117" t="s">
        <v>751</v>
      </c>
      <c r="UOA18" s="111" t="s">
        <v>1181</v>
      </c>
      <c r="UOB18" s="111"/>
      <c r="UOC18" s="119">
        <v>0.62</v>
      </c>
      <c r="UOD18" s="181" t="s">
        <v>1182</v>
      </c>
      <c r="UOE18" s="182"/>
      <c r="UOF18" s="120">
        <v>0.64</v>
      </c>
      <c r="UOG18" s="110" t="s">
        <v>752</v>
      </c>
      <c r="UOH18" s="111" t="s">
        <v>526</v>
      </c>
      <c r="UOI18" s="112" t="s">
        <v>525</v>
      </c>
      <c r="UOJ18" s="142">
        <v>44927</v>
      </c>
      <c r="UOK18" s="142">
        <v>44743</v>
      </c>
      <c r="UOL18" s="143">
        <v>44652</v>
      </c>
      <c r="UOM18" s="142">
        <v>44562</v>
      </c>
      <c r="UON18" s="112" t="s">
        <v>56</v>
      </c>
      <c r="UOO18" s="141" t="s">
        <v>54</v>
      </c>
      <c r="UOP18" s="117" t="s">
        <v>751</v>
      </c>
      <c r="UOQ18" s="111" t="s">
        <v>1181</v>
      </c>
      <c r="UOR18" s="111"/>
      <c r="UOS18" s="119">
        <v>0.62</v>
      </c>
      <c r="UOT18" s="181" t="s">
        <v>1182</v>
      </c>
      <c r="UOU18" s="182"/>
      <c r="UOV18" s="120">
        <v>0.64</v>
      </c>
      <c r="UOW18" s="110" t="s">
        <v>752</v>
      </c>
      <c r="UOX18" s="111" t="s">
        <v>526</v>
      </c>
      <c r="UOY18" s="112" t="s">
        <v>525</v>
      </c>
      <c r="UOZ18" s="142">
        <v>44927</v>
      </c>
      <c r="UPA18" s="142">
        <v>44743</v>
      </c>
      <c r="UPB18" s="143">
        <v>44652</v>
      </c>
      <c r="UPC18" s="142">
        <v>44562</v>
      </c>
      <c r="UPD18" s="112" t="s">
        <v>56</v>
      </c>
      <c r="UPE18" s="141" t="s">
        <v>54</v>
      </c>
      <c r="UPF18" s="117" t="s">
        <v>751</v>
      </c>
      <c r="UPG18" s="111" t="s">
        <v>1181</v>
      </c>
      <c r="UPH18" s="111"/>
      <c r="UPI18" s="119">
        <v>0.62</v>
      </c>
      <c r="UPJ18" s="181" t="s">
        <v>1182</v>
      </c>
      <c r="UPK18" s="182"/>
      <c r="UPL18" s="120">
        <v>0.64</v>
      </c>
      <c r="UPM18" s="110" t="s">
        <v>752</v>
      </c>
      <c r="UPN18" s="111" t="s">
        <v>526</v>
      </c>
      <c r="UPO18" s="112" t="s">
        <v>525</v>
      </c>
      <c r="UPP18" s="142">
        <v>44927</v>
      </c>
      <c r="UPQ18" s="142">
        <v>44743</v>
      </c>
      <c r="UPR18" s="143">
        <v>44652</v>
      </c>
      <c r="UPS18" s="142">
        <v>44562</v>
      </c>
      <c r="UPT18" s="112" t="s">
        <v>56</v>
      </c>
      <c r="UPU18" s="141" t="s">
        <v>54</v>
      </c>
      <c r="UPV18" s="117" t="s">
        <v>751</v>
      </c>
      <c r="UPW18" s="111" t="s">
        <v>1181</v>
      </c>
      <c r="UPX18" s="111"/>
      <c r="UPY18" s="119">
        <v>0.62</v>
      </c>
      <c r="UPZ18" s="181" t="s">
        <v>1182</v>
      </c>
      <c r="UQA18" s="182"/>
      <c r="UQB18" s="120">
        <v>0.64</v>
      </c>
      <c r="UQC18" s="110" t="s">
        <v>752</v>
      </c>
      <c r="UQD18" s="111" t="s">
        <v>526</v>
      </c>
      <c r="UQE18" s="112" t="s">
        <v>525</v>
      </c>
      <c r="UQF18" s="142">
        <v>44927</v>
      </c>
      <c r="UQG18" s="142">
        <v>44743</v>
      </c>
      <c r="UQH18" s="143">
        <v>44652</v>
      </c>
      <c r="UQI18" s="142">
        <v>44562</v>
      </c>
      <c r="UQJ18" s="112" t="s">
        <v>56</v>
      </c>
      <c r="UQK18" s="141" t="s">
        <v>54</v>
      </c>
      <c r="UQL18" s="117" t="s">
        <v>751</v>
      </c>
      <c r="UQM18" s="111" t="s">
        <v>1181</v>
      </c>
      <c r="UQN18" s="111"/>
      <c r="UQO18" s="119">
        <v>0.62</v>
      </c>
      <c r="UQP18" s="181" t="s">
        <v>1182</v>
      </c>
      <c r="UQQ18" s="182"/>
      <c r="UQR18" s="120">
        <v>0.64</v>
      </c>
      <c r="UQS18" s="110" t="s">
        <v>752</v>
      </c>
      <c r="UQT18" s="111" t="s">
        <v>526</v>
      </c>
      <c r="UQU18" s="112" t="s">
        <v>525</v>
      </c>
      <c r="UQV18" s="142">
        <v>44927</v>
      </c>
      <c r="UQW18" s="142">
        <v>44743</v>
      </c>
      <c r="UQX18" s="143">
        <v>44652</v>
      </c>
      <c r="UQY18" s="142">
        <v>44562</v>
      </c>
      <c r="UQZ18" s="112" t="s">
        <v>56</v>
      </c>
      <c r="URA18" s="141" t="s">
        <v>54</v>
      </c>
      <c r="URB18" s="117" t="s">
        <v>751</v>
      </c>
      <c r="URC18" s="111" t="s">
        <v>1181</v>
      </c>
      <c r="URD18" s="111"/>
      <c r="URE18" s="119">
        <v>0.62</v>
      </c>
      <c r="URF18" s="181" t="s">
        <v>1182</v>
      </c>
      <c r="URG18" s="182"/>
      <c r="URH18" s="120">
        <v>0.64</v>
      </c>
      <c r="URI18" s="110" t="s">
        <v>752</v>
      </c>
      <c r="URJ18" s="111" t="s">
        <v>526</v>
      </c>
      <c r="URK18" s="112" t="s">
        <v>525</v>
      </c>
      <c r="URL18" s="142">
        <v>44927</v>
      </c>
      <c r="URM18" s="142">
        <v>44743</v>
      </c>
      <c r="URN18" s="143">
        <v>44652</v>
      </c>
      <c r="URO18" s="142">
        <v>44562</v>
      </c>
      <c r="URP18" s="112" t="s">
        <v>56</v>
      </c>
      <c r="URQ18" s="141" t="s">
        <v>54</v>
      </c>
      <c r="URR18" s="117" t="s">
        <v>751</v>
      </c>
      <c r="URS18" s="111" t="s">
        <v>1181</v>
      </c>
      <c r="URT18" s="111"/>
      <c r="URU18" s="119">
        <v>0.62</v>
      </c>
      <c r="URV18" s="181" t="s">
        <v>1182</v>
      </c>
      <c r="URW18" s="182"/>
      <c r="URX18" s="120">
        <v>0.64</v>
      </c>
      <c r="URY18" s="110" t="s">
        <v>752</v>
      </c>
      <c r="URZ18" s="111" t="s">
        <v>526</v>
      </c>
      <c r="USA18" s="112" t="s">
        <v>525</v>
      </c>
      <c r="USB18" s="142">
        <v>44927</v>
      </c>
      <c r="USC18" s="142">
        <v>44743</v>
      </c>
      <c r="USD18" s="143">
        <v>44652</v>
      </c>
      <c r="USE18" s="142">
        <v>44562</v>
      </c>
      <c r="USF18" s="112" t="s">
        <v>56</v>
      </c>
      <c r="USG18" s="141" t="s">
        <v>54</v>
      </c>
      <c r="USH18" s="117" t="s">
        <v>751</v>
      </c>
      <c r="USI18" s="111" t="s">
        <v>1181</v>
      </c>
      <c r="USJ18" s="111"/>
      <c r="USK18" s="119">
        <v>0.62</v>
      </c>
      <c r="USL18" s="181" t="s">
        <v>1182</v>
      </c>
      <c r="USM18" s="182"/>
      <c r="USN18" s="120">
        <v>0.64</v>
      </c>
      <c r="USO18" s="110" t="s">
        <v>752</v>
      </c>
      <c r="USP18" s="111" t="s">
        <v>526</v>
      </c>
      <c r="USQ18" s="112" t="s">
        <v>525</v>
      </c>
      <c r="USR18" s="142">
        <v>44927</v>
      </c>
      <c r="USS18" s="142">
        <v>44743</v>
      </c>
      <c r="UST18" s="143">
        <v>44652</v>
      </c>
      <c r="USU18" s="142">
        <v>44562</v>
      </c>
      <c r="USV18" s="112" t="s">
        <v>56</v>
      </c>
      <c r="USW18" s="141" t="s">
        <v>54</v>
      </c>
      <c r="USX18" s="117" t="s">
        <v>751</v>
      </c>
      <c r="USY18" s="111" t="s">
        <v>1181</v>
      </c>
      <c r="USZ18" s="111"/>
      <c r="UTA18" s="119">
        <v>0.62</v>
      </c>
      <c r="UTB18" s="181" t="s">
        <v>1182</v>
      </c>
      <c r="UTC18" s="182"/>
      <c r="UTD18" s="120">
        <v>0.64</v>
      </c>
      <c r="UTE18" s="110" t="s">
        <v>752</v>
      </c>
      <c r="UTF18" s="111" t="s">
        <v>526</v>
      </c>
      <c r="UTG18" s="112" t="s">
        <v>525</v>
      </c>
      <c r="UTH18" s="142">
        <v>44927</v>
      </c>
      <c r="UTI18" s="142">
        <v>44743</v>
      </c>
      <c r="UTJ18" s="143">
        <v>44652</v>
      </c>
      <c r="UTK18" s="142">
        <v>44562</v>
      </c>
      <c r="UTL18" s="112" t="s">
        <v>56</v>
      </c>
      <c r="UTM18" s="141" t="s">
        <v>54</v>
      </c>
      <c r="UTN18" s="117" t="s">
        <v>751</v>
      </c>
      <c r="UTO18" s="111" t="s">
        <v>1181</v>
      </c>
      <c r="UTP18" s="111"/>
      <c r="UTQ18" s="119">
        <v>0.62</v>
      </c>
      <c r="UTR18" s="181" t="s">
        <v>1182</v>
      </c>
      <c r="UTS18" s="182"/>
      <c r="UTT18" s="120">
        <v>0.64</v>
      </c>
      <c r="UTU18" s="110" t="s">
        <v>752</v>
      </c>
      <c r="UTV18" s="111" t="s">
        <v>526</v>
      </c>
      <c r="UTW18" s="112" t="s">
        <v>525</v>
      </c>
      <c r="UTX18" s="142">
        <v>44927</v>
      </c>
      <c r="UTY18" s="142">
        <v>44743</v>
      </c>
      <c r="UTZ18" s="143">
        <v>44652</v>
      </c>
      <c r="UUA18" s="142">
        <v>44562</v>
      </c>
      <c r="UUB18" s="112" t="s">
        <v>56</v>
      </c>
      <c r="UUC18" s="141" t="s">
        <v>54</v>
      </c>
      <c r="UUD18" s="117" t="s">
        <v>751</v>
      </c>
      <c r="UUE18" s="111" t="s">
        <v>1181</v>
      </c>
      <c r="UUF18" s="111"/>
      <c r="UUG18" s="119">
        <v>0.62</v>
      </c>
      <c r="UUH18" s="181" t="s">
        <v>1182</v>
      </c>
      <c r="UUI18" s="182"/>
      <c r="UUJ18" s="120">
        <v>0.64</v>
      </c>
      <c r="UUK18" s="110" t="s">
        <v>752</v>
      </c>
      <c r="UUL18" s="111" t="s">
        <v>526</v>
      </c>
      <c r="UUM18" s="112" t="s">
        <v>525</v>
      </c>
      <c r="UUN18" s="142">
        <v>44927</v>
      </c>
      <c r="UUO18" s="142">
        <v>44743</v>
      </c>
      <c r="UUP18" s="143">
        <v>44652</v>
      </c>
      <c r="UUQ18" s="142">
        <v>44562</v>
      </c>
      <c r="UUR18" s="112" t="s">
        <v>56</v>
      </c>
      <c r="UUS18" s="141" t="s">
        <v>54</v>
      </c>
      <c r="UUT18" s="117" t="s">
        <v>751</v>
      </c>
      <c r="UUU18" s="111" t="s">
        <v>1181</v>
      </c>
      <c r="UUV18" s="111"/>
      <c r="UUW18" s="119">
        <v>0.62</v>
      </c>
      <c r="UUX18" s="181" t="s">
        <v>1182</v>
      </c>
      <c r="UUY18" s="182"/>
      <c r="UUZ18" s="120">
        <v>0.64</v>
      </c>
      <c r="UVA18" s="110" t="s">
        <v>752</v>
      </c>
      <c r="UVB18" s="111" t="s">
        <v>526</v>
      </c>
      <c r="UVC18" s="112" t="s">
        <v>525</v>
      </c>
      <c r="UVD18" s="142">
        <v>44927</v>
      </c>
      <c r="UVE18" s="142">
        <v>44743</v>
      </c>
      <c r="UVF18" s="143">
        <v>44652</v>
      </c>
      <c r="UVG18" s="142">
        <v>44562</v>
      </c>
      <c r="UVH18" s="112" t="s">
        <v>56</v>
      </c>
      <c r="UVI18" s="141" t="s">
        <v>54</v>
      </c>
      <c r="UVJ18" s="117" t="s">
        <v>751</v>
      </c>
      <c r="UVK18" s="111" t="s">
        <v>1181</v>
      </c>
      <c r="UVL18" s="111"/>
      <c r="UVM18" s="119">
        <v>0.62</v>
      </c>
      <c r="UVN18" s="181" t="s">
        <v>1182</v>
      </c>
      <c r="UVO18" s="182"/>
      <c r="UVP18" s="120">
        <v>0.64</v>
      </c>
      <c r="UVQ18" s="110" t="s">
        <v>752</v>
      </c>
      <c r="UVR18" s="111" t="s">
        <v>526</v>
      </c>
      <c r="UVS18" s="112" t="s">
        <v>525</v>
      </c>
      <c r="UVT18" s="142">
        <v>44927</v>
      </c>
      <c r="UVU18" s="142">
        <v>44743</v>
      </c>
      <c r="UVV18" s="143">
        <v>44652</v>
      </c>
      <c r="UVW18" s="142">
        <v>44562</v>
      </c>
      <c r="UVX18" s="112" t="s">
        <v>56</v>
      </c>
      <c r="UVY18" s="141" t="s">
        <v>54</v>
      </c>
      <c r="UVZ18" s="117" t="s">
        <v>751</v>
      </c>
      <c r="UWA18" s="111" t="s">
        <v>1181</v>
      </c>
      <c r="UWB18" s="111"/>
      <c r="UWC18" s="119">
        <v>0.62</v>
      </c>
      <c r="UWD18" s="181" t="s">
        <v>1182</v>
      </c>
      <c r="UWE18" s="182"/>
      <c r="UWF18" s="120">
        <v>0.64</v>
      </c>
      <c r="UWG18" s="110" t="s">
        <v>752</v>
      </c>
      <c r="UWH18" s="111" t="s">
        <v>526</v>
      </c>
      <c r="UWI18" s="112" t="s">
        <v>525</v>
      </c>
      <c r="UWJ18" s="142">
        <v>44927</v>
      </c>
      <c r="UWK18" s="142">
        <v>44743</v>
      </c>
      <c r="UWL18" s="143">
        <v>44652</v>
      </c>
      <c r="UWM18" s="142">
        <v>44562</v>
      </c>
      <c r="UWN18" s="112" t="s">
        <v>56</v>
      </c>
      <c r="UWO18" s="141" t="s">
        <v>54</v>
      </c>
      <c r="UWP18" s="117" t="s">
        <v>751</v>
      </c>
      <c r="UWQ18" s="111" t="s">
        <v>1181</v>
      </c>
      <c r="UWR18" s="111"/>
      <c r="UWS18" s="119">
        <v>0.62</v>
      </c>
      <c r="UWT18" s="181" t="s">
        <v>1182</v>
      </c>
      <c r="UWU18" s="182"/>
      <c r="UWV18" s="120">
        <v>0.64</v>
      </c>
      <c r="UWW18" s="110" t="s">
        <v>752</v>
      </c>
      <c r="UWX18" s="111" t="s">
        <v>526</v>
      </c>
      <c r="UWY18" s="112" t="s">
        <v>525</v>
      </c>
      <c r="UWZ18" s="142">
        <v>44927</v>
      </c>
      <c r="UXA18" s="142">
        <v>44743</v>
      </c>
      <c r="UXB18" s="143">
        <v>44652</v>
      </c>
      <c r="UXC18" s="142">
        <v>44562</v>
      </c>
      <c r="UXD18" s="112" t="s">
        <v>56</v>
      </c>
      <c r="UXE18" s="141" t="s">
        <v>54</v>
      </c>
      <c r="UXF18" s="117" t="s">
        <v>751</v>
      </c>
      <c r="UXG18" s="111" t="s">
        <v>1181</v>
      </c>
      <c r="UXH18" s="111"/>
      <c r="UXI18" s="119">
        <v>0.62</v>
      </c>
      <c r="UXJ18" s="181" t="s">
        <v>1182</v>
      </c>
      <c r="UXK18" s="182"/>
      <c r="UXL18" s="120">
        <v>0.64</v>
      </c>
      <c r="UXM18" s="110" t="s">
        <v>752</v>
      </c>
      <c r="UXN18" s="111" t="s">
        <v>526</v>
      </c>
      <c r="UXO18" s="112" t="s">
        <v>525</v>
      </c>
      <c r="UXP18" s="142">
        <v>44927</v>
      </c>
      <c r="UXQ18" s="142">
        <v>44743</v>
      </c>
      <c r="UXR18" s="143">
        <v>44652</v>
      </c>
      <c r="UXS18" s="142">
        <v>44562</v>
      </c>
      <c r="UXT18" s="112" t="s">
        <v>56</v>
      </c>
      <c r="UXU18" s="141" t="s">
        <v>54</v>
      </c>
      <c r="UXV18" s="117" t="s">
        <v>751</v>
      </c>
      <c r="UXW18" s="111" t="s">
        <v>1181</v>
      </c>
      <c r="UXX18" s="111"/>
      <c r="UXY18" s="119">
        <v>0.62</v>
      </c>
      <c r="UXZ18" s="181" t="s">
        <v>1182</v>
      </c>
      <c r="UYA18" s="182"/>
      <c r="UYB18" s="120">
        <v>0.64</v>
      </c>
      <c r="UYC18" s="110" t="s">
        <v>752</v>
      </c>
      <c r="UYD18" s="111" t="s">
        <v>526</v>
      </c>
      <c r="UYE18" s="112" t="s">
        <v>525</v>
      </c>
      <c r="UYF18" s="142">
        <v>44927</v>
      </c>
      <c r="UYG18" s="142">
        <v>44743</v>
      </c>
      <c r="UYH18" s="143">
        <v>44652</v>
      </c>
      <c r="UYI18" s="142">
        <v>44562</v>
      </c>
      <c r="UYJ18" s="112" t="s">
        <v>56</v>
      </c>
      <c r="UYK18" s="141" t="s">
        <v>54</v>
      </c>
      <c r="UYL18" s="117" t="s">
        <v>751</v>
      </c>
      <c r="UYM18" s="111" t="s">
        <v>1181</v>
      </c>
      <c r="UYN18" s="111"/>
      <c r="UYO18" s="119">
        <v>0.62</v>
      </c>
      <c r="UYP18" s="181" t="s">
        <v>1182</v>
      </c>
      <c r="UYQ18" s="182"/>
      <c r="UYR18" s="120">
        <v>0.64</v>
      </c>
      <c r="UYS18" s="110" t="s">
        <v>752</v>
      </c>
      <c r="UYT18" s="111" t="s">
        <v>526</v>
      </c>
      <c r="UYU18" s="112" t="s">
        <v>525</v>
      </c>
      <c r="UYV18" s="142">
        <v>44927</v>
      </c>
      <c r="UYW18" s="142">
        <v>44743</v>
      </c>
      <c r="UYX18" s="143">
        <v>44652</v>
      </c>
      <c r="UYY18" s="142">
        <v>44562</v>
      </c>
      <c r="UYZ18" s="112" t="s">
        <v>56</v>
      </c>
      <c r="UZA18" s="141" t="s">
        <v>54</v>
      </c>
      <c r="UZB18" s="117" t="s">
        <v>751</v>
      </c>
      <c r="UZC18" s="111" t="s">
        <v>1181</v>
      </c>
      <c r="UZD18" s="111"/>
      <c r="UZE18" s="119">
        <v>0.62</v>
      </c>
      <c r="UZF18" s="181" t="s">
        <v>1182</v>
      </c>
      <c r="UZG18" s="182"/>
      <c r="UZH18" s="120">
        <v>0.64</v>
      </c>
      <c r="UZI18" s="110" t="s">
        <v>752</v>
      </c>
      <c r="UZJ18" s="111" t="s">
        <v>526</v>
      </c>
      <c r="UZK18" s="112" t="s">
        <v>525</v>
      </c>
      <c r="UZL18" s="142">
        <v>44927</v>
      </c>
      <c r="UZM18" s="142">
        <v>44743</v>
      </c>
      <c r="UZN18" s="143">
        <v>44652</v>
      </c>
      <c r="UZO18" s="142">
        <v>44562</v>
      </c>
      <c r="UZP18" s="112" t="s">
        <v>56</v>
      </c>
      <c r="UZQ18" s="141" t="s">
        <v>54</v>
      </c>
      <c r="UZR18" s="117" t="s">
        <v>751</v>
      </c>
      <c r="UZS18" s="111" t="s">
        <v>1181</v>
      </c>
      <c r="UZT18" s="111"/>
      <c r="UZU18" s="119">
        <v>0.62</v>
      </c>
      <c r="UZV18" s="181" t="s">
        <v>1182</v>
      </c>
      <c r="UZW18" s="182"/>
      <c r="UZX18" s="120">
        <v>0.64</v>
      </c>
      <c r="UZY18" s="110" t="s">
        <v>752</v>
      </c>
      <c r="UZZ18" s="111" t="s">
        <v>526</v>
      </c>
      <c r="VAA18" s="112" t="s">
        <v>525</v>
      </c>
      <c r="VAB18" s="142">
        <v>44927</v>
      </c>
      <c r="VAC18" s="142">
        <v>44743</v>
      </c>
      <c r="VAD18" s="143">
        <v>44652</v>
      </c>
      <c r="VAE18" s="142">
        <v>44562</v>
      </c>
      <c r="VAF18" s="112" t="s">
        <v>56</v>
      </c>
      <c r="VAG18" s="141" t="s">
        <v>54</v>
      </c>
      <c r="VAH18" s="117" t="s">
        <v>751</v>
      </c>
      <c r="VAI18" s="111" t="s">
        <v>1181</v>
      </c>
      <c r="VAJ18" s="111"/>
      <c r="VAK18" s="119">
        <v>0.62</v>
      </c>
      <c r="VAL18" s="181" t="s">
        <v>1182</v>
      </c>
      <c r="VAM18" s="182"/>
      <c r="VAN18" s="120">
        <v>0.64</v>
      </c>
      <c r="VAO18" s="110" t="s">
        <v>752</v>
      </c>
      <c r="VAP18" s="111" t="s">
        <v>526</v>
      </c>
      <c r="VAQ18" s="112" t="s">
        <v>525</v>
      </c>
      <c r="VAR18" s="142">
        <v>44927</v>
      </c>
      <c r="VAS18" s="142">
        <v>44743</v>
      </c>
      <c r="VAT18" s="143">
        <v>44652</v>
      </c>
      <c r="VAU18" s="142">
        <v>44562</v>
      </c>
      <c r="VAV18" s="112" t="s">
        <v>56</v>
      </c>
      <c r="VAW18" s="141" t="s">
        <v>54</v>
      </c>
      <c r="VAX18" s="117" t="s">
        <v>751</v>
      </c>
      <c r="VAY18" s="111" t="s">
        <v>1181</v>
      </c>
      <c r="VAZ18" s="111"/>
      <c r="VBA18" s="119">
        <v>0.62</v>
      </c>
      <c r="VBB18" s="181" t="s">
        <v>1182</v>
      </c>
      <c r="VBC18" s="182"/>
      <c r="VBD18" s="120">
        <v>0.64</v>
      </c>
      <c r="VBE18" s="110" t="s">
        <v>752</v>
      </c>
      <c r="VBF18" s="111" t="s">
        <v>526</v>
      </c>
      <c r="VBG18" s="112" t="s">
        <v>525</v>
      </c>
      <c r="VBH18" s="142">
        <v>44927</v>
      </c>
      <c r="VBI18" s="142">
        <v>44743</v>
      </c>
      <c r="VBJ18" s="143">
        <v>44652</v>
      </c>
      <c r="VBK18" s="142">
        <v>44562</v>
      </c>
      <c r="VBL18" s="112" t="s">
        <v>56</v>
      </c>
      <c r="VBM18" s="141" t="s">
        <v>54</v>
      </c>
      <c r="VBN18" s="117" t="s">
        <v>751</v>
      </c>
      <c r="VBO18" s="111" t="s">
        <v>1181</v>
      </c>
      <c r="VBP18" s="111"/>
      <c r="VBQ18" s="119">
        <v>0.62</v>
      </c>
      <c r="VBR18" s="181" t="s">
        <v>1182</v>
      </c>
      <c r="VBS18" s="182"/>
      <c r="VBT18" s="120">
        <v>0.64</v>
      </c>
      <c r="VBU18" s="110" t="s">
        <v>752</v>
      </c>
      <c r="VBV18" s="111" t="s">
        <v>526</v>
      </c>
      <c r="VBW18" s="112" t="s">
        <v>525</v>
      </c>
      <c r="VBX18" s="142">
        <v>44927</v>
      </c>
      <c r="VBY18" s="142">
        <v>44743</v>
      </c>
      <c r="VBZ18" s="143">
        <v>44652</v>
      </c>
      <c r="VCA18" s="142">
        <v>44562</v>
      </c>
      <c r="VCB18" s="112" t="s">
        <v>56</v>
      </c>
      <c r="VCC18" s="141" t="s">
        <v>54</v>
      </c>
      <c r="VCD18" s="117" t="s">
        <v>751</v>
      </c>
      <c r="VCE18" s="111" t="s">
        <v>1181</v>
      </c>
      <c r="VCF18" s="111"/>
      <c r="VCG18" s="119">
        <v>0.62</v>
      </c>
      <c r="VCH18" s="181" t="s">
        <v>1182</v>
      </c>
      <c r="VCI18" s="182"/>
      <c r="VCJ18" s="120">
        <v>0.64</v>
      </c>
      <c r="VCK18" s="110" t="s">
        <v>752</v>
      </c>
      <c r="VCL18" s="111" t="s">
        <v>526</v>
      </c>
      <c r="VCM18" s="112" t="s">
        <v>525</v>
      </c>
      <c r="VCN18" s="142">
        <v>44927</v>
      </c>
      <c r="VCO18" s="142">
        <v>44743</v>
      </c>
      <c r="VCP18" s="143">
        <v>44652</v>
      </c>
      <c r="VCQ18" s="142">
        <v>44562</v>
      </c>
      <c r="VCR18" s="112" t="s">
        <v>56</v>
      </c>
      <c r="VCS18" s="141" t="s">
        <v>54</v>
      </c>
      <c r="VCT18" s="117" t="s">
        <v>751</v>
      </c>
      <c r="VCU18" s="111" t="s">
        <v>1181</v>
      </c>
      <c r="VCV18" s="111"/>
      <c r="VCW18" s="119">
        <v>0.62</v>
      </c>
      <c r="VCX18" s="181" t="s">
        <v>1182</v>
      </c>
      <c r="VCY18" s="182"/>
      <c r="VCZ18" s="120">
        <v>0.64</v>
      </c>
      <c r="VDA18" s="110" t="s">
        <v>752</v>
      </c>
      <c r="VDB18" s="111" t="s">
        <v>526</v>
      </c>
      <c r="VDC18" s="112" t="s">
        <v>525</v>
      </c>
      <c r="VDD18" s="142">
        <v>44927</v>
      </c>
      <c r="VDE18" s="142">
        <v>44743</v>
      </c>
      <c r="VDF18" s="143">
        <v>44652</v>
      </c>
      <c r="VDG18" s="142">
        <v>44562</v>
      </c>
      <c r="VDH18" s="112" t="s">
        <v>56</v>
      </c>
      <c r="VDI18" s="141" t="s">
        <v>54</v>
      </c>
      <c r="VDJ18" s="117" t="s">
        <v>751</v>
      </c>
      <c r="VDK18" s="111" t="s">
        <v>1181</v>
      </c>
      <c r="VDL18" s="111"/>
      <c r="VDM18" s="119">
        <v>0.62</v>
      </c>
      <c r="VDN18" s="181" t="s">
        <v>1182</v>
      </c>
      <c r="VDO18" s="182"/>
      <c r="VDP18" s="120">
        <v>0.64</v>
      </c>
      <c r="VDQ18" s="110" t="s">
        <v>752</v>
      </c>
      <c r="VDR18" s="111" t="s">
        <v>526</v>
      </c>
      <c r="VDS18" s="112" t="s">
        <v>525</v>
      </c>
      <c r="VDT18" s="142">
        <v>44927</v>
      </c>
      <c r="VDU18" s="142">
        <v>44743</v>
      </c>
      <c r="VDV18" s="143">
        <v>44652</v>
      </c>
      <c r="VDW18" s="142">
        <v>44562</v>
      </c>
      <c r="VDX18" s="112" t="s">
        <v>56</v>
      </c>
      <c r="VDY18" s="141" t="s">
        <v>54</v>
      </c>
      <c r="VDZ18" s="117" t="s">
        <v>751</v>
      </c>
      <c r="VEA18" s="111" t="s">
        <v>1181</v>
      </c>
      <c r="VEB18" s="111"/>
      <c r="VEC18" s="119">
        <v>0.62</v>
      </c>
      <c r="VED18" s="181" t="s">
        <v>1182</v>
      </c>
      <c r="VEE18" s="182"/>
      <c r="VEF18" s="120">
        <v>0.64</v>
      </c>
      <c r="VEG18" s="110" t="s">
        <v>752</v>
      </c>
      <c r="VEH18" s="111" t="s">
        <v>526</v>
      </c>
      <c r="VEI18" s="112" t="s">
        <v>525</v>
      </c>
      <c r="VEJ18" s="142">
        <v>44927</v>
      </c>
      <c r="VEK18" s="142">
        <v>44743</v>
      </c>
      <c r="VEL18" s="143">
        <v>44652</v>
      </c>
      <c r="VEM18" s="142">
        <v>44562</v>
      </c>
      <c r="VEN18" s="112" t="s">
        <v>56</v>
      </c>
      <c r="VEO18" s="141" t="s">
        <v>54</v>
      </c>
      <c r="VEP18" s="117" t="s">
        <v>751</v>
      </c>
      <c r="VEQ18" s="111" t="s">
        <v>1181</v>
      </c>
      <c r="VER18" s="111"/>
      <c r="VES18" s="119">
        <v>0.62</v>
      </c>
      <c r="VET18" s="181" t="s">
        <v>1182</v>
      </c>
      <c r="VEU18" s="182"/>
      <c r="VEV18" s="120">
        <v>0.64</v>
      </c>
      <c r="VEW18" s="110" t="s">
        <v>752</v>
      </c>
      <c r="VEX18" s="111" t="s">
        <v>526</v>
      </c>
      <c r="VEY18" s="112" t="s">
        <v>525</v>
      </c>
      <c r="VEZ18" s="142">
        <v>44927</v>
      </c>
      <c r="VFA18" s="142">
        <v>44743</v>
      </c>
      <c r="VFB18" s="143">
        <v>44652</v>
      </c>
      <c r="VFC18" s="142">
        <v>44562</v>
      </c>
      <c r="VFD18" s="112" t="s">
        <v>56</v>
      </c>
      <c r="VFE18" s="141" t="s">
        <v>54</v>
      </c>
      <c r="VFF18" s="117" t="s">
        <v>751</v>
      </c>
      <c r="VFG18" s="111" t="s">
        <v>1181</v>
      </c>
      <c r="VFH18" s="111"/>
      <c r="VFI18" s="119">
        <v>0.62</v>
      </c>
      <c r="VFJ18" s="181" t="s">
        <v>1182</v>
      </c>
      <c r="VFK18" s="182"/>
      <c r="VFL18" s="120">
        <v>0.64</v>
      </c>
      <c r="VFM18" s="110" t="s">
        <v>752</v>
      </c>
      <c r="VFN18" s="111" t="s">
        <v>526</v>
      </c>
      <c r="VFO18" s="112" t="s">
        <v>525</v>
      </c>
      <c r="VFP18" s="142">
        <v>44927</v>
      </c>
      <c r="VFQ18" s="142">
        <v>44743</v>
      </c>
      <c r="VFR18" s="143">
        <v>44652</v>
      </c>
      <c r="VFS18" s="142">
        <v>44562</v>
      </c>
      <c r="VFT18" s="112" t="s">
        <v>56</v>
      </c>
      <c r="VFU18" s="141" t="s">
        <v>54</v>
      </c>
      <c r="VFV18" s="117" t="s">
        <v>751</v>
      </c>
      <c r="VFW18" s="111" t="s">
        <v>1181</v>
      </c>
      <c r="VFX18" s="111"/>
      <c r="VFY18" s="119">
        <v>0.62</v>
      </c>
      <c r="VFZ18" s="181" t="s">
        <v>1182</v>
      </c>
      <c r="VGA18" s="182"/>
      <c r="VGB18" s="120">
        <v>0.64</v>
      </c>
      <c r="VGC18" s="110" t="s">
        <v>752</v>
      </c>
      <c r="VGD18" s="111" t="s">
        <v>526</v>
      </c>
      <c r="VGE18" s="112" t="s">
        <v>525</v>
      </c>
      <c r="VGF18" s="142">
        <v>44927</v>
      </c>
      <c r="VGG18" s="142">
        <v>44743</v>
      </c>
      <c r="VGH18" s="143">
        <v>44652</v>
      </c>
      <c r="VGI18" s="142">
        <v>44562</v>
      </c>
      <c r="VGJ18" s="112" t="s">
        <v>56</v>
      </c>
      <c r="VGK18" s="141" t="s">
        <v>54</v>
      </c>
      <c r="VGL18" s="117" t="s">
        <v>751</v>
      </c>
      <c r="VGM18" s="111" t="s">
        <v>1181</v>
      </c>
      <c r="VGN18" s="111"/>
      <c r="VGO18" s="119">
        <v>0.62</v>
      </c>
      <c r="VGP18" s="181" t="s">
        <v>1182</v>
      </c>
      <c r="VGQ18" s="182"/>
      <c r="VGR18" s="120">
        <v>0.64</v>
      </c>
      <c r="VGS18" s="110" t="s">
        <v>752</v>
      </c>
      <c r="VGT18" s="111" t="s">
        <v>526</v>
      </c>
      <c r="VGU18" s="112" t="s">
        <v>525</v>
      </c>
      <c r="VGV18" s="142">
        <v>44927</v>
      </c>
      <c r="VGW18" s="142">
        <v>44743</v>
      </c>
      <c r="VGX18" s="143">
        <v>44652</v>
      </c>
      <c r="VGY18" s="142">
        <v>44562</v>
      </c>
      <c r="VGZ18" s="112" t="s">
        <v>56</v>
      </c>
      <c r="VHA18" s="141" t="s">
        <v>54</v>
      </c>
      <c r="VHB18" s="117" t="s">
        <v>751</v>
      </c>
      <c r="VHC18" s="111" t="s">
        <v>1181</v>
      </c>
      <c r="VHD18" s="111"/>
      <c r="VHE18" s="119">
        <v>0.62</v>
      </c>
      <c r="VHF18" s="181" t="s">
        <v>1182</v>
      </c>
      <c r="VHG18" s="182"/>
      <c r="VHH18" s="120">
        <v>0.64</v>
      </c>
      <c r="VHI18" s="110" t="s">
        <v>752</v>
      </c>
      <c r="VHJ18" s="111" t="s">
        <v>526</v>
      </c>
      <c r="VHK18" s="112" t="s">
        <v>525</v>
      </c>
      <c r="VHL18" s="142">
        <v>44927</v>
      </c>
      <c r="VHM18" s="142">
        <v>44743</v>
      </c>
      <c r="VHN18" s="143">
        <v>44652</v>
      </c>
      <c r="VHO18" s="142">
        <v>44562</v>
      </c>
      <c r="VHP18" s="112" t="s">
        <v>56</v>
      </c>
      <c r="VHQ18" s="141" t="s">
        <v>54</v>
      </c>
      <c r="VHR18" s="117" t="s">
        <v>751</v>
      </c>
      <c r="VHS18" s="111" t="s">
        <v>1181</v>
      </c>
      <c r="VHT18" s="111"/>
      <c r="VHU18" s="119">
        <v>0.62</v>
      </c>
      <c r="VHV18" s="181" t="s">
        <v>1182</v>
      </c>
      <c r="VHW18" s="182"/>
      <c r="VHX18" s="120">
        <v>0.64</v>
      </c>
      <c r="VHY18" s="110" t="s">
        <v>752</v>
      </c>
      <c r="VHZ18" s="111" t="s">
        <v>526</v>
      </c>
      <c r="VIA18" s="112" t="s">
        <v>525</v>
      </c>
      <c r="VIB18" s="142">
        <v>44927</v>
      </c>
      <c r="VIC18" s="142">
        <v>44743</v>
      </c>
      <c r="VID18" s="143">
        <v>44652</v>
      </c>
      <c r="VIE18" s="142">
        <v>44562</v>
      </c>
      <c r="VIF18" s="112" t="s">
        <v>56</v>
      </c>
      <c r="VIG18" s="141" t="s">
        <v>54</v>
      </c>
      <c r="VIH18" s="117" t="s">
        <v>751</v>
      </c>
      <c r="VII18" s="111" t="s">
        <v>1181</v>
      </c>
      <c r="VIJ18" s="111"/>
      <c r="VIK18" s="119">
        <v>0.62</v>
      </c>
      <c r="VIL18" s="181" t="s">
        <v>1182</v>
      </c>
      <c r="VIM18" s="182"/>
      <c r="VIN18" s="120">
        <v>0.64</v>
      </c>
      <c r="VIO18" s="110" t="s">
        <v>752</v>
      </c>
      <c r="VIP18" s="111" t="s">
        <v>526</v>
      </c>
      <c r="VIQ18" s="112" t="s">
        <v>525</v>
      </c>
      <c r="VIR18" s="142">
        <v>44927</v>
      </c>
      <c r="VIS18" s="142">
        <v>44743</v>
      </c>
      <c r="VIT18" s="143">
        <v>44652</v>
      </c>
      <c r="VIU18" s="142">
        <v>44562</v>
      </c>
      <c r="VIV18" s="112" t="s">
        <v>56</v>
      </c>
      <c r="VIW18" s="141" t="s">
        <v>54</v>
      </c>
      <c r="VIX18" s="117" t="s">
        <v>751</v>
      </c>
      <c r="VIY18" s="111" t="s">
        <v>1181</v>
      </c>
      <c r="VIZ18" s="111"/>
      <c r="VJA18" s="119">
        <v>0.62</v>
      </c>
      <c r="VJB18" s="181" t="s">
        <v>1182</v>
      </c>
      <c r="VJC18" s="182"/>
      <c r="VJD18" s="120">
        <v>0.64</v>
      </c>
      <c r="VJE18" s="110" t="s">
        <v>752</v>
      </c>
      <c r="VJF18" s="111" t="s">
        <v>526</v>
      </c>
      <c r="VJG18" s="112" t="s">
        <v>525</v>
      </c>
      <c r="VJH18" s="142">
        <v>44927</v>
      </c>
      <c r="VJI18" s="142">
        <v>44743</v>
      </c>
      <c r="VJJ18" s="143">
        <v>44652</v>
      </c>
      <c r="VJK18" s="142">
        <v>44562</v>
      </c>
      <c r="VJL18" s="112" t="s">
        <v>56</v>
      </c>
      <c r="VJM18" s="141" t="s">
        <v>54</v>
      </c>
      <c r="VJN18" s="117" t="s">
        <v>751</v>
      </c>
      <c r="VJO18" s="111" t="s">
        <v>1181</v>
      </c>
      <c r="VJP18" s="111"/>
      <c r="VJQ18" s="119">
        <v>0.62</v>
      </c>
      <c r="VJR18" s="181" t="s">
        <v>1182</v>
      </c>
      <c r="VJS18" s="182"/>
      <c r="VJT18" s="120">
        <v>0.64</v>
      </c>
      <c r="VJU18" s="110" t="s">
        <v>752</v>
      </c>
      <c r="VJV18" s="111" t="s">
        <v>526</v>
      </c>
      <c r="VJW18" s="112" t="s">
        <v>525</v>
      </c>
      <c r="VJX18" s="142">
        <v>44927</v>
      </c>
      <c r="VJY18" s="142">
        <v>44743</v>
      </c>
      <c r="VJZ18" s="143">
        <v>44652</v>
      </c>
      <c r="VKA18" s="142">
        <v>44562</v>
      </c>
      <c r="VKB18" s="112" t="s">
        <v>56</v>
      </c>
      <c r="VKC18" s="141" t="s">
        <v>54</v>
      </c>
      <c r="VKD18" s="117" t="s">
        <v>751</v>
      </c>
      <c r="VKE18" s="111" t="s">
        <v>1181</v>
      </c>
      <c r="VKF18" s="111"/>
      <c r="VKG18" s="119">
        <v>0.62</v>
      </c>
      <c r="VKH18" s="181" t="s">
        <v>1182</v>
      </c>
      <c r="VKI18" s="182"/>
      <c r="VKJ18" s="120">
        <v>0.64</v>
      </c>
      <c r="VKK18" s="110" t="s">
        <v>752</v>
      </c>
      <c r="VKL18" s="111" t="s">
        <v>526</v>
      </c>
      <c r="VKM18" s="112" t="s">
        <v>525</v>
      </c>
      <c r="VKN18" s="142">
        <v>44927</v>
      </c>
      <c r="VKO18" s="142">
        <v>44743</v>
      </c>
      <c r="VKP18" s="143">
        <v>44652</v>
      </c>
      <c r="VKQ18" s="142">
        <v>44562</v>
      </c>
      <c r="VKR18" s="112" t="s">
        <v>56</v>
      </c>
      <c r="VKS18" s="141" t="s">
        <v>54</v>
      </c>
      <c r="VKT18" s="117" t="s">
        <v>751</v>
      </c>
      <c r="VKU18" s="111" t="s">
        <v>1181</v>
      </c>
      <c r="VKV18" s="111"/>
      <c r="VKW18" s="119">
        <v>0.62</v>
      </c>
      <c r="VKX18" s="181" t="s">
        <v>1182</v>
      </c>
      <c r="VKY18" s="182"/>
      <c r="VKZ18" s="120">
        <v>0.64</v>
      </c>
      <c r="VLA18" s="110" t="s">
        <v>752</v>
      </c>
      <c r="VLB18" s="111" t="s">
        <v>526</v>
      </c>
      <c r="VLC18" s="112" t="s">
        <v>525</v>
      </c>
      <c r="VLD18" s="142">
        <v>44927</v>
      </c>
      <c r="VLE18" s="142">
        <v>44743</v>
      </c>
      <c r="VLF18" s="143">
        <v>44652</v>
      </c>
      <c r="VLG18" s="142">
        <v>44562</v>
      </c>
      <c r="VLH18" s="112" t="s">
        <v>56</v>
      </c>
      <c r="VLI18" s="141" t="s">
        <v>54</v>
      </c>
      <c r="VLJ18" s="117" t="s">
        <v>751</v>
      </c>
      <c r="VLK18" s="111" t="s">
        <v>1181</v>
      </c>
      <c r="VLL18" s="111"/>
      <c r="VLM18" s="119">
        <v>0.62</v>
      </c>
      <c r="VLN18" s="181" t="s">
        <v>1182</v>
      </c>
      <c r="VLO18" s="182"/>
      <c r="VLP18" s="120">
        <v>0.64</v>
      </c>
      <c r="VLQ18" s="110" t="s">
        <v>752</v>
      </c>
      <c r="VLR18" s="111" t="s">
        <v>526</v>
      </c>
      <c r="VLS18" s="112" t="s">
        <v>525</v>
      </c>
      <c r="VLT18" s="142">
        <v>44927</v>
      </c>
      <c r="VLU18" s="142">
        <v>44743</v>
      </c>
      <c r="VLV18" s="143">
        <v>44652</v>
      </c>
      <c r="VLW18" s="142">
        <v>44562</v>
      </c>
      <c r="VLX18" s="112" t="s">
        <v>56</v>
      </c>
      <c r="VLY18" s="141" t="s">
        <v>54</v>
      </c>
      <c r="VLZ18" s="117" t="s">
        <v>751</v>
      </c>
      <c r="VMA18" s="111" t="s">
        <v>1181</v>
      </c>
      <c r="VMB18" s="111"/>
      <c r="VMC18" s="119">
        <v>0.62</v>
      </c>
      <c r="VMD18" s="181" t="s">
        <v>1182</v>
      </c>
      <c r="VME18" s="182"/>
      <c r="VMF18" s="120">
        <v>0.64</v>
      </c>
      <c r="VMG18" s="110" t="s">
        <v>752</v>
      </c>
      <c r="VMH18" s="111" t="s">
        <v>526</v>
      </c>
      <c r="VMI18" s="112" t="s">
        <v>525</v>
      </c>
      <c r="VMJ18" s="142">
        <v>44927</v>
      </c>
      <c r="VMK18" s="142">
        <v>44743</v>
      </c>
      <c r="VML18" s="143">
        <v>44652</v>
      </c>
      <c r="VMM18" s="142">
        <v>44562</v>
      </c>
      <c r="VMN18" s="112" t="s">
        <v>56</v>
      </c>
      <c r="VMO18" s="141" t="s">
        <v>54</v>
      </c>
      <c r="VMP18" s="117" t="s">
        <v>751</v>
      </c>
      <c r="VMQ18" s="111" t="s">
        <v>1181</v>
      </c>
      <c r="VMR18" s="111"/>
      <c r="VMS18" s="119">
        <v>0.62</v>
      </c>
      <c r="VMT18" s="181" t="s">
        <v>1182</v>
      </c>
      <c r="VMU18" s="182"/>
      <c r="VMV18" s="120">
        <v>0.64</v>
      </c>
      <c r="VMW18" s="110" t="s">
        <v>752</v>
      </c>
      <c r="VMX18" s="111" t="s">
        <v>526</v>
      </c>
      <c r="VMY18" s="112" t="s">
        <v>525</v>
      </c>
      <c r="VMZ18" s="142">
        <v>44927</v>
      </c>
      <c r="VNA18" s="142">
        <v>44743</v>
      </c>
      <c r="VNB18" s="143">
        <v>44652</v>
      </c>
      <c r="VNC18" s="142">
        <v>44562</v>
      </c>
      <c r="VND18" s="112" t="s">
        <v>56</v>
      </c>
      <c r="VNE18" s="141" t="s">
        <v>54</v>
      </c>
      <c r="VNF18" s="117" t="s">
        <v>751</v>
      </c>
      <c r="VNG18" s="111" t="s">
        <v>1181</v>
      </c>
      <c r="VNH18" s="111"/>
      <c r="VNI18" s="119">
        <v>0.62</v>
      </c>
      <c r="VNJ18" s="181" t="s">
        <v>1182</v>
      </c>
      <c r="VNK18" s="182"/>
      <c r="VNL18" s="120">
        <v>0.64</v>
      </c>
      <c r="VNM18" s="110" t="s">
        <v>752</v>
      </c>
      <c r="VNN18" s="111" t="s">
        <v>526</v>
      </c>
      <c r="VNO18" s="112" t="s">
        <v>525</v>
      </c>
      <c r="VNP18" s="142">
        <v>44927</v>
      </c>
      <c r="VNQ18" s="142">
        <v>44743</v>
      </c>
      <c r="VNR18" s="143">
        <v>44652</v>
      </c>
      <c r="VNS18" s="142">
        <v>44562</v>
      </c>
      <c r="VNT18" s="112" t="s">
        <v>56</v>
      </c>
      <c r="VNU18" s="141" t="s">
        <v>54</v>
      </c>
      <c r="VNV18" s="117" t="s">
        <v>751</v>
      </c>
      <c r="VNW18" s="111" t="s">
        <v>1181</v>
      </c>
      <c r="VNX18" s="111"/>
      <c r="VNY18" s="119">
        <v>0.62</v>
      </c>
      <c r="VNZ18" s="181" t="s">
        <v>1182</v>
      </c>
      <c r="VOA18" s="182"/>
      <c r="VOB18" s="120">
        <v>0.64</v>
      </c>
      <c r="VOC18" s="110" t="s">
        <v>752</v>
      </c>
      <c r="VOD18" s="111" t="s">
        <v>526</v>
      </c>
      <c r="VOE18" s="112" t="s">
        <v>525</v>
      </c>
      <c r="VOF18" s="142">
        <v>44927</v>
      </c>
      <c r="VOG18" s="142">
        <v>44743</v>
      </c>
      <c r="VOH18" s="143">
        <v>44652</v>
      </c>
      <c r="VOI18" s="142">
        <v>44562</v>
      </c>
      <c r="VOJ18" s="112" t="s">
        <v>56</v>
      </c>
      <c r="VOK18" s="141" t="s">
        <v>54</v>
      </c>
      <c r="VOL18" s="117" t="s">
        <v>751</v>
      </c>
      <c r="VOM18" s="111" t="s">
        <v>1181</v>
      </c>
      <c r="VON18" s="111"/>
      <c r="VOO18" s="119">
        <v>0.62</v>
      </c>
      <c r="VOP18" s="181" t="s">
        <v>1182</v>
      </c>
      <c r="VOQ18" s="182"/>
      <c r="VOR18" s="120">
        <v>0.64</v>
      </c>
      <c r="VOS18" s="110" t="s">
        <v>752</v>
      </c>
      <c r="VOT18" s="111" t="s">
        <v>526</v>
      </c>
      <c r="VOU18" s="112" t="s">
        <v>525</v>
      </c>
      <c r="VOV18" s="142">
        <v>44927</v>
      </c>
      <c r="VOW18" s="142">
        <v>44743</v>
      </c>
      <c r="VOX18" s="143">
        <v>44652</v>
      </c>
      <c r="VOY18" s="142">
        <v>44562</v>
      </c>
      <c r="VOZ18" s="112" t="s">
        <v>56</v>
      </c>
      <c r="VPA18" s="141" t="s">
        <v>54</v>
      </c>
      <c r="VPB18" s="117" t="s">
        <v>751</v>
      </c>
      <c r="VPC18" s="111" t="s">
        <v>1181</v>
      </c>
      <c r="VPD18" s="111"/>
      <c r="VPE18" s="119">
        <v>0.62</v>
      </c>
      <c r="VPF18" s="181" t="s">
        <v>1182</v>
      </c>
      <c r="VPG18" s="182"/>
      <c r="VPH18" s="120">
        <v>0.64</v>
      </c>
      <c r="VPI18" s="110" t="s">
        <v>752</v>
      </c>
      <c r="VPJ18" s="111" t="s">
        <v>526</v>
      </c>
      <c r="VPK18" s="112" t="s">
        <v>525</v>
      </c>
      <c r="VPL18" s="142">
        <v>44927</v>
      </c>
      <c r="VPM18" s="142">
        <v>44743</v>
      </c>
      <c r="VPN18" s="143">
        <v>44652</v>
      </c>
      <c r="VPO18" s="142">
        <v>44562</v>
      </c>
      <c r="VPP18" s="112" t="s">
        <v>56</v>
      </c>
      <c r="VPQ18" s="141" t="s">
        <v>54</v>
      </c>
      <c r="VPR18" s="117" t="s">
        <v>751</v>
      </c>
      <c r="VPS18" s="111" t="s">
        <v>1181</v>
      </c>
      <c r="VPT18" s="111"/>
      <c r="VPU18" s="119">
        <v>0.62</v>
      </c>
      <c r="VPV18" s="181" t="s">
        <v>1182</v>
      </c>
      <c r="VPW18" s="182"/>
      <c r="VPX18" s="120">
        <v>0.64</v>
      </c>
      <c r="VPY18" s="110" t="s">
        <v>752</v>
      </c>
      <c r="VPZ18" s="111" t="s">
        <v>526</v>
      </c>
      <c r="VQA18" s="112" t="s">
        <v>525</v>
      </c>
      <c r="VQB18" s="142">
        <v>44927</v>
      </c>
      <c r="VQC18" s="142">
        <v>44743</v>
      </c>
      <c r="VQD18" s="143">
        <v>44652</v>
      </c>
      <c r="VQE18" s="142">
        <v>44562</v>
      </c>
      <c r="VQF18" s="112" t="s">
        <v>56</v>
      </c>
      <c r="VQG18" s="141" t="s">
        <v>54</v>
      </c>
      <c r="VQH18" s="117" t="s">
        <v>751</v>
      </c>
      <c r="VQI18" s="111" t="s">
        <v>1181</v>
      </c>
      <c r="VQJ18" s="111"/>
      <c r="VQK18" s="119">
        <v>0.62</v>
      </c>
      <c r="VQL18" s="181" t="s">
        <v>1182</v>
      </c>
      <c r="VQM18" s="182"/>
      <c r="VQN18" s="120">
        <v>0.64</v>
      </c>
      <c r="VQO18" s="110" t="s">
        <v>752</v>
      </c>
      <c r="VQP18" s="111" t="s">
        <v>526</v>
      </c>
      <c r="VQQ18" s="112" t="s">
        <v>525</v>
      </c>
      <c r="VQR18" s="142">
        <v>44927</v>
      </c>
      <c r="VQS18" s="142">
        <v>44743</v>
      </c>
      <c r="VQT18" s="143">
        <v>44652</v>
      </c>
      <c r="VQU18" s="142">
        <v>44562</v>
      </c>
      <c r="VQV18" s="112" t="s">
        <v>56</v>
      </c>
      <c r="VQW18" s="141" t="s">
        <v>54</v>
      </c>
      <c r="VQX18" s="117" t="s">
        <v>751</v>
      </c>
      <c r="VQY18" s="111" t="s">
        <v>1181</v>
      </c>
      <c r="VQZ18" s="111"/>
      <c r="VRA18" s="119">
        <v>0.62</v>
      </c>
      <c r="VRB18" s="181" t="s">
        <v>1182</v>
      </c>
      <c r="VRC18" s="182"/>
      <c r="VRD18" s="120">
        <v>0.64</v>
      </c>
      <c r="VRE18" s="110" t="s">
        <v>752</v>
      </c>
      <c r="VRF18" s="111" t="s">
        <v>526</v>
      </c>
      <c r="VRG18" s="112" t="s">
        <v>525</v>
      </c>
      <c r="VRH18" s="142">
        <v>44927</v>
      </c>
      <c r="VRI18" s="142">
        <v>44743</v>
      </c>
      <c r="VRJ18" s="143">
        <v>44652</v>
      </c>
      <c r="VRK18" s="142">
        <v>44562</v>
      </c>
      <c r="VRL18" s="112" t="s">
        <v>56</v>
      </c>
      <c r="VRM18" s="141" t="s">
        <v>54</v>
      </c>
      <c r="VRN18" s="117" t="s">
        <v>751</v>
      </c>
      <c r="VRO18" s="111" t="s">
        <v>1181</v>
      </c>
      <c r="VRP18" s="111"/>
      <c r="VRQ18" s="119">
        <v>0.62</v>
      </c>
      <c r="VRR18" s="181" t="s">
        <v>1182</v>
      </c>
      <c r="VRS18" s="182"/>
      <c r="VRT18" s="120">
        <v>0.64</v>
      </c>
      <c r="VRU18" s="110" t="s">
        <v>752</v>
      </c>
      <c r="VRV18" s="111" t="s">
        <v>526</v>
      </c>
      <c r="VRW18" s="112" t="s">
        <v>525</v>
      </c>
      <c r="VRX18" s="142">
        <v>44927</v>
      </c>
      <c r="VRY18" s="142">
        <v>44743</v>
      </c>
      <c r="VRZ18" s="143">
        <v>44652</v>
      </c>
      <c r="VSA18" s="142">
        <v>44562</v>
      </c>
      <c r="VSB18" s="112" t="s">
        <v>56</v>
      </c>
      <c r="VSC18" s="141" t="s">
        <v>54</v>
      </c>
      <c r="VSD18" s="117" t="s">
        <v>751</v>
      </c>
      <c r="VSE18" s="111" t="s">
        <v>1181</v>
      </c>
      <c r="VSF18" s="111"/>
      <c r="VSG18" s="119">
        <v>0.62</v>
      </c>
      <c r="VSH18" s="181" t="s">
        <v>1182</v>
      </c>
      <c r="VSI18" s="182"/>
      <c r="VSJ18" s="120">
        <v>0.64</v>
      </c>
      <c r="VSK18" s="110" t="s">
        <v>752</v>
      </c>
      <c r="VSL18" s="111" t="s">
        <v>526</v>
      </c>
      <c r="VSM18" s="112" t="s">
        <v>525</v>
      </c>
      <c r="VSN18" s="142">
        <v>44927</v>
      </c>
      <c r="VSO18" s="142">
        <v>44743</v>
      </c>
      <c r="VSP18" s="143">
        <v>44652</v>
      </c>
      <c r="VSQ18" s="142">
        <v>44562</v>
      </c>
      <c r="VSR18" s="112" t="s">
        <v>56</v>
      </c>
      <c r="VSS18" s="141" t="s">
        <v>54</v>
      </c>
      <c r="VST18" s="117" t="s">
        <v>751</v>
      </c>
      <c r="VSU18" s="111" t="s">
        <v>1181</v>
      </c>
      <c r="VSV18" s="111"/>
      <c r="VSW18" s="119">
        <v>0.62</v>
      </c>
      <c r="VSX18" s="181" t="s">
        <v>1182</v>
      </c>
      <c r="VSY18" s="182"/>
      <c r="VSZ18" s="120">
        <v>0.64</v>
      </c>
      <c r="VTA18" s="110" t="s">
        <v>752</v>
      </c>
      <c r="VTB18" s="111" t="s">
        <v>526</v>
      </c>
      <c r="VTC18" s="112" t="s">
        <v>525</v>
      </c>
      <c r="VTD18" s="142">
        <v>44927</v>
      </c>
      <c r="VTE18" s="142">
        <v>44743</v>
      </c>
      <c r="VTF18" s="143">
        <v>44652</v>
      </c>
      <c r="VTG18" s="142">
        <v>44562</v>
      </c>
      <c r="VTH18" s="112" t="s">
        <v>56</v>
      </c>
      <c r="VTI18" s="141" t="s">
        <v>54</v>
      </c>
      <c r="VTJ18" s="117" t="s">
        <v>751</v>
      </c>
      <c r="VTK18" s="111" t="s">
        <v>1181</v>
      </c>
      <c r="VTL18" s="111"/>
      <c r="VTM18" s="119">
        <v>0.62</v>
      </c>
      <c r="VTN18" s="181" t="s">
        <v>1182</v>
      </c>
      <c r="VTO18" s="182"/>
      <c r="VTP18" s="120">
        <v>0.64</v>
      </c>
      <c r="VTQ18" s="110" t="s">
        <v>752</v>
      </c>
      <c r="VTR18" s="111" t="s">
        <v>526</v>
      </c>
      <c r="VTS18" s="112" t="s">
        <v>525</v>
      </c>
      <c r="VTT18" s="142">
        <v>44927</v>
      </c>
      <c r="VTU18" s="142">
        <v>44743</v>
      </c>
      <c r="VTV18" s="143">
        <v>44652</v>
      </c>
      <c r="VTW18" s="142">
        <v>44562</v>
      </c>
      <c r="VTX18" s="112" t="s">
        <v>56</v>
      </c>
      <c r="VTY18" s="141" t="s">
        <v>54</v>
      </c>
      <c r="VTZ18" s="117" t="s">
        <v>751</v>
      </c>
      <c r="VUA18" s="111" t="s">
        <v>1181</v>
      </c>
      <c r="VUB18" s="111"/>
      <c r="VUC18" s="119">
        <v>0.62</v>
      </c>
      <c r="VUD18" s="181" t="s">
        <v>1182</v>
      </c>
      <c r="VUE18" s="182"/>
      <c r="VUF18" s="120">
        <v>0.64</v>
      </c>
      <c r="VUG18" s="110" t="s">
        <v>752</v>
      </c>
      <c r="VUH18" s="111" t="s">
        <v>526</v>
      </c>
      <c r="VUI18" s="112" t="s">
        <v>525</v>
      </c>
      <c r="VUJ18" s="142">
        <v>44927</v>
      </c>
      <c r="VUK18" s="142">
        <v>44743</v>
      </c>
      <c r="VUL18" s="143">
        <v>44652</v>
      </c>
      <c r="VUM18" s="142">
        <v>44562</v>
      </c>
      <c r="VUN18" s="112" t="s">
        <v>56</v>
      </c>
      <c r="VUO18" s="141" t="s">
        <v>54</v>
      </c>
      <c r="VUP18" s="117" t="s">
        <v>751</v>
      </c>
      <c r="VUQ18" s="111" t="s">
        <v>1181</v>
      </c>
      <c r="VUR18" s="111"/>
      <c r="VUS18" s="119">
        <v>0.62</v>
      </c>
      <c r="VUT18" s="181" t="s">
        <v>1182</v>
      </c>
      <c r="VUU18" s="182"/>
      <c r="VUV18" s="120">
        <v>0.64</v>
      </c>
      <c r="VUW18" s="110" t="s">
        <v>752</v>
      </c>
      <c r="VUX18" s="111" t="s">
        <v>526</v>
      </c>
      <c r="VUY18" s="112" t="s">
        <v>525</v>
      </c>
      <c r="VUZ18" s="142">
        <v>44927</v>
      </c>
      <c r="VVA18" s="142">
        <v>44743</v>
      </c>
      <c r="VVB18" s="143">
        <v>44652</v>
      </c>
      <c r="VVC18" s="142">
        <v>44562</v>
      </c>
      <c r="VVD18" s="112" t="s">
        <v>56</v>
      </c>
      <c r="VVE18" s="141" t="s">
        <v>54</v>
      </c>
      <c r="VVF18" s="117" t="s">
        <v>751</v>
      </c>
      <c r="VVG18" s="111" t="s">
        <v>1181</v>
      </c>
      <c r="VVH18" s="111"/>
      <c r="VVI18" s="119">
        <v>0.62</v>
      </c>
      <c r="VVJ18" s="181" t="s">
        <v>1182</v>
      </c>
      <c r="VVK18" s="182"/>
      <c r="VVL18" s="120">
        <v>0.64</v>
      </c>
      <c r="VVM18" s="110" t="s">
        <v>752</v>
      </c>
      <c r="VVN18" s="111" t="s">
        <v>526</v>
      </c>
      <c r="VVO18" s="112" t="s">
        <v>525</v>
      </c>
      <c r="VVP18" s="142">
        <v>44927</v>
      </c>
      <c r="VVQ18" s="142">
        <v>44743</v>
      </c>
      <c r="VVR18" s="143">
        <v>44652</v>
      </c>
      <c r="VVS18" s="142">
        <v>44562</v>
      </c>
      <c r="VVT18" s="112" t="s">
        <v>56</v>
      </c>
      <c r="VVU18" s="141" t="s">
        <v>54</v>
      </c>
      <c r="VVV18" s="117" t="s">
        <v>751</v>
      </c>
      <c r="VVW18" s="111" t="s">
        <v>1181</v>
      </c>
      <c r="VVX18" s="111"/>
      <c r="VVY18" s="119">
        <v>0.62</v>
      </c>
      <c r="VVZ18" s="181" t="s">
        <v>1182</v>
      </c>
      <c r="VWA18" s="182"/>
      <c r="VWB18" s="120">
        <v>0.64</v>
      </c>
      <c r="VWC18" s="110" t="s">
        <v>752</v>
      </c>
      <c r="VWD18" s="111" t="s">
        <v>526</v>
      </c>
      <c r="VWE18" s="112" t="s">
        <v>525</v>
      </c>
      <c r="VWF18" s="142">
        <v>44927</v>
      </c>
      <c r="VWG18" s="142">
        <v>44743</v>
      </c>
      <c r="VWH18" s="143">
        <v>44652</v>
      </c>
      <c r="VWI18" s="142">
        <v>44562</v>
      </c>
      <c r="VWJ18" s="112" t="s">
        <v>56</v>
      </c>
      <c r="VWK18" s="141" t="s">
        <v>54</v>
      </c>
      <c r="VWL18" s="117" t="s">
        <v>751</v>
      </c>
      <c r="VWM18" s="111" t="s">
        <v>1181</v>
      </c>
      <c r="VWN18" s="111"/>
      <c r="VWO18" s="119">
        <v>0.62</v>
      </c>
      <c r="VWP18" s="181" t="s">
        <v>1182</v>
      </c>
      <c r="VWQ18" s="182"/>
      <c r="VWR18" s="120">
        <v>0.64</v>
      </c>
      <c r="VWS18" s="110" t="s">
        <v>752</v>
      </c>
      <c r="VWT18" s="111" t="s">
        <v>526</v>
      </c>
      <c r="VWU18" s="112" t="s">
        <v>525</v>
      </c>
      <c r="VWV18" s="142">
        <v>44927</v>
      </c>
      <c r="VWW18" s="142">
        <v>44743</v>
      </c>
      <c r="VWX18" s="143">
        <v>44652</v>
      </c>
      <c r="VWY18" s="142">
        <v>44562</v>
      </c>
      <c r="VWZ18" s="112" t="s">
        <v>56</v>
      </c>
      <c r="VXA18" s="141" t="s">
        <v>54</v>
      </c>
      <c r="VXB18" s="117" t="s">
        <v>751</v>
      </c>
      <c r="VXC18" s="111" t="s">
        <v>1181</v>
      </c>
      <c r="VXD18" s="111"/>
      <c r="VXE18" s="119">
        <v>0.62</v>
      </c>
      <c r="VXF18" s="181" t="s">
        <v>1182</v>
      </c>
      <c r="VXG18" s="182"/>
      <c r="VXH18" s="120">
        <v>0.64</v>
      </c>
      <c r="VXI18" s="110" t="s">
        <v>752</v>
      </c>
      <c r="VXJ18" s="111" t="s">
        <v>526</v>
      </c>
      <c r="VXK18" s="112" t="s">
        <v>525</v>
      </c>
      <c r="VXL18" s="142">
        <v>44927</v>
      </c>
      <c r="VXM18" s="142">
        <v>44743</v>
      </c>
      <c r="VXN18" s="143">
        <v>44652</v>
      </c>
      <c r="VXO18" s="142">
        <v>44562</v>
      </c>
      <c r="VXP18" s="112" t="s">
        <v>56</v>
      </c>
      <c r="VXQ18" s="141" t="s">
        <v>54</v>
      </c>
      <c r="VXR18" s="117" t="s">
        <v>751</v>
      </c>
      <c r="VXS18" s="111" t="s">
        <v>1181</v>
      </c>
      <c r="VXT18" s="111"/>
      <c r="VXU18" s="119">
        <v>0.62</v>
      </c>
      <c r="VXV18" s="181" t="s">
        <v>1182</v>
      </c>
      <c r="VXW18" s="182"/>
      <c r="VXX18" s="120">
        <v>0.64</v>
      </c>
      <c r="VXY18" s="110" t="s">
        <v>752</v>
      </c>
      <c r="VXZ18" s="111" t="s">
        <v>526</v>
      </c>
      <c r="VYA18" s="112" t="s">
        <v>525</v>
      </c>
      <c r="VYB18" s="142">
        <v>44927</v>
      </c>
      <c r="VYC18" s="142">
        <v>44743</v>
      </c>
      <c r="VYD18" s="143">
        <v>44652</v>
      </c>
      <c r="VYE18" s="142">
        <v>44562</v>
      </c>
      <c r="VYF18" s="112" t="s">
        <v>56</v>
      </c>
      <c r="VYG18" s="141" t="s">
        <v>54</v>
      </c>
      <c r="VYH18" s="117" t="s">
        <v>751</v>
      </c>
      <c r="VYI18" s="111" t="s">
        <v>1181</v>
      </c>
      <c r="VYJ18" s="111"/>
      <c r="VYK18" s="119">
        <v>0.62</v>
      </c>
      <c r="VYL18" s="181" t="s">
        <v>1182</v>
      </c>
      <c r="VYM18" s="182"/>
      <c r="VYN18" s="120">
        <v>0.64</v>
      </c>
      <c r="VYO18" s="110" t="s">
        <v>752</v>
      </c>
      <c r="VYP18" s="111" t="s">
        <v>526</v>
      </c>
      <c r="VYQ18" s="112" t="s">
        <v>525</v>
      </c>
      <c r="VYR18" s="142">
        <v>44927</v>
      </c>
      <c r="VYS18" s="142">
        <v>44743</v>
      </c>
      <c r="VYT18" s="143">
        <v>44652</v>
      </c>
      <c r="VYU18" s="142">
        <v>44562</v>
      </c>
      <c r="VYV18" s="112" t="s">
        <v>56</v>
      </c>
      <c r="VYW18" s="141" t="s">
        <v>54</v>
      </c>
      <c r="VYX18" s="117" t="s">
        <v>751</v>
      </c>
      <c r="VYY18" s="111" t="s">
        <v>1181</v>
      </c>
      <c r="VYZ18" s="111"/>
      <c r="VZA18" s="119">
        <v>0.62</v>
      </c>
      <c r="VZB18" s="181" t="s">
        <v>1182</v>
      </c>
      <c r="VZC18" s="182"/>
      <c r="VZD18" s="120">
        <v>0.64</v>
      </c>
      <c r="VZE18" s="110" t="s">
        <v>752</v>
      </c>
      <c r="VZF18" s="111" t="s">
        <v>526</v>
      </c>
      <c r="VZG18" s="112" t="s">
        <v>525</v>
      </c>
      <c r="VZH18" s="142">
        <v>44927</v>
      </c>
      <c r="VZI18" s="142">
        <v>44743</v>
      </c>
      <c r="VZJ18" s="143">
        <v>44652</v>
      </c>
      <c r="VZK18" s="142">
        <v>44562</v>
      </c>
      <c r="VZL18" s="112" t="s">
        <v>56</v>
      </c>
      <c r="VZM18" s="141" t="s">
        <v>54</v>
      </c>
      <c r="VZN18" s="117" t="s">
        <v>751</v>
      </c>
      <c r="VZO18" s="111" t="s">
        <v>1181</v>
      </c>
      <c r="VZP18" s="111"/>
      <c r="VZQ18" s="119">
        <v>0.62</v>
      </c>
      <c r="VZR18" s="181" t="s">
        <v>1182</v>
      </c>
      <c r="VZS18" s="182"/>
      <c r="VZT18" s="120">
        <v>0.64</v>
      </c>
      <c r="VZU18" s="110" t="s">
        <v>752</v>
      </c>
      <c r="VZV18" s="111" t="s">
        <v>526</v>
      </c>
      <c r="VZW18" s="112" t="s">
        <v>525</v>
      </c>
      <c r="VZX18" s="142">
        <v>44927</v>
      </c>
      <c r="VZY18" s="142">
        <v>44743</v>
      </c>
      <c r="VZZ18" s="143">
        <v>44652</v>
      </c>
      <c r="WAA18" s="142">
        <v>44562</v>
      </c>
      <c r="WAB18" s="112" t="s">
        <v>56</v>
      </c>
      <c r="WAC18" s="141" t="s">
        <v>54</v>
      </c>
      <c r="WAD18" s="117" t="s">
        <v>751</v>
      </c>
      <c r="WAE18" s="111" t="s">
        <v>1181</v>
      </c>
      <c r="WAF18" s="111"/>
      <c r="WAG18" s="119">
        <v>0.62</v>
      </c>
      <c r="WAH18" s="181" t="s">
        <v>1182</v>
      </c>
      <c r="WAI18" s="182"/>
      <c r="WAJ18" s="120">
        <v>0.64</v>
      </c>
      <c r="WAK18" s="110" t="s">
        <v>752</v>
      </c>
      <c r="WAL18" s="111" t="s">
        <v>526</v>
      </c>
      <c r="WAM18" s="112" t="s">
        <v>525</v>
      </c>
      <c r="WAN18" s="142">
        <v>44927</v>
      </c>
      <c r="WAO18" s="142">
        <v>44743</v>
      </c>
      <c r="WAP18" s="143">
        <v>44652</v>
      </c>
      <c r="WAQ18" s="142">
        <v>44562</v>
      </c>
      <c r="WAR18" s="112" t="s">
        <v>56</v>
      </c>
      <c r="WAS18" s="141" t="s">
        <v>54</v>
      </c>
      <c r="WAT18" s="117" t="s">
        <v>751</v>
      </c>
      <c r="WAU18" s="111" t="s">
        <v>1181</v>
      </c>
      <c r="WAV18" s="111"/>
      <c r="WAW18" s="119">
        <v>0.62</v>
      </c>
      <c r="WAX18" s="181" t="s">
        <v>1182</v>
      </c>
      <c r="WAY18" s="182"/>
      <c r="WAZ18" s="120">
        <v>0.64</v>
      </c>
      <c r="WBA18" s="110" t="s">
        <v>752</v>
      </c>
      <c r="WBB18" s="111" t="s">
        <v>526</v>
      </c>
      <c r="WBC18" s="112" t="s">
        <v>525</v>
      </c>
      <c r="WBD18" s="142">
        <v>44927</v>
      </c>
      <c r="WBE18" s="142">
        <v>44743</v>
      </c>
      <c r="WBF18" s="143">
        <v>44652</v>
      </c>
      <c r="WBG18" s="142">
        <v>44562</v>
      </c>
      <c r="WBH18" s="112" t="s">
        <v>56</v>
      </c>
      <c r="WBI18" s="141" t="s">
        <v>54</v>
      </c>
      <c r="WBJ18" s="117" t="s">
        <v>751</v>
      </c>
      <c r="WBK18" s="111" t="s">
        <v>1181</v>
      </c>
      <c r="WBL18" s="111"/>
      <c r="WBM18" s="119">
        <v>0.62</v>
      </c>
      <c r="WBN18" s="181" t="s">
        <v>1182</v>
      </c>
      <c r="WBO18" s="182"/>
      <c r="WBP18" s="120">
        <v>0.64</v>
      </c>
      <c r="WBQ18" s="110" t="s">
        <v>752</v>
      </c>
      <c r="WBR18" s="111" t="s">
        <v>526</v>
      </c>
      <c r="WBS18" s="112" t="s">
        <v>525</v>
      </c>
      <c r="WBT18" s="142">
        <v>44927</v>
      </c>
      <c r="WBU18" s="142">
        <v>44743</v>
      </c>
      <c r="WBV18" s="143">
        <v>44652</v>
      </c>
      <c r="WBW18" s="142">
        <v>44562</v>
      </c>
      <c r="WBX18" s="112" t="s">
        <v>56</v>
      </c>
      <c r="WBY18" s="141" t="s">
        <v>54</v>
      </c>
      <c r="WBZ18" s="117" t="s">
        <v>751</v>
      </c>
      <c r="WCA18" s="111" t="s">
        <v>1181</v>
      </c>
      <c r="WCB18" s="111"/>
      <c r="WCC18" s="119">
        <v>0.62</v>
      </c>
      <c r="WCD18" s="181" t="s">
        <v>1182</v>
      </c>
      <c r="WCE18" s="182"/>
      <c r="WCF18" s="120">
        <v>0.64</v>
      </c>
      <c r="WCG18" s="110" t="s">
        <v>752</v>
      </c>
      <c r="WCH18" s="111" t="s">
        <v>526</v>
      </c>
      <c r="WCI18" s="112" t="s">
        <v>525</v>
      </c>
      <c r="WCJ18" s="142">
        <v>44927</v>
      </c>
      <c r="WCK18" s="142">
        <v>44743</v>
      </c>
      <c r="WCL18" s="143">
        <v>44652</v>
      </c>
      <c r="WCM18" s="142">
        <v>44562</v>
      </c>
      <c r="WCN18" s="112" t="s">
        <v>56</v>
      </c>
      <c r="WCO18" s="141" t="s">
        <v>54</v>
      </c>
      <c r="WCP18" s="117" t="s">
        <v>751</v>
      </c>
      <c r="WCQ18" s="111" t="s">
        <v>1181</v>
      </c>
      <c r="WCR18" s="111"/>
      <c r="WCS18" s="119">
        <v>0.62</v>
      </c>
      <c r="WCT18" s="181" t="s">
        <v>1182</v>
      </c>
      <c r="WCU18" s="182"/>
      <c r="WCV18" s="120">
        <v>0.64</v>
      </c>
      <c r="WCW18" s="110" t="s">
        <v>752</v>
      </c>
      <c r="WCX18" s="111" t="s">
        <v>526</v>
      </c>
      <c r="WCY18" s="112" t="s">
        <v>525</v>
      </c>
      <c r="WCZ18" s="142">
        <v>44927</v>
      </c>
      <c r="WDA18" s="142">
        <v>44743</v>
      </c>
      <c r="WDB18" s="143">
        <v>44652</v>
      </c>
      <c r="WDC18" s="142">
        <v>44562</v>
      </c>
      <c r="WDD18" s="112" t="s">
        <v>56</v>
      </c>
      <c r="WDE18" s="141" t="s">
        <v>54</v>
      </c>
      <c r="WDF18" s="117" t="s">
        <v>751</v>
      </c>
      <c r="WDG18" s="111" t="s">
        <v>1181</v>
      </c>
      <c r="WDH18" s="111"/>
      <c r="WDI18" s="119">
        <v>0.62</v>
      </c>
      <c r="WDJ18" s="181" t="s">
        <v>1182</v>
      </c>
      <c r="WDK18" s="182"/>
      <c r="WDL18" s="120">
        <v>0.64</v>
      </c>
      <c r="WDM18" s="110" t="s">
        <v>752</v>
      </c>
      <c r="WDN18" s="111" t="s">
        <v>526</v>
      </c>
      <c r="WDO18" s="112" t="s">
        <v>525</v>
      </c>
      <c r="WDP18" s="142">
        <v>44927</v>
      </c>
      <c r="WDQ18" s="142">
        <v>44743</v>
      </c>
      <c r="WDR18" s="143">
        <v>44652</v>
      </c>
      <c r="WDS18" s="142">
        <v>44562</v>
      </c>
      <c r="WDT18" s="112" t="s">
        <v>56</v>
      </c>
      <c r="WDU18" s="141" t="s">
        <v>54</v>
      </c>
      <c r="WDV18" s="117" t="s">
        <v>751</v>
      </c>
      <c r="WDW18" s="111" t="s">
        <v>1181</v>
      </c>
      <c r="WDX18" s="111"/>
      <c r="WDY18" s="119">
        <v>0.62</v>
      </c>
      <c r="WDZ18" s="181" t="s">
        <v>1182</v>
      </c>
      <c r="WEA18" s="182"/>
      <c r="WEB18" s="120">
        <v>0.64</v>
      </c>
      <c r="WEC18" s="110" t="s">
        <v>752</v>
      </c>
      <c r="WED18" s="111" t="s">
        <v>526</v>
      </c>
      <c r="WEE18" s="112" t="s">
        <v>525</v>
      </c>
      <c r="WEF18" s="142">
        <v>44927</v>
      </c>
      <c r="WEG18" s="142">
        <v>44743</v>
      </c>
      <c r="WEH18" s="143">
        <v>44652</v>
      </c>
      <c r="WEI18" s="142">
        <v>44562</v>
      </c>
      <c r="WEJ18" s="112" t="s">
        <v>56</v>
      </c>
      <c r="WEK18" s="141" t="s">
        <v>54</v>
      </c>
      <c r="WEL18" s="117" t="s">
        <v>751</v>
      </c>
      <c r="WEM18" s="111" t="s">
        <v>1181</v>
      </c>
      <c r="WEN18" s="111"/>
      <c r="WEO18" s="119">
        <v>0.62</v>
      </c>
      <c r="WEP18" s="181" t="s">
        <v>1182</v>
      </c>
      <c r="WEQ18" s="182"/>
      <c r="WER18" s="120">
        <v>0.64</v>
      </c>
      <c r="WES18" s="110" t="s">
        <v>752</v>
      </c>
      <c r="WET18" s="111" t="s">
        <v>526</v>
      </c>
      <c r="WEU18" s="112" t="s">
        <v>525</v>
      </c>
      <c r="WEV18" s="142">
        <v>44927</v>
      </c>
      <c r="WEW18" s="142">
        <v>44743</v>
      </c>
      <c r="WEX18" s="143">
        <v>44652</v>
      </c>
      <c r="WEY18" s="142">
        <v>44562</v>
      </c>
      <c r="WEZ18" s="112" t="s">
        <v>56</v>
      </c>
      <c r="WFA18" s="141" t="s">
        <v>54</v>
      </c>
      <c r="WFB18" s="117" t="s">
        <v>751</v>
      </c>
      <c r="WFC18" s="111" t="s">
        <v>1181</v>
      </c>
      <c r="WFD18" s="111"/>
      <c r="WFE18" s="119">
        <v>0.62</v>
      </c>
      <c r="WFF18" s="181" t="s">
        <v>1182</v>
      </c>
      <c r="WFG18" s="182"/>
      <c r="WFH18" s="120">
        <v>0.64</v>
      </c>
      <c r="WFI18" s="110" t="s">
        <v>752</v>
      </c>
      <c r="WFJ18" s="111" t="s">
        <v>526</v>
      </c>
      <c r="WFK18" s="112" t="s">
        <v>525</v>
      </c>
      <c r="WFL18" s="142">
        <v>44927</v>
      </c>
      <c r="WFM18" s="142">
        <v>44743</v>
      </c>
      <c r="WFN18" s="143">
        <v>44652</v>
      </c>
      <c r="WFO18" s="142">
        <v>44562</v>
      </c>
      <c r="WFP18" s="112" t="s">
        <v>56</v>
      </c>
      <c r="WFQ18" s="141" t="s">
        <v>54</v>
      </c>
      <c r="WFR18" s="117" t="s">
        <v>751</v>
      </c>
      <c r="WFS18" s="111" t="s">
        <v>1181</v>
      </c>
      <c r="WFT18" s="111"/>
      <c r="WFU18" s="119">
        <v>0.62</v>
      </c>
      <c r="WFV18" s="181" t="s">
        <v>1182</v>
      </c>
      <c r="WFW18" s="182"/>
      <c r="WFX18" s="120">
        <v>0.64</v>
      </c>
      <c r="WFY18" s="110" t="s">
        <v>752</v>
      </c>
      <c r="WFZ18" s="111" t="s">
        <v>526</v>
      </c>
      <c r="WGA18" s="112" t="s">
        <v>525</v>
      </c>
      <c r="WGB18" s="142">
        <v>44927</v>
      </c>
      <c r="WGC18" s="142">
        <v>44743</v>
      </c>
      <c r="WGD18" s="143">
        <v>44652</v>
      </c>
      <c r="WGE18" s="142">
        <v>44562</v>
      </c>
      <c r="WGF18" s="112" t="s">
        <v>56</v>
      </c>
      <c r="WGG18" s="141" t="s">
        <v>54</v>
      </c>
      <c r="WGH18" s="117" t="s">
        <v>751</v>
      </c>
      <c r="WGI18" s="111" t="s">
        <v>1181</v>
      </c>
      <c r="WGJ18" s="111"/>
      <c r="WGK18" s="119">
        <v>0.62</v>
      </c>
      <c r="WGL18" s="181" t="s">
        <v>1182</v>
      </c>
      <c r="WGM18" s="182"/>
      <c r="WGN18" s="120">
        <v>0.64</v>
      </c>
      <c r="WGO18" s="110" t="s">
        <v>752</v>
      </c>
      <c r="WGP18" s="111" t="s">
        <v>526</v>
      </c>
      <c r="WGQ18" s="112" t="s">
        <v>525</v>
      </c>
      <c r="WGR18" s="142">
        <v>44927</v>
      </c>
      <c r="WGS18" s="142">
        <v>44743</v>
      </c>
      <c r="WGT18" s="143">
        <v>44652</v>
      </c>
      <c r="WGU18" s="142">
        <v>44562</v>
      </c>
      <c r="WGV18" s="112" t="s">
        <v>56</v>
      </c>
      <c r="WGW18" s="141" t="s">
        <v>54</v>
      </c>
      <c r="WGX18" s="117" t="s">
        <v>751</v>
      </c>
      <c r="WGY18" s="111" t="s">
        <v>1181</v>
      </c>
      <c r="WGZ18" s="111"/>
      <c r="WHA18" s="119">
        <v>0.62</v>
      </c>
      <c r="WHB18" s="181" t="s">
        <v>1182</v>
      </c>
      <c r="WHC18" s="182"/>
      <c r="WHD18" s="120">
        <v>0.64</v>
      </c>
      <c r="WHE18" s="110" t="s">
        <v>752</v>
      </c>
      <c r="WHF18" s="111" t="s">
        <v>526</v>
      </c>
      <c r="WHG18" s="112" t="s">
        <v>525</v>
      </c>
      <c r="WHH18" s="142">
        <v>44927</v>
      </c>
      <c r="WHI18" s="142">
        <v>44743</v>
      </c>
      <c r="WHJ18" s="143">
        <v>44652</v>
      </c>
      <c r="WHK18" s="142">
        <v>44562</v>
      </c>
      <c r="WHL18" s="112" t="s">
        <v>56</v>
      </c>
      <c r="WHM18" s="141" t="s">
        <v>54</v>
      </c>
      <c r="WHN18" s="117" t="s">
        <v>751</v>
      </c>
      <c r="WHO18" s="111" t="s">
        <v>1181</v>
      </c>
      <c r="WHP18" s="111"/>
      <c r="WHQ18" s="119">
        <v>0.62</v>
      </c>
      <c r="WHR18" s="181" t="s">
        <v>1182</v>
      </c>
      <c r="WHS18" s="182"/>
      <c r="WHT18" s="120">
        <v>0.64</v>
      </c>
      <c r="WHU18" s="110" t="s">
        <v>752</v>
      </c>
      <c r="WHV18" s="111" t="s">
        <v>526</v>
      </c>
      <c r="WHW18" s="112" t="s">
        <v>525</v>
      </c>
      <c r="WHX18" s="142">
        <v>44927</v>
      </c>
      <c r="WHY18" s="142">
        <v>44743</v>
      </c>
      <c r="WHZ18" s="143">
        <v>44652</v>
      </c>
      <c r="WIA18" s="142">
        <v>44562</v>
      </c>
      <c r="WIB18" s="112" t="s">
        <v>56</v>
      </c>
      <c r="WIC18" s="141" t="s">
        <v>54</v>
      </c>
      <c r="WID18" s="117" t="s">
        <v>751</v>
      </c>
      <c r="WIE18" s="111" t="s">
        <v>1181</v>
      </c>
      <c r="WIF18" s="111"/>
      <c r="WIG18" s="119">
        <v>0.62</v>
      </c>
      <c r="WIH18" s="181" t="s">
        <v>1182</v>
      </c>
      <c r="WII18" s="182"/>
      <c r="WIJ18" s="120">
        <v>0.64</v>
      </c>
      <c r="WIK18" s="110" t="s">
        <v>752</v>
      </c>
      <c r="WIL18" s="111" t="s">
        <v>526</v>
      </c>
      <c r="WIM18" s="112" t="s">
        <v>525</v>
      </c>
      <c r="WIN18" s="142">
        <v>44927</v>
      </c>
      <c r="WIO18" s="142">
        <v>44743</v>
      </c>
      <c r="WIP18" s="143">
        <v>44652</v>
      </c>
      <c r="WIQ18" s="142">
        <v>44562</v>
      </c>
      <c r="WIR18" s="112" t="s">
        <v>56</v>
      </c>
      <c r="WIS18" s="141" t="s">
        <v>54</v>
      </c>
      <c r="WIT18" s="117" t="s">
        <v>751</v>
      </c>
      <c r="WIU18" s="111" t="s">
        <v>1181</v>
      </c>
      <c r="WIV18" s="111"/>
      <c r="WIW18" s="119">
        <v>0.62</v>
      </c>
      <c r="WIX18" s="181" t="s">
        <v>1182</v>
      </c>
      <c r="WIY18" s="182"/>
      <c r="WIZ18" s="120">
        <v>0.64</v>
      </c>
      <c r="WJA18" s="110" t="s">
        <v>752</v>
      </c>
      <c r="WJB18" s="111" t="s">
        <v>526</v>
      </c>
      <c r="WJC18" s="112" t="s">
        <v>525</v>
      </c>
      <c r="WJD18" s="142">
        <v>44927</v>
      </c>
      <c r="WJE18" s="142">
        <v>44743</v>
      </c>
      <c r="WJF18" s="143">
        <v>44652</v>
      </c>
      <c r="WJG18" s="142">
        <v>44562</v>
      </c>
      <c r="WJH18" s="112" t="s">
        <v>56</v>
      </c>
      <c r="WJI18" s="141" t="s">
        <v>54</v>
      </c>
      <c r="WJJ18" s="117" t="s">
        <v>751</v>
      </c>
      <c r="WJK18" s="111" t="s">
        <v>1181</v>
      </c>
      <c r="WJL18" s="111"/>
      <c r="WJM18" s="119">
        <v>0.62</v>
      </c>
      <c r="WJN18" s="181" t="s">
        <v>1182</v>
      </c>
      <c r="WJO18" s="182"/>
      <c r="WJP18" s="120">
        <v>0.64</v>
      </c>
      <c r="WJQ18" s="110" t="s">
        <v>752</v>
      </c>
      <c r="WJR18" s="111" t="s">
        <v>526</v>
      </c>
      <c r="WJS18" s="112" t="s">
        <v>525</v>
      </c>
      <c r="WJT18" s="142">
        <v>44927</v>
      </c>
      <c r="WJU18" s="142">
        <v>44743</v>
      </c>
      <c r="WJV18" s="143">
        <v>44652</v>
      </c>
      <c r="WJW18" s="142">
        <v>44562</v>
      </c>
      <c r="WJX18" s="112" t="s">
        <v>56</v>
      </c>
      <c r="WJY18" s="141" t="s">
        <v>54</v>
      </c>
      <c r="WJZ18" s="117" t="s">
        <v>751</v>
      </c>
      <c r="WKA18" s="111" t="s">
        <v>1181</v>
      </c>
      <c r="WKB18" s="111"/>
      <c r="WKC18" s="119">
        <v>0.62</v>
      </c>
      <c r="WKD18" s="181" t="s">
        <v>1182</v>
      </c>
      <c r="WKE18" s="182"/>
      <c r="WKF18" s="120">
        <v>0.64</v>
      </c>
      <c r="WKG18" s="110" t="s">
        <v>752</v>
      </c>
      <c r="WKH18" s="111" t="s">
        <v>526</v>
      </c>
      <c r="WKI18" s="112" t="s">
        <v>525</v>
      </c>
      <c r="WKJ18" s="142">
        <v>44927</v>
      </c>
      <c r="WKK18" s="142">
        <v>44743</v>
      </c>
      <c r="WKL18" s="143">
        <v>44652</v>
      </c>
      <c r="WKM18" s="142">
        <v>44562</v>
      </c>
      <c r="WKN18" s="112" t="s">
        <v>56</v>
      </c>
      <c r="WKO18" s="141" t="s">
        <v>54</v>
      </c>
      <c r="WKP18" s="117" t="s">
        <v>751</v>
      </c>
      <c r="WKQ18" s="111" t="s">
        <v>1181</v>
      </c>
      <c r="WKR18" s="111"/>
      <c r="WKS18" s="119">
        <v>0.62</v>
      </c>
      <c r="WKT18" s="181" t="s">
        <v>1182</v>
      </c>
      <c r="WKU18" s="182"/>
      <c r="WKV18" s="120">
        <v>0.64</v>
      </c>
      <c r="WKW18" s="110" t="s">
        <v>752</v>
      </c>
      <c r="WKX18" s="111" t="s">
        <v>526</v>
      </c>
      <c r="WKY18" s="112" t="s">
        <v>525</v>
      </c>
      <c r="WKZ18" s="142">
        <v>44927</v>
      </c>
      <c r="WLA18" s="142">
        <v>44743</v>
      </c>
      <c r="WLB18" s="143">
        <v>44652</v>
      </c>
      <c r="WLC18" s="142">
        <v>44562</v>
      </c>
      <c r="WLD18" s="112" t="s">
        <v>56</v>
      </c>
      <c r="WLE18" s="141" t="s">
        <v>54</v>
      </c>
      <c r="WLF18" s="117" t="s">
        <v>751</v>
      </c>
      <c r="WLG18" s="111" t="s">
        <v>1181</v>
      </c>
      <c r="WLH18" s="111"/>
      <c r="WLI18" s="119">
        <v>0.62</v>
      </c>
      <c r="WLJ18" s="181" t="s">
        <v>1182</v>
      </c>
      <c r="WLK18" s="182"/>
      <c r="WLL18" s="120">
        <v>0.64</v>
      </c>
      <c r="WLM18" s="110" t="s">
        <v>752</v>
      </c>
      <c r="WLN18" s="111" t="s">
        <v>526</v>
      </c>
      <c r="WLO18" s="112" t="s">
        <v>525</v>
      </c>
      <c r="WLP18" s="142">
        <v>44927</v>
      </c>
      <c r="WLQ18" s="142">
        <v>44743</v>
      </c>
      <c r="WLR18" s="143">
        <v>44652</v>
      </c>
      <c r="WLS18" s="142">
        <v>44562</v>
      </c>
      <c r="WLT18" s="112" t="s">
        <v>56</v>
      </c>
      <c r="WLU18" s="141" t="s">
        <v>54</v>
      </c>
      <c r="WLV18" s="117" t="s">
        <v>751</v>
      </c>
      <c r="WLW18" s="111" t="s">
        <v>1181</v>
      </c>
      <c r="WLX18" s="111"/>
      <c r="WLY18" s="119">
        <v>0.62</v>
      </c>
      <c r="WLZ18" s="181" t="s">
        <v>1182</v>
      </c>
      <c r="WMA18" s="182"/>
      <c r="WMB18" s="120">
        <v>0.64</v>
      </c>
      <c r="WMC18" s="110" t="s">
        <v>752</v>
      </c>
      <c r="WMD18" s="111" t="s">
        <v>526</v>
      </c>
      <c r="WME18" s="112" t="s">
        <v>525</v>
      </c>
      <c r="WMF18" s="142">
        <v>44927</v>
      </c>
      <c r="WMG18" s="142">
        <v>44743</v>
      </c>
      <c r="WMH18" s="143">
        <v>44652</v>
      </c>
      <c r="WMI18" s="142">
        <v>44562</v>
      </c>
      <c r="WMJ18" s="112" t="s">
        <v>56</v>
      </c>
      <c r="WMK18" s="141" t="s">
        <v>54</v>
      </c>
      <c r="WML18" s="117" t="s">
        <v>751</v>
      </c>
      <c r="WMM18" s="111" t="s">
        <v>1181</v>
      </c>
      <c r="WMN18" s="111"/>
      <c r="WMO18" s="119">
        <v>0.62</v>
      </c>
      <c r="WMP18" s="181" t="s">
        <v>1182</v>
      </c>
      <c r="WMQ18" s="182"/>
      <c r="WMR18" s="120">
        <v>0.64</v>
      </c>
      <c r="WMS18" s="110" t="s">
        <v>752</v>
      </c>
      <c r="WMT18" s="111" t="s">
        <v>526</v>
      </c>
      <c r="WMU18" s="112" t="s">
        <v>525</v>
      </c>
      <c r="WMV18" s="142">
        <v>44927</v>
      </c>
      <c r="WMW18" s="142">
        <v>44743</v>
      </c>
      <c r="WMX18" s="143">
        <v>44652</v>
      </c>
      <c r="WMY18" s="142">
        <v>44562</v>
      </c>
      <c r="WMZ18" s="112" t="s">
        <v>56</v>
      </c>
      <c r="WNA18" s="141" t="s">
        <v>54</v>
      </c>
      <c r="WNB18" s="117" t="s">
        <v>751</v>
      </c>
      <c r="WNC18" s="111" t="s">
        <v>1181</v>
      </c>
      <c r="WND18" s="111"/>
      <c r="WNE18" s="119">
        <v>0.62</v>
      </c>
      <c r="WNF18" s="181" t="s">
        <v>1182</v>
      </c>
      <c r="WNG18" s="182"/>
      <c r="WNH18" s="120">
        <v>0.64</v>
      </c>
      <c r="WNI18" s="110" t="s">
        <v>752</v>
      </c>
      <c r="WNJ18" s="111" t="s">
        <v>526</v>
      </c>
      <c r="WNK18" s="112" t="s">
        <v>525</v>
      </c>
      <c r="WNL18" s="142">
        <v>44927</v>
      </c>
      <c r="WNM18" s="142">
        <v>44743</v>
      </c>
      <c r="WNN18" s="143">
        <v>44652</v>
      </c>
      <c r="WNO18" s="142">
        <v>44562</v>
      </c>
      <c r="WNP18" s="112" t="s">
        <v>56</v>
      </c>
      <c r="WNQ18" s="141" t="s">
        <v>54</v>
      </c>
      <c r="WNR18" s="117" t="s">
        <v>751</v>
      </c>
      <c r="WNS18" s="111" t="s">
        <v>1181</v>
      </c>
      <c r="WNT18" s="111"/>
      <c r="WNU18" s="119">
        <v>0.62</v>
      </c>
      <c r="WNV18" s="181" t="s">
        <v>1182</v>
      </c>
      <c r="WNW18" s="182"/>
      <c r="WNX18" s="120">
        <v>0.64</v>
      </c>
      <c r="WNY18" s="110" t="s">
        <v>752</v>
      </c>
      <c r="WNZ18" s="111" t="s">
        <v>526</v>
      </c>
      <c r="WOA18" s="112" t="s">
        <v>525</v>
      </c>
      <c r="WOB18" s="142">
        <v>44927</v>
      </c>
      <c r="WOC18" s="142">
        <v>44743</v>
      </c>
      <c r="WOD18" s="143">
        <v>44652</v>
      </c>
      <c r="WOE18" s="142">
        <v>44562</v>
      </c>
      <c r="WOF18" s="112" t="s">
        <v>56</v>
      </c>
      <c r="WOG18" s="141" t="s">
        <v>54</v>
      </c>
      <c r="WOH18" s="117" t="s">
        <v>751</v>
      </c>
      <c r="WOI18" s="111" t="s">
        <v>1181</v>
      </c>
      <c r="WOJ18" s="111"/>
      <c r="WOK18" s="119">
        <v>0.62</v>
      </c>
      <c r="WOL18" s="181" t="s">
        <v>1182</v>
      </c>
      <c r="WOM18" s="182"/>
      <c r="WON18" s="120">
        <v>0.64</v>
      </c>
      <c r="WOO18" s="110" t="s">
        <v>752</v>
      </c>
      <c r="WOP18" s="111" t="s">
        <v>526</v>
      </c>
      <c r="WOQ18" s="112" t="s">
        <v>525</v>
      </c>
      <c r="WOR18" s="142">
        <v>44927</v>
      </c>
      <c r="WOS18" s="142">
        <v>44743</v>
      </c>
      <c r="WOT18" s="143">
        <v>44652</v>
      </c>
      <c r="WOU18" s="142">
        <v>44562</v>
      </c>
      <c r="WOV18" s="112" t="s">
        <v>56</v>
      </c>
      <c r="WOW18" s="141" t="s">
        <v>54</v>
      </c>
      <c r="WOX18" s="117" t="s">
        <v>751</v>
      </c>
      <c r="WOY18" s="111" t="s">
        <v>1181</v>
      </c>
      <c r="WOZ18" s="111"/>
      <c r="WPA18" s="119">
        <v>0.62</v>
      </c>
      <c r="WPB18" s="181" t="s">
        <v>1182</v>
      </c>
      <c r="WPC18" s="182"/>
      <c r="WPD18" s="120">
        <v>0.64</v>
      </c>
      <c r="WPE18" s="110" t="s">
        <v>752</v>
      </c>
      <c r="WPF18" s="111" t="s">
        <v>526</v>
      </c>
      <c r="WPG18" s="112" t="s">
        <v>525</v>
      </c>
      <c r="WPH18" s="142">
        <v>44927</v>
      </c>
      <c r="WPI18" s="142">
        <v>44743</v>
      </c>
      <c r="WPJ18" s="143">
        <v>44652</v>
      </c>
      <c r="WPK18" s="142">
        <v>44562</v>
      </c>
      <c r="WPL18" s="112" t="s">
        <v>56</v>
      </c>
      <c r="WPM18" s="141" t="s">
        <v>54</v>
      </c>
      <c r="WPN18" s="117" t="s">
        <v>751</v>
      </c>
      <c r="WPO18" s="111" t="s">
        <v>1181</v>
      </c>
      <c r="WPP18" s="111"/>
      <c r="WPQ18" s="119">
        <v>0.62</v>
      </c>
      <c r="WPR18" s="181" t="s">
        <v>1182</v>
      </c>
      <c r="WPS18" s="182"/>
      <c r="WPT18" s="120">
        <v>0.64</v>
      </c>
      <c r="WPU18" s="110" t="s">
        <v>752</v>
      </c>
      <c r="WPV18" s="111" t="s">
        <v>526</v>
      </c>
      <c r="WPW18" s="112" t="s">
        <v>525</v>
      </c>
      <c r="WPX18" s="142">
        <v>44927</v>
      </c>
      <c r="WPY18" s="142">
        <v>44743</v>
      </c>
      <c r="WPZ18" s="143">
        <v>44652</v>
      </c>
      <c r="WQA18" s="142">
        <v>44562</v>
      </c>
      <c r="WQB18" s="112" t="s">
        <v>56</v>
      </c>
      <c r="WQC18" s="141" t="s">
        <v>54</v>
      </c>
      <c r="WQD18" s="117" t="s">
        <v>751</v>
      </c>
      <c r="WQE18" s="111" t="s">
        <v>1181</v>
      </c>
      <c r="WQF18" s="111"/>
      <c r="WQG18" s="119">
        <v>0.62</v>
      </c>
      <c r="WQH18" s="181" t="s">
        <v>1182</v>
      </c>
      <c r="WQI18" s="182"/>
      <c r="WQJ18" s="120">
        <v>0.64</v>
      </c>
      <c r="WQK18" s="110" t="s">
        <v>752</v>
      </c>
      <c r="WQL18" s="111" t="s">
        <v>526</v>
      </c>
      <c r="WQM18" s="112" t="s">
        <v>525</v>
      </c>
      <c r="WQN18" s="142">
        <v>44927</v>
      </c>
      <c r="WQO18" s="142">
        <v>44743</v>
      </c>
      <c r="WQP18" s="143">
        <v>44652</v>
      </c>
      <c r="WQQ18" s="142">
        <v>44562</v>
      </c>
      <c r="WQR18" s="112" t="s">
        <v>56</v>
      </c>
      <c r="WQS18" s="141" t="s">
        <v>54</v>
      </c>
      <c r="WQT18" s="117" t="s">
        <v>751</v>
      </c>
      <c r="WQU18" s="111" t="s">
        <v>1181</v>
      </c>
      <c r="WQV18" s="111"/>
      <c r="WQW18" s="119">
        <v>0.62</v>
      </c>
      <c r="WQX18" s="181" t="s">
        <v>1182</v>
      </c>
      <c r="WQY18" s="182"/>
      <c r="WQZ18" s="120">
        <v>0.64</v>
      </c>
      <c r="WRA18" s="110" t="s">
        <v>752</v>
      </c>
      <c r="WRB18" s="111" t="s">
        <v>526</v>
      </c>
      <c r="WRC18" s="112" t="s">
        <v>525</v>
      </c>
      <c r="WRD18" s="142">
        <v>44927</v>
      </c>
      <c r="WRE18" s="142">
        <v>44743</v>
      </c>
      <c r="WRF18" s="143">
        <v>44652</v>
      </c>
      <c r="WRG18" s="142">
        <v>44562</v>
      </c>
      <c r="WRH18" s="112" t="s">
        <v>56</v>
      </c>
      <c r="WRI18" s="141" t="s">
        <v>54</v>
      </c>
      <c r="WRJ18" s="117" t="s">
        <v>751</v>
      </c>
      <c r="WRK18" s="111" t="s">
        <v>1181</v>
      </c>
      <c r="WRL18" s="111"/>
      <c r="WRM18" s="119">
        <v>0.62</v>
      </c>
      <c r="WRN18" s="181" t="s">
        <v>1182</v>
      </c>
      <c r="WRO18" s="182"/>
      <c r="WRP18" s="120">
        <v>0.64</v>
      </c>
      <c r="WRQ18" s="110" t="s">
        <v>752</v>
      </c>
      <c r="WRR18" s="111" t="s">
        <v>526</v>
      </c>
      <c r="WRS18" s="112" t="s">
        <v>525</v>
      </c>
      <c r="WRT18" s="142">
        <v>44927</v>
      </c>
      <c r="WRU18" s="142">
        <v>44743</v>
      </c>
      <c r="WRV18" s="143">
        <v>44652</v>
      </c>
      <c r="WRW18" s="142">
        <v>44562</v>
      </c>
      <c r="WRX18" s="112" t="s">
        <v>56</v>
      </c>
      <c r="WRY18" s="141" t="s">
        <v>54</v>
      </c>
      <c r="WRZ18" s="117" t="s">
        <v>751</v>
      </c>
      <c r="WSA18" s="111" t="s">
        <v>1181</v>
      </c>
      <c r="WSB18" s="111"/>
      <c r="WSC18" s="119">
        <v>0.62</v>
      </c>
      <c r="WSD18" s="181" t="s">
        <v>1182</v>
      </c>
      <c r="WSE18" s="182"/>
      <c r="WSF18" s="120">
        <v>0.64</v>
      </c>
      <c r="WSG18" s="110" t="s">
        <v>752</v>
      </c>
      <c r="WSH18" s="111" t="s">
        <v>526</v>
      </c>
      <c r="WSI18" s="112" t="s">
        <v>525</v>
      </c>
      <c r="WSJ18" s="142">
        <v>44927</v>
      </c>
      <c r="WSK18" s="142">
        <v>44743</v>
      </c>
      <c r="WSL18" s="143">
        <v>44652</v>
      </c>
      <c r="WSM18" s="142">
        <v>44562</v>
      </c>
      <c r="WSN18" s="112" t="s">
        <v>56</v>
      </c>
      <c r="WSO18" s="141" t="s">
        <v>54</v>
      </c>
      <c r="WSP18" s="117" t="s">
        <v>751</v>
      </c>
      <c r="WSQ18" s="111" t="s">
        <v>1181</v>
      </c>
      <c r="WSR18" s="111"/>
      <c r="WSS18" s="119">
        <v>0.62</v>
      </c>
      <c r="WST18" s="181" t="s">
        <v>1182</v>
      </c>
      <c r="WSU18" s="182"/>
      <c r="WSV18" s="120">
        <v>0.64</v>
      </c>
      <c r="WSW18" s="110" t="s">
        <v>752</v>
      </c>
      <c r="WSX18" s="111" t="s">
        <v>526</v>
      </c>
      <c r="WSY18" s="112" t="s">
        <v>525</v>
      </c>
      <c r="WSZ18" s="142">
        <v>44927</v>
      </c>
      <c r="WTA18" s="142">
        <v>44743</v>
      </c>
      <c r="WTB18" s="143">
        <v>44652</v>
      </c>
      <c r="WTC18" s="142">
        <v>44562</v>
      </c>
      <c r="WTD18" s="112" t="s">
        <v>56</v>
      </c>
      <c r="WTE18" s="141" t="s">
        <v>54</v>
      </c>
      <c r="WTF18" s="117" t="s">
        <v>751</v>
      </c>
      <c r="WTG18" s="111" t="s">
        <v>1181</v>
      </c>
      <c r="WTH18" s="111"/>
      <c r="WTI18" s="119">
        <v>0.62</v>
      </c>
      <c r="WTJ18" s="181" t="s">
        <v>1182</v>
      </c>
      <c r="WTK18" s="182"/>
      <c r="WTL18" s="120">
        <v>0.64</v>
      </c>
      <c r="WTM18" s="110" t="s">
        <v>752</v>
      </c>
      <c r="WTN18" s="111" t="s">
        <v>526</v>
      </c>
      <c r="WTO18" s="112" t="s">
        <v>525</v>
      </c>
      <c r="WTP18" s="142">
        <v>44927</v>
      </c>
      <c r="WTQ18" s="142">
        <v>44743</v>
      </c>
      <c r="WTR18" s="143">
        <v>44652</v>
      </c>
      <c r="WTS18" s="142">
        <v>44562</v>
      </c>
      <c r="WTT18" s="112" t="s">
        <v>56</v>
      </c>
      <c r="WTU18" s="141" t="s">
        <v>54</v>
      </c>
      <c r="WTV18" s="117" t="s">
        <v>751</v>
      </c>
      <c r="WTW18" s="111" t="s">
        <v>1181</v>
      </c>
      <c r="WTX18" s="111"/>
      <c r="WTY18" s="119">
        <v>0.62</v>
      </c>
      <c r="WTZ18" s="181" t="s">
        <v>1182</v>
      </c>
      <c r="WUA18" s="182"/>
      <c r="WUB18" s="120">
        <v>0.64</v>
      </c>
      <c r="WUC18" s="110" t="s">
        <v>752</v>
      </c>
      <c r="WUD18" s="111" t="s">
        <v>526</v>
      </c>
      <c r="WUE18" s="112" t="s">
        <v>525</v>
      </c>
      <c r="WUF18" s="142">
        <v>44927</v>
      </c>
      <c r="WUG18" s="142">
        <v>44743</v>
      </c>
      <c r="WUH18" s="143">
        <v>44652</v>
      </c>
      <c r="WUI18" s="142">
        <v>44562</v>
      </c>
      <c r="WUJ18" s="112" t="s">
        <v>56</v>
      </c>
      <c r="WUK18" s="141" t="s">
        <v>54</v>
      </c>
      <c r="WUL18" s="117" t="s">
        <v>751</v>
      </c>
      <c r="WUM18" s="111" t="s">
        <v>1181</v>
      </c>
      <c r="WUN18" s="111"/>
      <c r="WUO18" s="119">
        <v>0.62</v>
      </c>
      <c r="WUP18" s="181" t="s">
        <v>1182</v>
      </c>
      <c r="WUQ18" s="182"/>
      <c r="WUR18" s="120">
        <v>0.64</v>
      </c>
      <c r="WUS18" s="110" t="s">
        <v>752</v>
      </c>
      <c r="WUT18" s="111" t="s">
        <v>526</v>
      </c>
      <c r="WUU18" s="112" t="s">
        <v>525</v>
      </c>
      <c r="WUV18" s="142">
        <v>44927</v>
      </c>
      <c r="WUW18" s="142">
        <v>44743</v>
      </c>
      <c r="WUX18" s="143">
        <v>44652</v>
      </c>
      <c r="WUY18" s="142">
        <v>44562</v>
      </c>
      <c r="WUZ18" s="112" t="s">
        <v>56</v>
      </c>
      <c r="WVA18" s="141" t="s">
        <v>54</v>
      </c>
      <c r="WVB18" s="117" t="s">
        <v>751</v>
      </c>
      <c r="WVC18" s="111" t="s">
        <v>1181</v>
      </c>
      <c r="WVD18" s="111"/>
      <c r="WVE18" s="119">
        <v>0.62</v>
      </c>
      <c r="WVF18" s="181" t="s">
        <v>1182</v>
      </c>
      <c r="WVG18" s="182"/>
      <c r="WVH18" s="120">
        <v>0.64</v>
      </c>
      <c r="WVI18" s="110" t="s">
        <v>752</v>
      </c>
      <c r="WVJ18" s="111" t="s">
        <v>526</v>
      </c>
      <c r="WVK18" s="112" t="s">
        <v>525</v>
      </c>
      <c r="WVL18" s="142">
        <v>44927</v>
      </c>
      <c r="WVM18" s="142">
        <v>44743</v>
      </c>
      <c r="WVN18" s="143">
        <v>44652</v>
      </c>
      <c r="WVO18" s="142">
        <v>44562</v>
      </c>
      <c r="WVP18" s="112" t="s">
        <v>56</v>
      </c>
      <c r="WVQ18" s="141" t="s">
        <v>54</v>
      </c>
      <c r="WVR18" s="117" t="s">
        <v>751</v>
      </c>
      <c r="WVS18" s="111" t="s">
        <v>1181</v>
      </c>
      <c r="WVT18" s="111"/>
      <c r="WVU18" s="119">
        <v>0.62</v>
      </c>
      <c r="WVV18" s="181" t="s">
        <v>1182</v>
      </c>
      <c r="WVW18" s="182"/>
      <c r="WVX18" s="120">
        <v>0.64</v>
      </c>
      <c r="WVY18" s="110" t="s">
        <v>752</v>
      </c>
      <c r="WVZ18" s="111" t="s">
        <v>526</v>
      </c>
      <c r="WWA18" s="112" t="s">
        <v>525</v>
      </c>
      <c r="WWB18" s="142">
        <v>44927</v>
      </c>
      <c r="WWC18" s="142">
        <v>44743</v>
      </c>
      <c r="WWD18" s="143">
        <v>44652</v>
      </c>
      <c r="WWE18" s="142">
        <v>44562</v>
      </c>
      <c r="WWF18" s="112" t="s">
        <v>56</v>
      </c>
      <c r="WWG18" s="141" t="s">
        <v>54</v>
      </c>
      <c r="WWH18" s="117" t="s">
        <v>751</v>
      </c>
      <c r="WWI18" s="111" t="s">
        <v>1181</v>
      </c>
      <c r="WWJ18" s="111"/>
      <c r="WWK18" s="119">
        <v>0.62</v>
      </c>
      <c r="WWL18" s="181" t="s">
        <v>1182</v>
      </c>
      <c r="WWM18" s="182"/>
      <c r="WWN18" s="120">
        <v>0.64</v>
      </c>
      <c r="WWO18" s="110" t="s">
        <v>752</v>
      </c>
      <c r="WWP18" s="111" t="s">
        <v>526</v>
      </c>
      <c r="WWQ18" s="112" t="s">
        <v>525</v>
      </c>
      <c r="WWR18" s="142">
        <v>44927</v>
      </c>
      <c r="WWS18" s="142">
        <v>44743</v>
      </c>
      <c r="WWT18" s="143">
        <v>44652</v>
      </c>
      <c r="WWU18" s="142">
        <v>44562</v>
      </c>
      <c r="WWV18" s="112" t="s">
        <v>56</v>
      </c>
      <c r="WWW18" s="141" t="s">
        <v>54</v>
      </c>
      <c r="WWX18" s="117" t="s">
        <v>751</v>
      </c>
      <c r="WWY18" s="111" t="s">
        <v>1181</v>
      </c>
      <c r="WWZ18" s="111"/>
      <c r="WXA18" s="119">
        <v>0.62</v>
      </c>
      <c r="WXB18" s="181" t="s">
        <v>1182</v>
      </c>
      <c r="WXC18" s="182"/>
      <c r="WXD18" s="120">
        <v>0.64</v>
      </c>
      <c r="WXE18" s="110" t="s">
        <v>752</v>
      </c>
      <c r="WXF18" s="111" t="s">
        <v>526</v>
      </c>
      <c r="WXG18" s="112" t="s">
        <v>525</v>
      </c>
      <c r="WXH18" s="142">
        <v>44927</v>
      </c>
      <c r="WXI18" s="142">
        <v>44743</v>
      </c>
      <c r="WXJ18" s="143">
        <v>44652</v>
      </c>
      <c r="WXK18" s="142">
        <v>44562</v>
      </c>
      <c r="WXL18" s="112" t="s">
        <v>56</v>
      </c>
      <c r="WXM18" s="141" t="s">
        <v>54</v>
      </c>
      <c r="WXN18" s="117" t="s">
        <v>751</v>
      </c>
      <c r="WXO18" s="111" t="s">
        <v>1181</v>
      </c>
      <c r="WXP18" s="111"/>
      <c r="WXQ18" s="119">
        <v>0.62</v>
      </c>
      <c r="WXR18" s="181" t="s">
        <v>1182</v>
      </c>
      <c r="WXS18" s="182"/>
      <c r="WXT18" s="120">
        <v>0.64</v>
      </c>
      <c r="WXU18" s="110" t="s">
        <v>752</v>
      </c>
      <c r="WXV18" s="111" t="s">
        <v>526</v>
      </c>
      <c r="WXW18" s="112" t="s">
        <v>525</v>
      </c>
      <c r="WXX18" s="142">
        <v>44927</v>
      </c>
      <c r="WXY18" s="142">
        <v>44743</v>
      </c>
      <c r="WXZ18" s="143">
        <v>44652</v>
      </c>
      <c r="WYA18" s="142">
        <v>44562</v>
      </c>
      <c r="WYB18" s="112" t="s">
        <v>56</v>
      </c>
      <c r="WYC18" s="141" t="s">
        <v>54</v>
      </c>
      <c r="WYD18" s="117" t="s">
        <v>751</v>
      </c>
      <c r="WYE18" s="111" t="s">
        <v>1181</v>
      </c>
      <c r="WYF18" s="111"/>
      <c r="WYG18" s="119">
        <v>0.62</v>
      </c>
      <c r="WYH18" s="181" t="s">
        <v>1182</v>
      </c>
      <c r="WYI18" s="182"/>
      <c r="WYJ18" s="120">
        <v>0.64</v>
      </c>
      <c r="WYK18" s="110" t="s">
        <v>752</v>
      </c>
      <c r="WYL18" s="111" t="s">
        <v>526</v>
      </c>
      <c r="WYM18" s="112" t="s">
        <v>525</v>
      </c>
      <c r="WYN18" s="142">
        <v>44927</v>
      </c>
      <c r="WYO18" s="142">
        <v>44743</v>
      </c>
      <c r="WYP18" s="143">
        <v>44652</v>
      </c>
      <c r="WYQ18" s="142">
        <v>44562</v>
      </c>
      <c r="WYR18" s="112" t="s">
        <v>56</v>
      </c>
      <c r="WYS18" s="141" t="s">
        <v>54</v>
      </c>
      <c r="WYT18" s="117" t="s">
        <v>751</v>
      </c>
      <c r="WYU18" s="111" t="s">
        <v>1181</v>
      </c>
      <c r="WYV18" s="111"/>
      <c r="WYW18" s="119">
        <v>0.62</v>
      </c>
      <c r="WYX18" s="181" t="s">
        <v>1182</v>
      </c>
      <c r="WYY18" s="182"/>
      <c r="WYZ18" s="120">
        <v>0.64</v>
      </c>
      <c r="WZA18" s="110" t="s">
        <v>752</v>
      </c>
      <c r="WZB18" s="111" t="s">
        <v>526</v>
      </c>
      <c r="WZC18" s="112" t="s">
        <v>525</v>
      </c>
      <c r="WZD18" s="142">
        <v>44927</v>
      </c>
      <c r="WZE18" s="142">
        <v>44743</v>
      </c>
      <c r="WZF18" s="143">
        <v>44652</v>
      </c>
      <c r="WZG18" s="142">
        <v>44562</v>
      </c>
      <c r="WZH18" s="112" t="s">
        <v>56</v>
      </c>
      <c r="WZI18" s="141" t="s">
        <v>54</v>
      </c>
      <c r="WZJ18" s="117" t="s">
        <v>751</v>
      </c>
      <c r="WZK18" s="111" t="s">
        <v>1181</v>
      </c>
      <c r="WZL18" s="111"/>
      <c r="WZM18" s="119">
        <v>0.62</v>
      </c>
      <c r="WZN18" s="181" t="s">
        <v>1182</v>
      </c>
      <c r="WZO18" s="182"/>
      <c r="WZP18" s="120">
        <v>0.64</v>
      </c>
      <c r="WZQ18" s="110" t="s">
        <v>752</v>
      </c>
      <c r="WZR18" s="111" t="s">
        <v>526</v>
      </c>
      <c r="WZS18" s="112" t="s">
        <v>525</v>
      </c>
      <c r="WZT18" s="142">
        <v>44927</v>
      </c>
      <c r="WZU18" s="142">
        <v>44743</v>
      </c>
      <c r="WZV18" s="143">
        <v>44652</v>
      </c>
      <c r="WZW18" s="142">
        <v>44562</v>
      </c>
      <c r="WZX18" s="112" t="s">
        <v>56</v>
      </c>
      <c r="WZY18" s="141" t="s">
        <v>54</v>
      </c>
      <c r="WZZ18" s="117" t="s">
        <v>751</v>
      </c>
      <c r="XAA18" s="111" t="s">
        <v>1181</v>
      </c>
      <c r="XAB18" s="111"/>
      <c r="XAC18" s="119">
        <v>0.62</v>
      </c>
      <c r="XAD18" s="181" t="s">
        <v>1182</v>
      </c>
      <c r="XAE18" s="182"/>
      <c r="XAF18" s="120">
        <v>0.64</v>
      </c>
      <c r="XAG18" s="110" t="s">
        <v>752</v>
      </c>
      <c r="XAH18" s="111" t="s">
        <v>526</v>
      </c>
      <c r="XAI18" s="112" t="s">
        <v>525</v>
      </c>
      <c r="XAJ18" s="142">
        <v>44927</v>
      </c>
      <c r="XAK18" s="142">
        <v>44743</v>
      </c>
      <c r="XAL18" s="143">
        <v>44652</v>
      </c>
      <c r="XAM18" s="142">
        <v>44562</v>
      </c>
      <c r="XAN18" s="112" t="s">
        <v>56</v>
      </c>
      <c r="XAO18" s="141" t="s">
        <v>54</v>
      </c>
      <c r="XAP18" s="117" t="s">
        <v>751</v>
      </c>
      <c r="XAQ18" s="111" t="s">
        <v>1181</v>
      </c>
      <c r="XAR18" s="111"/>
      <c r="XAS18" s="119">
        <v>0.62</v>
      </c>
      <c r="XAT18" s="181" t="s">
        <v>1182</v>
      </c>
      <c r="XAU18" s="182"/>
      <c r="XAV18" s="120">
        <v>0.64</v>
      </c>
      <c r="XAW18" s="110" t="s">
        <v>752</v>
      </c>
      <c r="XAX18" s="111" t="s">
        <v>526</v>
      </c>
      <c r="XAY18" s="112" t="s">
        <v>525</v>
      </c>
      <c r="XAZ18" s="142">
        <v>44927</v>
      </c>
      <c r="XBA18" s="142">
        <v>44743</v>
      </c>
      <c r="XBB18" s="143">
        <v>44652</v>
      </c>
      <c r="XBC18" s="142">
        <v>44562</v>
      </c>
      <c r="XBD18" s="112" t="s">
        <v>56</v>
      </c>
      <c r="XBE18" s="141" t="s">
        <v>54</v>
      </c>
      <c r="XBF18" s="117" t="s">
        <v>751</v>
      </c>
      <c r="XBG18" s="111" t="s">
        <v>1181</v>
      </c>
      <c r="XBH18" s="111"/>
      <c r="XBI18" s="119">
        <v>0.62</v>
      </c>
      <c r="XBJ18" s="181" t="s">
        <v>1182</v>
      </c>
      <c r="XBK18" s="182"/>
      <c r="XBL18" s="120">
        <v>0.64</v>
      </c>
      <c r="XBM18" s="110" t="s">
        <v>752</v>
      </c>
      <c r="XBN18" s="111" t="s">
        <v>526</v>
      </c>
      <c r="XBO18" s="112" t="s">
        <v>525</v>
      </c>
      <c r="XBP18" s="142">
        <v>44927</v>
      </c>
      <c r="XBQ18" s="142">
        <v>44743</v>
      </c>
      <c r="XBR18" s="143">
        <v>44652</v>
      </c>
      <c r="XBS18" s="142">
        <v>44562</v>
      </c>
      <c r="XBT18" s="112" t="s">
        <v>56</v>
      </c>
      <c r="XBU18" s="141" t="s">
        <v>54</v>
      </c>
      <c r="XBV18" s="117" t="s">
        <v>751</v>
      </c>
      <c r="XBW18" s="111" t="s">
        <v>1181</v>
      </c>
      <c r="XBX18" s="111"/>
      <c r="XBY18" s="119">
        <v>0.62</v>
      </c>
      <c r="XBZ18" s="181" t="s">
        <v>1182</v>
      </c>
      <c r="XCA18" s="182"/>
      <c r="XCB18" s="120">
        <v>0.64</v>
      </c>
      <c r="XCC18" s="110" t="s">
        <v>752</v>
      </c>
      <c r="XCD18" s="111" t="s">
        <v>526</v>
      </c>
      <c r="XCE18" s="112" t="s">
        <v>525</v>
      </c>
      <c r="XCF18" s="142">
        <v>44927</v>
      </c>
      <c r="XCG18" s="142">
        <v>44743</v>
      </c>
      <c r="XCH18" s="143">
        <v>44652</v>
      </c>
      <c r="XCI18" s="142">
        <v>44562</v>
      </c>
      <c r="XCJ18" s="112" t="s">
        <v>56</v>
      </c>
      <c r="XCK18" s="141" t="s">
        <v>54</v>
      </c>
      <c r="XCL18" s="117" t="s">
        <v>751</v>
      </c>
      <c r="XCM18" s="111" t="s">
        <v>1181</v>
      </c>
      <c r="XCN18" s="111"/>
      <c r="XCO18" s="119">
        <v>0.62</v>
      </c>
      <c r="XCP18" s="181" t="s">
        <v>1182</v>
      </c>
      <c r="XCQ18" s="182"/>
      <c r="XCR18" s="120">
        <v>0.64</v>
      </c>
      <c r="XCS18" s="110" t="s">
        <v>752</v>
      </c>
      <c r="XCT18" s="111" t="s">
        <v>526</v>
      </c>
      <c r="XCU18" s="112" t="s">
        <v>525</v>
      </c>
      <c r="XCV18" s="142">
        <v>44927</v>
      </c>
      <c r="XCW18" s="142">
        <v>44743</v>
      </c>
      <c r="XCX18" s="143">
        <v>44652</v>
      </c>
      <c r="XCY18" s="142">
        <v>44562</v>
      </c>
      <c r="XCZ18" s="112" t="s">
        <v>56</v>
      </c>
      <c r="XDA18" s="141" t="s">
        <v>54</v>
      </c>
      <c r="XDB18" s="117" t="s">
        <v>751</v>
      </c>
      <c r="XDC18" s="111" t="s">
        <v>1181</v>
      </c>
      <c r="XDD18" s="111"/>
      <c r="XDE18" s="119">
        <v>0.62</v>
      </c>
      <c r="XDF18" s="181" t="s">
        <v>1182</v>
      </c>
      <c r="XDG18" s="182"/>
      <c r="XDH18" s="120">
        <v>0.64</v>
      </c>
      <c r="XDI18" s="110" t="s">
        <v>752</v>
      </c>
      <c r="XDJ18" s="111" t="s">
        <v>526</v>
      </c>
      <c r="XDK18" s="112" t="s">
        <v>525</v>
      </c>
      <c r="XDL18" s="142">
        <v>44927</v>
      </c>
      <c r="XDM18" s="142">
        <v>44743</v>
      </c>
      <c r="XDN18" s="143">
        <v>44652</v>
      </c>
      <c r="XDO18" s="142">
        <v>44562</v>
      </c>
      <c r="XDP18" s="112" t="s">
        <v>56</v>
      </c>
      <c r="XDQ18" s="141" t="s">
        <v>54</v>
      </c>
      <c r="XDR18" s="117" t="s">
        <v>751</v>
      </c>
      <c r="XDS18" s="111" t="s">
        <v>1181</v>
      </c>
      <c r="XDT18" s="111"/>
      <c r="XDU18" s="119">
        <v>0.62</v>
      </c>
      <c r="XDV18" s="181" t="s">
        <v>1182</v>
      </c>
      <c r="XDW18" s="182"/>
      <c r="XDX18" s="120">
        <v>0.64</v>
      </c>
      <c r="XDY18" s="110" t="s">
        <v>752</v>
      </c>
      <c r="XDZ18" s="111" t="s">
        <v>526</v>
      </c>
      <c r="XEA18" s="112" t="s">
        <v>525</v>
      </c>
      <c r="XEB18" s="142">
        <v>44927</v>
      </c>
      <c r="XEC18" s="142">
        <v>44743</v>
      </c>
      <c r="XED18" s="143">
        <v>44652</v>
      </c>
      <c r="XEE18" s="142">
        <v>44562</v>
      </c>
      <c r="XEF18" s="112" t="s">
        <v>56</v>
      </c>
      <c r="XEG18" s="141" t="s">
        <v>54</v>
      </c>
      <c r="XEH18" s="117" t="s">
        <v>751</v>
      </c>
      <c r="XEI18" s="111" t="s">
        <v>1181</v>
      </c>
      <c r="XEJ18" s="111"/>
      <c r="XEK18" s="119">
        <v>0.62</v>
      </c>
      <c r="XEL18" s="181" t="s">
        <v>1182</v>
      </c>
      <c r="XEM18" s="182"/>
      <c r="XEN18" s="120">
        <v>0.64</v>
      </c>
      <c r="XEO18" s="110" t="s">
        <v>752</v>
      </c>
      <c r="XEP18" s="111" t="s">
        <v>526</v>
      </c>
      <c r="XEQ18" s="112" t="s">
        <v>525</v>
      </c>
      <c r="XER18" s="142">
        <v>44927</v>
      </c>
      <c r="XES18" s="142">
        <v>44743</v>
      </c>
      <c r="XET18" s="143">
        <v>44652</v>
      </c>
      <c r="XEU18" s="142">
        <v>44562</v>
      </c>
      <c r="XEV18" s="112" t="s">
        <v>56</v>
      </c>
      <c r="XEW18" s="141" t="s">
        <v>54</v>
      </c>
      <c r="XEX18" s="117" t="s">
        <v>751</v>
      </c>
      <c r="XEY18" s="111" t="s">
        <v>1181</v>
      </c>
      <c r="XEZ18" s="111"/>
      <c r="XFA18" s="119">
        <v>0.62</v>
      </c>
      <c r="XFB18" s="181" t="s">
        <v>1182</v>
      </c>
      <c r="XFC18" s="182"/>
      <c r="XFD18" s="120">
        <v>0.64</v>
      </c>
    </row>
    <row r="19" spans="1:16384" s="107" customFormat="1" ht="63" customHeight="1">
      <c r="A19" s="122">
        <v>90025412</v>
      </c>
      <c r="B19" s="123" t="str">
        <f>LEFT(C19,46)</f>
        <v xml:space="preserve">plancha nopas economic E18/48  Rt: 0,75 m2k/W </v>
      </c>
      <c r="C19" s="124" t="s">
        <v>1197</v>
      </c>
      <c r="D19" s="144">
        <f>+'profitherm suelo radiante'!E42</f>
        <v>19.29</v>
      </c>
      <c r="E19" s="144">
        <f t="shared" si="8"/>
        <v>22.63</v>
      </c>
      <c r="F19" s="144">
        <v>22.63</v>
      </c>
      <c r="G19" s="144">
        <f>H19</f>
        <v>18.79</v>
      </c>
      <c r="H19" s="144">
        <v>18.79</v>
      </c>
      <c r="I19" s="145" t="s">
        <v>1</v>
      </c>
      <c r="J19" s="127">
        <v>10</v>
      </c>
      <c r="K19" s="128">
        <v>756</v>
      </c>
      <c r="L19" s="129" t="s">
        <v>1</v>
      </c>
      <c r="M19" s="130">
        <f t="shared" ref="M19:M26" si="11">+D19-D19*$M$3</f>
        <v>7.3301999999999996</v>
      </c>
      <c r="N19" s="128">
        <v>1386</v>
      </c>
      <c r="O19" s="129" t="s">
        <v>1</v>
      </c>
      <c r="P19" s="130">
        <f t="shared" ref="P19:P26" si="12">+D19-D19*$P$3</f>
        <v>6.9443999999999999</v>
      </c>
    </row>
    <row r="20" spans="1:16384" s="107" customFormat="1">
      <c r="A20" s="131"/>
      <c r="B20" s="132" t="str">
        <f>LEFT(C20,65)</f>
        <v>precio por m2</v>
      </c>
      <c r="C20" s="133" t="s">
        <v>748</v>
      </c>
      <c r="D20" s="134">
        <f>+D19/1.2</f>
        <v>16.074999999999999</v>
      </c>
      <c r="E20" s="134">
        <f t="shared" si="8"/>
        <v>18.858333333333334</v>
      </c>
      <c r="F20" s="134">
        <f>+F19/1.2</f>
        <v>18.858333333333334</v>
      </c>
      <c r="G20" s="134">
        <f t="shared" ref="G20:H20" si="13">+G19/1.21</f>
        <v>15.528925619834711</v>
      </c>
      <c r="H20" s="134">
        <f t="shared" si="13"/>
        <v>15.528925619834711</v>
      </c>
      <c r="I20" s="135" t="s">
        <v>1236</v>
      </c>
      <c r="J20" s="136"/>
      <c r="K20" s="137">
        <f>+K19*1.2</f>
        <v>907.19999999999993</v>
      </c>
      <c r="L20" s="135" t="s">
        <v>1236</v>
      </c>
      <c r="M20" s="138">
        <f t="shared" si="11"/>
        <v>6.1084999999999994</v>
      </c>
      <c r="N20" s="139">
        <f>+N19*1.2</f>
        <v>1663.2</v>
      </c>
      <c r="O20" s="135" t="s">
        <v>1236</v>
      </c>
      <c r="P20" s="138">
        <f t="shared" si="12"/>
        <v>5.786999999999999</v>
      </c>
    </row>
    <row r="21" spans="1:16384" s="107" customFormat="1" ht="52.5">
      <c r="A21" s="122">
        <v>90025415</v>
      </c>
      <c r="B21" s="123" t="str">
        <f>LEFT(C21,46)</f>
        <v xml:space="preserve">plancha nopas economic E36/66  Rt: 1,25 m2k/W </v>
      </c>
      <c r="C21" s="124" t="s">
        <v>1200</v>
      </c>
      <c r="D21" s="125">
        <f>+'profitherm suelo radiante'!E40</f>
        <v>22.2</v>
      </c>
      <c r="E21" s="125">
        <f t="shared" si="8"/>
        <v>34.979999999999997</v>
      </c>
      <c r="F21" s="125">
        <v>34.979999999999997</v>
      </c>
      <c r="G21" s="125">
        <f>+H21</f>
        <v>28.93</v>
      </c>
      <c r="H21" s="125">
        <v>28.93</v>
      </c>
      <c r="I21" s="126" t="s">
        <v>1</v>
      </c>
      <c r="J21" s="127">
        <v>10</v>
      </c>
      <c r="K21" s="128">
        <v>504</v>
      </c>
      <c r="L21" s="129" t="s">
        <v>1</v>
      </c>
      <c r="M21" s="130">
        <f t="shared" si="11"/>
        <v>8.4359999999999999</v>
      </c>
      <c r="N21" s="128">
        <v>924</v>
      </c>
      <c r="O21" s="129" t="s">
        <v>1</v>
      </c>
      <c r="P21" s="130">
        <f t="shared" si="12"/>
        <v>7.9919999999999991</v>
      </c>
    </row>
    <row r="22" spans="1:16384" s="107" customFormat="1">
      <c r="A22" s="131"/>
      <c r="B22" s="132" t="str">
        <f>LEFT(C22,65)</f>
        <v>precio por m2</v>
      </c>
      <c r="C22" s="133" t="s">
        <v>748</v>
      </c>
      <c r="D22" s="134">
        <f>+D21/1.2</f>
        <v>18.5</v>
      </c>
      <c r="E22" s="134">
        <f t="shared" si="8"/>
        <v>29.15</v>
      </c>
      <c r="F22" s="134">
        <f>+F21/1.2</f>
        <v>29.15</v>
      </c>
      <c r="G22" s="134">
        <f t="shared" ref="G22:H22" si="14">+G21/1.21</f>
        <v>23.90909090909091</v>
      </c>
      <c r="H22" s="134">
        <f t="shared" si="14"/>
        <v>23.90909090909091</v>
      </c>
      <c r="I22" s="135" t="s">
        <v>1236</v>
      </c>
      <c r="J22" s="136"/>
      <c r="K22" s="137">
        <f t="shared" ref="K22" si="15">+K21*1.2</f>
        <v>604.79999999999995</v>
      </c>
      <c r="L22" s="135" t="s">
        <v>1236</v>
      </c>
      <c r="M22" s="138">
        <f t="shared" si="11"/>
        <v>7.0299999999999994</v>
      </c>
      <c r="N22" s="139">
        <f t="shared" ref="N22" si="16">+N21*1.2</f>
        <v>1108.8</v>
      </c>
      <c r="O22" s="135" t="s">
        <v>1236</v>
      </c>
      <c r="P22" s="138">
        <f t="shared" si="12"/>
        <v>6.66</v>
      </c>
    </row>
    <row r="23" spans="1:16384" s="107" customFormat="1" ht="52.5">
      <c r="A23" s="122">
        <v>90025418</v>
      </c>
      <c r="B23" s="123" t="s">
        <v>657</v>
      </c>
      <c r="C23" s="124" t="s">
        <v>1199</v>
      </c>
      <c r="D23" s="125">
        <f>+'profitherm suelo radiante'!E46</f>
        <v>18.54</v>
      </c>
      <c r="E23" s="125">
        <f t="shared" si="8"/>
        <v>22.63</v>
      </c>
      <c r="F23" s="125">
        <v>22.63</v>
      </c>
      <c r="G23" s="125">
        <v>18.79</v>
      </c>
      <c r="H23" s="125">
        <v>16.478000000000002</v>
      </c>
      <c r="I23" s="126" t="s">
        <v>1</v>
      </c>
      <c r="J23" s="127">
        <v>10</v>
      </c>
      <c r="K23" s="128">
        <v>840</v>
      </c>
      <c r="L23" s="129" t="s">
        <v>1</v>
      </c>
      <c r="M23" s="130">
        <f t="shared" si="11"/>
        <v>7.0451999999999995</v>
      </c>
      <c r="N23" s="128">
        <v>1540</v>
      </c>
      <c r="O23" s="129" t="s">
        <v>1</v>
      </c>
      <c r="P23" s="130">
        <f t="shared" si="12"/>
        <v>6.6744000000000003</v>
      </c>
    </row>
    <row r="24" spans="1:16384" s="107" customFormat="1">
      <c r="A24" s="131"/>
      <c r="B24" s="132" t="str">
        <f>LEFT(C24,65)</f>
        <v>precio por m2</v>
      </c>
      <c r="C24" s="133" t="s">
        <v>748</v>
      </c>
      <c r="D24" s="134">
        <f>+D23/1.12</f>
        <v>16.553571428571427</v>
      </c>
      <c r="E24" s="134">
        <f t="shared" si="8"/>
        <v>20.205357142857139</v>
      </c>
      <c r="F24" s="134">
        <f>+F23/1.12</f>
        <v>20.205357142857139</v>
      </c>
      <c r="G24" s="134">
        <f t="shared" ref="G24:H24" si="17">+G23/1.21</f>
        <v>15.528925619834711</v>
      </c>
      <c r="H24" s="134">
        <f t="shared" si="17"/>
        <v>13.618181818181819</v>
      </c>
      <c r="I24" s="135" t="s">
        <v>1236</v>
      </c>
      <c r="J24" s="136"/>
      <c r="K24" s="137">
        <f>+K23*1.12</f>
        <v>940.80000000000007</v>
      </c>
      <c r="L24" s="135" t="s">
        <v>1236</v>
      </c>
      <c r="M24" s="138">
        <f t="shared" si="11"/>
        <v>6.2903571428571432</v>
      </c>
      <c r="N24" s="139">
        <f>+N23*1.12</f>
        <v>1724.8000000000002</v>
      </c>
      <c r="O24" s="135" t="s">
        <v>1236</v>
      </c>
      <c r="P24" s="138">
        <f t="shared" si="12"/>
        <v>5.9592857142857127</v>
      </c>
    </row>
    <row r="25" spans="1:16384" s="107" customFormat="1" ht="51">
      <c r="A25" s="122">
        <v>90025419</v>
      </c>
      <c r="B25" s="123" t="s">
        <v>658</v>
      </c>
      <c r="C25" s="124" t="s">
        <v>1234</v>
      </c>
      <c r="D25" s="125">
        <f>+'profitherm suelo radiante'!E48</f>
        <v>26.66</v>
      </c>
      <c r="E25" s="125">
        <f t="shared" si="8"/>
        <v>34.979999999999997</v>
      </c>
      <c r="F25" s="125">
        <v>34.979999999999997</v>
      </c>
      <c r="G25" s="125">
        <v>28.93</v>
      </c>
      <c r="H25" s="125"/>
      <c r="I25" s="126" t="s">
        <v>1</v>
      </c>
      <c r="J25" s="127">
        <v>10</v>
      </c>
      <c r="K25" s="128">
        <v>504</v>
      </c>
      <c r="L25" s="129" t="s">
        <v>1</v>
      </c>
      <c r="M25" s="130">
        <f t="shared" si="11"/>
        <v>10.130800000000001</v>
      </c>
      <c r="N25" s="128">
        <v>924</v>
      </c>
      <c r="O25" s="129" t="s">
        <v>1</v>
      </c>
      <c r="P25" s="130">
        <f t="shared" si="12"/>
        <v>9.5975999999999999</v>
      </c>
    </row>
    <row r="26" spans="1:16384" s="107" customFormat="1">
      <c r="A26" s="131"/>
      <c r="B26" s="132" t="str">
        <f>LEFT(C26,65)</f>
        <v>precio por m2</v>
      </c>
      <c r="C26" s="133" t="s">
        <v>748</v>
      </c>
      <c r="D26" s="134">
        <f>+D25/1.12</f>
        <v>23.803571428571427</v>
      </c>
      <c r="E26" s="134">
        <f t="shared" si="8"/>
        <v>31.232142857142851</v>
      </c>
      <c r="F26" s="134">
        <f>+F25/1.12</f>
        <v>31.232142857142851</v>
      </c>
      <c r="G26" s="134">
        <f t="shared" ref="G26:H26" si="18">+G25/1.21</f>
        <v>23.90909090909091</v>
      </c>
      <c r="H26" s="134">
        <f t="shared" si="18"/>
        <v>0</v>
      </c>
      <c r="I26" s="135" t="s">
        <v>1236</v>
      </c>
      <c r="J26" s="136"/>
      <c r="K26" s="146">
        <f>+K25*1.12</f>
        <v>564.48</v>
      </c>
      <c r="L26" s="135" t="s">
        <v>1236</v>
      </c>
      <c r="M26" s="138">
        <f t="shared" si="11"/>
        <v>9.0453571428571422</v>
      </c>
      <c r="N26" s="139">
        <f>+N25*1.12</f>
        <v>1034.8800000000001</v>
      </c>
      <c r="O26" s="135" t="s">
        <v>1236</v>
      </c>
      <c r="P26" s="138">
        <f t="shared" si="12"/>
        <v>8.569285714285714</v>
      </c>
    </row>
    <row r="27" spans="1:16384" s="107" customFormat="1">
      <c r="A27" s="147"/>
      <c r="B27" s="147"/>
      <c r="C27" s="148"/>
    </row>
    <row r="28" spans="1:16384" s="107" customFormat="1" ht="15.75">
      <c r="A28" s="149" t="s">
        <v>1193</v>
      </c>
      <c r="B28" s="150"/>
      <c r="C28" s="150"/>
      <c r="D28" s="151"/>
      <c r="E28" s="151"/>
      <c r="F28" s="151"/>
      <c r="G28" s="151"/>
      <c r="H28" s="151"/>
      <c r="I28" s="151"/>
      <c r="J28" s="151"/>
      <c r="K28" s="151"/>
      <c r="L28" s="151"/>
      <c r="M28" s="152"/>
    </row>
    <row r="29" spans="1:16384" s="107" customFormat="1" ht="15.75">
      <c r="A29" s="153" t="s">
        <v>1194</v>
      </c>
      <c r="B29" s="154"/>
      <c r="C29" s="154"/>
      <c r="D29" s="147"/>
      <c r="E29" s="147"/>
      <c r="F29" s="147"/>
      <c r="G29" s="147"/>
      <c r="H29" s="147"/>
      <c r="I29" s="147"/>
      <c r="J29" s="147"/>
      <c r="K29" s="147"/>
      <c r="L29" s="147"/>
      <c r="M29" s="155"/>
    </row>
    <row r="30" spans="1:16384" s="107" customFormat="1" ht="15.75">
      <c r="A30" s="153" t="s">
        <v>1195</v>
      </c>
      <c r="B30" s="154"/>
      <c r="C30" s="154"/>
      <c r="D30" s="147"/>
      <c r="E30" s="147"/>
      <c r="F30" s="147"/>
      <c r="G30" s="147"/>
      <c r="H30" s="147"/>
      <c r="I30" s="147"/>
      <c r="J30" s="147"/>
      <c r="K30" s="147"/>
      <c r="L30" s="147"/>
      <c r="M30" s="155"/>
    </row>
    <row r="31" spans="1:16384" s="107" customFormat="1" ht="15.75">
      <c r="A31" s="153" t="s">
        <v>1198</v>
      </c>
      <c r="B31" s="154"/>
      <c r="C31" s="154"/>
      <c r="D31" s="147"/>
      <c r="E31" s="147"/>
      <c r="F31" s="147"/>
      <c r="G31" s="147"/>
      <c r="H31" s="147"/>
      <c r="I31" s="147"/>
      <c r="J31" s="147"/>
      <c r="K31" s="147"/>
      <c r="L31" s="147"/>
      <c r="M31" s="155"/>
    </row>
    <row r="32" spans="1:16384" s="107" customFormat="1" ht="15.75">
      <c r="A32" s="156" t="s">
        <v>1196</v>
      </c>
      <c r="B32" s="157"/>
      <c r="C32" s="157"/>
      <c r="D32" s="158"/>
      <c r="E32" s="158"/>
      <c r="F32" s="158"/>
      <c r="G32" s="158"/>
      <c r="H32" s="158"/>
      <c r="I32" s="158"/>
      <c r="J32" s="158"/>
      <c r="K32" s="158"/>
      <c r="L32" s="158"/>
      <c r="M32" s="159"/>
    </row>
    <row r="39" spans="1:16" ht="18">
      <c r="C39" s="108" t="s">
        <v>1263</v>
      </c>
    </row>
    <row r="40" spans="1:16">
      <c r="K40" s="109" t="s">
        <v>1180</v>
      </c>
      <c r="L40" s="109"/>
      <c r="M40" s="109"/>
      <c r="N40" s="109" t="s">
        <v>1183</v>
      </c>
      <c r="O40" s="109"/>
      <c r="P40" s="109"/>
    </row>
    <row r="41" spans="1:16" s="121" customFormat="1" ht="15.75">
      <c r="A41" s="110" t="s">
        <v>752</v>
      </c>
      <c r="B41" s="111" t="s">
        <v>526</v>
      </c>
      <c r="C41" s="112" t="s">
        <v>525</v>
      </c>
      <c r="D41" s="113">
        <v>44927</v>
      </c>
      <c r="E41" s="114">
        <v>44743</v>
      </c>
      <c r="F41" s="115">
        <v>44652</v>
      </c>
      <c r="G41" s="116">
        <v>44562</v>
      </c>
      <c r="H41" s="117" t="s">
        <v>56</v>
      </c>
      <c r="I41" s="118" t="s">
        <v>54</v>
      </c>
      <c r="J41" s="117" t="s">
        <v>751</v>
      </c>
      <c r="K41" s="111" t="s">
        <v>1181</v>
      </c>
      <c r="L41" s="111"/>
      <c r="M41" s="119">
        <v>0.62</v>
      </c>
      <c r="N41" s="181" t="s">
        <v>1182</v>
      </c>
      <c r="O41" s="182"/>
      <c r="P41" s="120">
        <v>0.64</v>
      </c>
    </row>
    <row r="42" spans="1:16" ht="36">
      <c r="A42" s="69">
        <f>+'profitherm suelo radiante'!B201</f>
        <v>90025440</v>
      </c>
      <c r="B42" s="32" t="str">
        <f>LEFT(C42,54)</f>
        <v>Rollo de aislamiento liso EPS-T 650 autofijación 30/33</v>
      </c>
      <c r="C42" s="28" t="s">
        <v>1258</v>
      </c>
      <c r="D42" s="92">
        <f>+'profitherm suelo radiante'!E201</f>
        <v>13.66</v>
      </c>
      <c r="I42" s="172" t="s">
        <v>0</v>
      </c>
      <c r="J42" s="172"/>
      <c r="K42" s="172">
        <v>690</v>
      </c>
      <c r="L42" s="173" t="s">
        <v>0</v>
      </c>
      <c r="M42" s="175">
        <f>+D42-D42*$M$41</f>
        <v>5.1907999999999994</v>
      </c>
      <c r="N42" s="172">
        <v>1920</v>
      </c>
      <c r="O42" s="173" t="s">
        <v>0</v>
      </c>
      <c r="P42" s="175">
        <f>+D42-D42*$P$41</f>
        <v>4.9176000000000002</v>
      </c>
    </row>
    <row r="43" spans="1:16" ht="37.5">
      <c r="A43" s="69">
        <v>90025441</v>
      </c>
      <c r="B43" s="32" t="str">
        <f>LEFT(C43,54)</f>
        <v>Rollo de aislamiento liso EPS-T 650 termoreflectante 5</v>
      </c>
      <c r="C43" s="28" t="s">
        <v>1259</v>
      </c>
      <c r="D43" s="92">
        <v>17.579999999999998</v>
      </c>
      <c r="I43" s="172" t="s">
        <v>0</v>
      </c>
      <c r="J43" s="172"/>
      <c r="K43" s="172">
        <v>576</v>
      </c>
      <c r="L43" s="173" t="s">
        <v>0</v>
      </c>
      <c r="M43" s="175">
        <f t="shared" ref="M43:M49" si="19">+D43-D43*$M$41</f>
        <v>6.6803999999999988</v>
      </c>
      <c r="N43" s="172">
        <v>1056</v>
      </c>
      <c r="O43" s="173" t="s">
        <v>0</v>
      </c>
      <c r="P43" s="175">
        <f t="shared" ref="P43:P49" si="20">+D43-D43*$P$41</f>
        <v>6.3287999999999993</v>
      </c>
    </row>
    <row r="44" spans="1:16" ht="36">
      <c r="A44" s="69">
        <v>90025442</v>
      </c>
      <c r="B44" s="32" t="str">
        <f>LEFT(C44,54)</f>
        <v>Rollo de aislamiento liso EPS-T 650 autofijación 30/33</v>
      </c>
      <c r="C44" s="28" t="s">
        <v>1253</v>
      </c>
      <c r="D44" s="92">
        <v>14.69</v>
      </c>
      <c r="I44" s="172" t="s">
        <v>0</v>
      </c>
      <c r="J44" s="172"/>
      <c r="K44" s="172">
        <v>690</v>
      </c>
      <c r="L44" s="173" t="s">
        <v>0</v>
      </c>
      <c r="M44" s="175">
        <f t="shared" si="19"/>
        <v>5.5822000000000003</v>
      </c>
      <c r="N44" s="172">
        <v>1920</v>
      </c>
      <c r="O44" s="173" t="s">
        <v>0</v>
      </c>
      <c r="P44" s="175">
        <f t="shared" si="20"/>
        <v>5.2883999999999993</v>
      </c>
    </row>
    <row r="45" spans="1:16" ht="36">
      <c r="A45" s="69">
        <v>90025443</v>
      </c>
      <c r="B45" s="32" t="str">
        <f>LEFT(C45,54)</f>
        <v>Rollo de aislamiento liso EPS-T 650 autofijación 50/33</v>
      </c>
      <c r="C45" s="28" t="s">
        <v>1260</v>
      </c>
      <c r="D45" s="92">
        <v>18.600000000000001</v>
      </c>
      <c r="I45" s="172" t="s">
        <v>0</v>
      </c>
      <c r="J45" s="172"/>
      <c r="K45" s="172">
        <v>576</v>
      </c>
      <c r="L45" s="173" t="s">
        <v>0</v>
      </c>
      <c r="M45" s="175">
        <f t="shared" si="19"/>
        <v>7.0680000000000014</v>
      </c>
      <c r="N45" s="172">
        <v>1920</v>
      </c>
      <c r="O45" s="173" t="s">
        <v>0</v>
      </c>
      <c r="P45" s="175">
        <f t="shared" si="20"/>
        <v>6.6959999999999997</v>
      </c>
    </row>
    <row r="46" spans="1:16" s="177" customFormat="1" ht="36">
      <c r="A46" s="69"/>
      <c r="B46" s="32"/>
      <c r="C46" s="28" t="s">
        <v>1254</v>
      </c>
      <c r="D46" s="92">
        <v>11.2</v>
      </c>
      <c r="E46" s="107"/>
      <c r="F46" s="107"/>
      <c r="G46" s="107"/>
      <c r="H46" s="107"/>
      <c r="I46" s="172" t="s">
        <v>0</v>
      </c>
      <c r="J46" s="172"/>
      <c r="K46" s="172">
        <v>690</v>
      </c>
      <c r="L46" s="173" t="s">
        <v>0</v>
      </c>
      <c r="M46" s="176">
        <f t="shared" si="19"/>
        <v>4.2559999999999993</v>
      </c>
      <c r="N46" s="172">
        <v>1920</v>
      </c>
      <c r="O46" s="173" t="s">
        <v>0</v>
      </c>
      <c r="P46" s="176">
        <f t="shared" si="20"/>
        <v>4.032</v>
      </c>
    </row>
    <row r="47" spans="1:16" s="177" customFormat="1" ht="36">
      <c r="A47" s="69"/>
      <c r="B47" s="32"/>
      <c r="C47" s="28" t="s">
        <v>1255</v>
      </c>
      <c r="D47" s="92">
        <v>15.17</v>
      </c>
      <c r="E47" s="107"/>
      <c r="F47" s="107"/>
      <c r="G47" s="107"/>
      <c r="H47" s="107"/>
      <c r="I47" s="172" t="s">
        <v>0</v>
      </c>
      <c r="J47" s="172"/>
      <c r="K47" s="172">
        <v>576</v>
      </c>
      <c r="L47" s="173" t="s">
        <v>0</v>
      </c>
      <c r="M47" s="176">
        <f t="shared" si="19"/>
        <v>5.7645999999999997</v>
      </c>
      <c r="N47" s="172">
        <v>1056</v>
      </c>
      <c r="O47" s="173" t="s">
        <v>0</v>
      </c>
      <c r="P47" s="176">
        <f t="shared" si="20"/>
        <v>5.4611999999999998</v>
      </c>
    </row>
    <row r="48" spans="1:16" s="177" customFormat="1" ht="36">
      <c r="A48" s="69"/>
      <c r="B48" s="32"/>
      <c r="C48" s="28" t="s">
        <v>1261</v>
      </c>
      <c r="D48" s="92">
        <v>13.3</v>
      </c>
      <c r="E48" s="107"/>
      <c r="F48" s="107"/>
      <c r="G48" s="107"/>
      <c r="H48" s="107"/>
      <c r="I48" s="172" t="s">
        <v>0</v>
      </c>
      <c r="J48" s="172"/>
      <c r="K48" s="172">
        <v>690</v>
      </c>
      <c r="L48" s="173" t="s">
        <v>0</v>
      </c>
      <c r="M48" s="176">
        <f t="shared" si="19"/>
        <v>5.0540000000000003</v>
      </c>
      <c r="N48" s="172">
        <v>1920</v>
      </c>
      <c r="O48" s="173" t="s">
        <v>0</v>
      </c>
      <c r="P48" s="176">
        <f t="shared" si="20"/>
        <v>4.7880000000000003</v>
      </c>
    </row>
    <row r="49" spans="1:16" s="177" customFormat="1" ht="36">
      <c r="A49" s="69"/>
      <c r="B49" s="32"/>
      <c r="C49" s="28" t="s">
        <v>1262</v>
      </c>
      <c r="D49" s="92">
        <v>16.329999999999998</v>
      </c>
      <c r="E49" s="107"/>
      <c r="F49" s="107"/>
      <c r="G49" s="107"/>
      <c r="H49" s="107"/>
      <c r="I49" s="172" t="s">
        <v>0</v>
      </c>
      <c r="J49" s="172"/>
      <c r="K49" s="172">
        <v>576</v>
      </c>
      <c r="L49" s="173" t="s">
        <v>0</v>
      </c>
      <c r="M49" s="176">
        <f t="shared" si="19"/>
        <v>6.2053999999999991</v>
      </c>
      <c r="N49" s="172">
        <v>1920</v>
      </c>
      <c r="O49" s="173" t="s">
        <v>0</v>
      </c>
      <c r="P49" s="176">
        <f t="shared" si="20"/>
        <v>5.8788</v>
      </c>
    </row>
    <row r="50" spans="1:16">
      <c r="I50" s="174"/>
      <c r="J50" s="174"/>
      <c r="K50" s="174"/>
      <c r="L50" s="174"/>
      <c r="M50" s="174"/>
      <c r="N50" s="174"/>
      <c r="O50" s="174"/>
      <c r="P50" s="174"/>
    </row>
    <row r="51" spans="1:16">
      <c r="I51" s="174"/>
      <c r="J51" s="174"/>
      <c r="K51" s="174"/>
      <c r="L51" s="174"/>
      <c r="M51" s="174"/>
      <c r="N51" s="174"/>
      <c r="O51" s="174"/>
      <c r="P51" s="174"/>
    </row>
    <row r="52" spans="1:16">
      <c r="I52" s="174"/>
      <c r="J52" s="174"/>
      <c r="K52" s="174"/>
      <c r="L52" s="174"/>
      <c r="M52" s="174"/>
      <c r="N52" s="174"/>
      <c r="O52" s="174"/>
      <c r="P52" s="174"/>
    </row>
    <row r="53" spans="1:16" ht="15.75">
      <c r="A53" s="149" t="s">
        <v>1193</v>
      </c>
      <c r="B53" s="150"/>
      <c r="C53" s="150"/>
      <c r="D53" s="151"/>
      <c r="E53" s="151"/>
      <c r="F53" s="151"/>
      <c r="G53" s="151"/>
      <c r="H53" s="151"/>
      <c r="I53" s="151"/>
      <c r="J53" s="151"/>
      <c r="K53" s="151"/>
      <c r="L53" s="151"/>
      <c r="M53" s="152"/>
      <c r="N53" s="174"/>
      <c r="O53" s="174"/>
      <c r="P53" s="174"/>
    </row>
    <row r="54" spans="1:16" ht="15.75">
      <c r="A54" s="153" t="s">
        <v>1194</v>
      </c>
      <c r="B54" s="154"/>
      <c r="C54" s="154"/>
      <c r="D54" s="147"/>
      <c r="E54" s="147"/>
      <c r="F54" s="147"/>
      <c r="G54" s="147"/>
      <c r="H54" s="147"/>
      <c r="I54" s="147"/>
      <c r="J54" s="147"/>
      <c r="K54" s="147"/>
      <c r="L54" s="147"/>
      <c r="M54" s="155"/>
      <c r="N54" s="174"/>
      <c r="O54" s="174"/>
      <c r="P54" s="174"/>
    </row>
    <row r="55" spans="1:16" ht="15.75">
      <c r="A55" s="153" t="s">
        <v>1195</v>
      </c>
      <c r="B55" s="154"/>
      <c r="C55" s="154"/>
      <c r="D55" s="147"/>
      <c r="E55" s="147"/>
      <c r="F55" s="147"/>
      <c r="G55" s="147"/>
      <c r="H55" s="147"/>
      <c r="I55" s="147"/>
      <c r="J55" s="147"/>
      <c r="K55" s="147"/>
      <c r="L55" s="147"/>
      <c r="M55" s="155"/>
      <c r="N55" s="174"/>
      <c r="O55" s="174"/>
      <c r="P55" s="174"/>
    </row>
    <row r="56" spans="1:16" ht="15.75">
      <c r="A56" s="153" t="s">
        <v>1198</v>
      </c>
      <c r="B56" s="154"/>
      <c r="C56" s="154"/>
      <c r="D56" s="147"/>
      <c r="E56" s="147"/>
      <c r="F56" s="147"/>
      <c r="G56" s="147"/>
      <c r="H56" s="147"/>
      <c r="I56" s="147"/>
      <c r="J56" s="147"/>
      <c r="K56" s="147"/>
      <c r="L56" s="147"/>
      <c r="M56" s="155"/>
      <c r="N56" s="174"/>
      <c r="O56" s="174"/>
      <c r="P56" s="174"/>
    </row>
    <row r="57" spans="1:16" ht="15.75">
      <c r="A57" s="156" t="s">
        <v>1196</v>
      </c>
      <c r="B57" s="157"/>
      <c r="C57" s="157"/>
      <c r="D57" s="158"/>
      <c r="E57" s="158"/>
      <c r="F57" s="158"/>
      <c r="G57" s="158"/>
      <c r="H57" s="158"/>
      <c r="I57" s="158"/>
      <c r="J57" s="158"/>
      <c r="K57" s="158"/>
      <c r="L57" s="158"/>
      <c r="M57" s="159"/>
      <c r="N57" s="174"/>
      <c r="O57" s="174"/>
      <c r="P57" s="174"/>
    </row>
  </sheetData>
  <sheetProtection selectLockedCells="1" selectUnlockedCells="1"/>
  <mergeCells count="1031">
    <mergeCell ref="N41:O41"/>
    <mergeCell ref="J4:J5"/>
    <mergeCell ref="J6:J7"/>
    <mergeCell ref="J8:J9"/>
    <mergeCell ref="J10:J11"/>
    <mergeCell ref="J12:J13"/>
    <mergeCell ref="J14:J15"/>
    <mergeCell ref="XBZ18:XCA18"/>
    <mergeCell ref="XCP18:XCQ18"/>
    <mergeCell ref="XDF18:XDG18"/>
    <mergeCell ref="XDV18:XDW18"/>
    <mergeCell ref="XEL18:XEM18"/>
    <mergeCell ref="XFB18:XFC18"/>
    <mergeCell ref="WYH18:WYI18"/>
    <mergeCell ref="WYX18:WYY18"/>
    <mergeCell ref="WZN18:WZO18"/>
    <mergeCell ref="XAD18:XAE18"/>
    <mergeCell ref="XAT18:XAU18"/>
    <mergeCell ref="XBJ18:XBK18"/>
    <mergeCell ref="WUP18:WUQ18"/>
    <mergeCell ref="WVF18:WVG18"/>
    <mergeCell ref="WVV18:WVW18"/>
    <mergeCell ref="WWL18:WWM18"/>
    <mergeCell ref="WXB18:WXC18"/>
    <mergeCell ref="WXR18:WXS18"/>
    <mergeCell ref="WQX18:WQY18"/>
    <mergeCell ref="WRN18:WRO18"/>
    <mergeCell ref="WSD18:WSE18"/>
    <mergeCell ref="WST18:WSU18"/>
    <mergeCell ref="WTJ18:WTK18"/>
    <mergeCell ref="WTZ18:WUA18"/>
    <mergeCell ref="WNF18:WNG18"/>
    <mergeCell ref="WNV18:WNW18"/>
    <mergeCell ref="WOL18:WOM18"/>
    <mergeCell ref="WPB18:WPC18"/>
    <mergeCell ref="WPR18:WPS18"/>
    <mergeCell ref="WQH18:WQI18"/>
    <mergeCell ref="WJN18:WJO18"/>
    <mergeCell ref="WKD18:WKE18"/>
    <mergeCell ref="WKT18:WKU18"/>
    <mergeCell ref="WLJ18:WLK18"/>
    <mergeCell ref="WLZ18:WMA18"/>
    <mergeCell ref="WMP18:WMQ18"/>
    <mergeCell ref="WFV18:WFW18"/>
    <mergeCell ref="WGL18:WGM18"/>
    <mergeCell ref="WHB18:WHC18"/>
    <mergeCell ref="WHR18:WHS18"/>
    <mergeCell ref="WIH18:WII18"/>
    <mergeCell ref="WIX18:WIY18"/>
    <mergeCell ref="WCD18:WCE18"/>
    <mergeCell ref="WCT18:WCU18"/>
    <mergeCell ref="WDJ18:WDK18"/>
    <mergeCell ref="WDZ18:WEA18"/>
    <mergeCell ref="WEP18:WEQ18"/>
    <mergeCell ref="WFF18:WFG18"/>
    <mergeCell ref="VYL18:VYM18"/>
    <mergeCell ref="VZB18:VZC18"/>
    <mergeCell ref="VZR18:VZS18"/>
    <mergeCell ref="WAH18:WAI18"/>
    <mergeCell ref="WAX18:WAY18"/>
    <mergeCell ref="WBN18:WBO18"/>
    <mergeCell ref="VUT18:VUU18"/>
    <mergeCell ref="VVJ18:VVK18"/>
    <mergeCell ref="VVZ18:VWA18"/>
    <mergeCell ref="VWP18:VWQ18"/>
    <mergeCell ref="VXF18:VXG18"/>
    <mergeCell ref="VXV18:VXW18"/>
    <mergeCell ref="VRB18:VRC18"/>
    <mergeCell ref="VRR18:VRS18"/>
    <mergeCell ref="VSH18:VSI18"/>
    <mergeCell ref="VSX18:VSY18"/>
    <mergeCell ref="VTN18:VTO18"/>
    <mergeCell ref="VUD18:VUE18"/>
    <mergeCell ref="VNJ18:VNK18"/>
    <mergeCell ref="VNZ18:VOA18"/>
    <mergeCell ref="VOP18:VOQ18"/>
    <mergeCell ref="VPF18:VPG18"/>
    <mergeCell ref="VPV18:VPW18"/>
    <mergeCell ref="VQL18:VQM18"/>
    <mergeCell ref="VJR18:VJS18"/>
    <mergeCell ref="VKH18:VKI18"/>
    <mergeCell ref="VKX18:VKY18"/>
    <mergeCell ref="VLN18:VLO18"/>
    <mergeCell ref="VMD18:VME18"/>
    <mergeCell ref="VMT18:VMU18"/>
    <mergeCell ref="VFZ18:VGA18"/>
    <mergeCell ref="VGP18:VGQ18"/>
    <mergeCell ref="VHF18:VHG18"/>
    <mergeCell ref="VHV18:VHW18"/>
    <mergeCell ref="VIL18:VIM18"/>
    <mergeCell ref="VJB18:VJC18"/>
    <mergeCell ref="VCH18:VCI18"/>
    <mergeCell ref="VCX18:VCY18"/>
    <mergeCell ref="VDN18:VDO18"/>
    <mergeCell ref="VED18:VEE18"/>
    <mergeCell ref="VET18:VEU18"/>
    <mergeCell ref="VFJ18:VFK18"/>
    <mergeCell ref="UYP18:UYQ18"/>
    <mergeCell ref="UZF18:UZG18"/>
    <mergeCell ref="UZV18:UZW18"/>
    <mergeCell ref="VAL18:VAM18"/>
    <mergeCell ref="VBB18:VBC18"/>
    <mergeCell ref="VBR18:VBS18"/>
    <mergeCell ref="UUX18:UUY18"/>
    <mergeCell ref="UVN18:UVO18"/>
    <mergeCell ref="UWD18:UWE18"/>
    <mergeCell ref="UWT18:UWU18"/>
    <mergeCell ref="UXJ18:UXK18"/>
    <mergeCell ref="UXZ18:UYA18"/>
    <mergeCell ref="URF18:URG18"/>
    <mergeCell ref="URV18:URW18"/>
    <mergeCell ref="USL18:USM18"/>
    <mergeCell ref="UTB18:UTC18"/>
    <mergeCell ref="UTR18:UTS18"/>
    <mergeCell ref="UUH18:UUI18"/>
    <mergeCell ref="UNN18:UNO18"/>
    <mergeCell ref="UOD18:UOE18"/>
    <mergeCell ref="UOT18:UOU18"/>
    <mergeCell ref="UPJ18:UPK18"/>
    <mergeCell ref="UPZ18:UQA18"/>
    <mergeCell ref="UQP18:UQQ18"/>
    <mergeCell ref="UJV18:UJW18"/>
    <mergeCell ref="UKL18:UKM18"/>
    <mergeCell ref="ULB18:ULC18"/>
    <mergeCell ref="ULR18:ULS18"/>
    <mergeCell ref="UMH18:UMI18"/>
    <mergeCell ref="UMX18:UMY18"/>
    <mergeCell ref="UGD18:UGE18"/>
    <mergeCell ref="UGT18:UGU18"/>
    <mergeCell ref="UHJ18:UHK18"/>
    <mergeCell ref="UHZ18:UIA18"/>
    <mergeCell ref="UIP18:UIQ18"/>
    <mergeCell ref="UJF18:UJG18"/>
    <mergeCell ref="UCL18:UCM18"/>
    <mergeCell ref="UDB18:UDC18"/>
    <mergeCell ref="UDR18:UDS18"/>
    <mergeCell ref="UEH18:UEI18"/>
    <mergeCell ref="UEX18:UEY18"/>
    <mergeCell ref="UFN18:UFO18"/>
    <mergeCell ref="TYT18:TYU18"/>
    <mergeCell ref="TZJ18:TZK18"/>
    <mergeCell ref="TZZ18:UAA18"/>
    <mergeCell ref="UAP18:UAQ18"/>
    <mergeCell ref="UBF18:UBG18"/>
    <mergeCell ref="UBV18:UBW18"/>
    <mergeCell ref="TVB18:TVC18"/>
    <mergeCell ref="TVR18:TVS18"/>
    <mergeCell ref="TWH18:TWI18"/>
    <mergeCell ref="TWX18:TWY18"/>
    <mergeCell ref="TXN18:TXO18"/>
    <mergeCell ref="TYD18:TYE18"/>
    <mergeCell ref="TRJ18:TRK18"/>
    <mergeCell ref="TRZ18:TSA18"/>
    <mergeCell ref="TSP18:TSQ18"/>
    <mergeCell ref="TTF18:TTG18"/>
    <mergeCell ref="TTV18:TTW18"/>
    <mergeCell ref="TUL18:TUM18"/>
    <mergeCell ref="TNR18:TNS18"/>
    <mergeCell ref="TOH18:TOI18"/>
    <mergeCell ref="TOX18:TOY18"/>
    <mergeCell ref="TPN18:TPO18"/>
    <mergeCell ref="TQD18:TQE18"/>
    <mergeCell ref="TQT18:TQU18"/>
    <mergeCell ref="TJZ18:TKA18"/>
    <mergeCell ref="TKP18:TKQ18"/>
    <mergeCell ref="TLF18:TLG18"/>
    <mergeCell ref="TLV18:TLW18"/>
    <mergeCell ref="TML18:TMM18"/>
    <mergeCell ref="TNB18:TNC18"/>
    <mergeCell ref="TGH18:TGI18"/>
    <mergeCell ref="TGX18:TGY18"/>
    <mergeCell ref="THN18:THO18"/>
    <mergeCell ref="TID18:TIE18"/>
    <mergeCell ref="TIT18:TIU18"/>
    <mergeCell ref="TJJ18:TJK18"/>
    <mergeCell ref="TCP18:TCQ18"/>
    <mergeCell ref="TDF18:TDG18"/>
    <mergeCell ref="TDV18:TDW18"/>
    <mergeCell ref="TEL18:TEM18"/>
    <mergeCell ref="TFB18:TFC18"/>
    <mergeCell ref="TFR18:TFS18"/>
    <mergeCell ref="SYX18:SYY18"/>
    <mergeCell ref="SZN18:SZO18"/>
    <mergeCell ref="TAD18:TAE18"/>
    <mergeCell ref="TAT18:TAU18"/>
    <mergeCell ref="TBJ18:TBK18"/>
    <mergeCell ref="TBZ18:TCA18"/>
    <mergeCell ref="SVF18:SVG18"/>
    <mergeCell ref="SVV18:SVW18"/>
    <mergeCell ref="SWL18:SWM18"/>
    <mergeCell ref="SXB18:SXC18"/>
    <mergeCell ref="SXR18:SXS18"/>
    <mergeCell ref="SYH18:SYI18"/>
    <mergeCell ref="SRN18:SRO18"/>
    <mergeCell ref="SSD18:SSE18"/>
    <mergeCell ref="SST18:SSU18"/>
    <mergeCell ref="STJ18:STK18"/>
    <mergeCell ref="STZ18:SUA18"/>
    <mergeCell ref="SUP18:SUQ18"/>
    <mergeCell ref="SNV18:SNW18"/>
    <mergeCell ref="SOL18:SOM18"/>
    <mergeCell ref="SPB18:SPC18"/>
    <mergeCell ref="SPR18:SPS18"/>
    <mergeCell ref="SQH18:SQI18"/>
    <mergeCell ref="SQX18:SQY18"/>
    <mergeCell ref="SKD18:SKE18"/>
    <mergeCell ref="SKT18:SKU18"/>
    <mergeCell ref="SLJ18:SLK18"/>
    <mergeCell ref="SLZ18:SMA18"/>
    <mergeCell ref="SMP18:SMQ18"/>
    <mergeCell ref="SNF18:SNG18"/>
    <mergeCell ref="SGL18:SGM18"/>
    <mergeCell ref="SHB18:SHC18"/>
    <mergeCell ref="SHR18:SHS18"/>
    <mergeCell ref="SIH18:SII18"/>
    <mergeCell ref="SIX18:SIY18"/>
    <mergeCell ref="SJN18:SJO18"/>
    <mergeCell ref="SCT18:SCU18"/>
    <mergeCell ref="SDJ18:SDK18"/>
    <mergeCell ref="SDZ18:SEA18"/>
    <mergeCell ref="SEP18:SEQ18"/>
    <mergeCell ref="SFF18:SFG18"/>
    <mergeCell ref="SFV18:SFW18"/>
    <mergeCell ref="RZB18:RZC18"/>
    <mergeCell ref="RZR18:RZS18"/>
    <mergeCell ref="SAH18:SAI18"/>
    <mergeCell ref="SAX18:SAY18"/>
    <mergeCell ref="SBN18:SBO18"/>
    <mergeCell ref="SCD18:SCE18"/>
    <mergeCell ref="RVJ18:RVK18"/>
    <mergeCell ref="RVZ18:RWA18"/>
    <mergeCell ref="RWP18:RWQ18"/>
    <mergeCell ref="RXF18:RXG18"/>
    <mergeCell ref="RXV18:RXW18"/>
    <mergeCell ref="RYL18:RYM18"/>
    <mergeCell ref="RRR18:RRS18"/>
    <mergeCell ref="RSH18:RSI18"/>
    <mergeCell ref="RSX18:RSY18"/>
    <mergeCell ref="RTN18:RTO18"/>
    <mergeCell ref="RUD18:RUE18"/>
    <mergeCell ref="RUT18:RUU18"/>
    <mergeCell ref="RNZ18:ROA18"/>
    <mergeCell ref="ROP18:ROQ18"/>
    <mergeCell ref="RPF18:RPG18"/>
    <mergeCell ref="RPV18:RPW18"/>
    <mergeCell ref="RQL18:RQM18"/>
    <mergeCell ref="RRB18:RRC18"/>
    <mergeCell ref="RKH18:RKI18"/>
    <mergeCell ref="RKX18:RKY18"/>
    <mergeCell ref="RLN18:RLO18"/>
    <mergeCell ref="RMD18:RME18"/>
    <mergeCell ref="RMT18:RMU18"/>
    <mergeCell ref="RNJ18:RNK18"/>
    <mergeCell ref="RGP18:RGQ18"/>
    <mergeCell ref="RHF18:RHG18"/>
    <mergeCell ref="RHV18:RHW18"/>
    <mergeCell ref="RIL18:RIM18"/>
    <mergeCell ref="RJB18:RJC18"/>
    <mergeCell ref="RJR18:RJS18"/>
    <mergeCell ref="RCX18:RCY18"/>
    <mergeCell ref="RDN18:RDO18"/>
    <mergeCell ref="RED18:REE18"/>
    <mergeCell ref="RET18:REU18"/>
    <mergeCell ref="RFJ18:RFK18"/>
    <mergeCell ref="RFZ18:RGA18"/>
    <mergeCell ref="QZF18:QZG18"/>
    <mergeCell ref="QZV18:QZW18"/>
    <mergeCell ref="RAL18:RAM18"/>
    <mergeCell ref="RBB18:RBC18"/>
    <mergeCell ref="RBR18:RBS18"/>
    <mergeCell ref="RCH18:RCI18"/>
    <mergeCell ref="QVN18:QVO18"/>
    <mergeCell ref="QWD18:QWE18"/>
    <mergeCell ref="QWT18:QWU18"/>
    <mergeCell ref="QXJ18:QXK18"/>
    <mergeCell ref="QXZ18:QYA18"/>
    <mergeCell ref="QYP18:QYQ18"/>
    <mergeCell ref="QRV18:QRW18"/>
    <mergeCell ref="QSL18:QSM18"/>
    <mergeCell ref="QTB18:QTC18"/>
    <mergeCell ref="QTR18:QTS18"/>
    <mergeCell ref="QUH18:QUI18"/>
    <mergeCell ref="QUX18:QUY18"/>
    <mergeCell ref="QOD18:QOE18"/>
    <mergeCell ref="QOT18:QOU18"/>
    <mergeCell ref="QPJ18:QPK18"/>
    <mergeCell ref="QPZ18:QQA18"/>
    <mergeCell ref="QQP18:QQQ18"/>
    <mergeCell ref="QRF18:QRG18"/>
    <mergeCell ref="QKL18:QKM18"/>
    <mergeCell ref="QLB18:QLC18"/>
    <mergeCell ref="QLR18:QLS18"/>
    <mergeCell ref="QMH18:QMI18"/>
    <mergeCell ref="QMX18:QMY18"/>
    <mergeCell ref="QNN18:QNO18"/>
    <mergeCell ref="QGT18:QGU18"/>
    <mergeCell ref="QHJ18:QHK18"/>
    <mergeCell ref="QHZ18:QIA18"/>
    <mergeCell ref="QIP18:QIQ18"/>
    <mergeCell ref="QJF18:QJG18"/>
    <mergeCell ref="QJV18:QJW18"/>
    <mergeCell ref="QDB18:QDC18"/>
    <mergeCell ref="QDR18:QDS18"/>
    <mergeCell ref="QEH18:QEI18"/>
    <mergeCell ref="QEX18:QEY18"/>
    <mergeCell ref="QFN18:QFO18"/>
    <mergeCell ref="QGD18:QGE18"/>
    <mergeCell ref="PZJ18:PZK18"/>
    <mergeCell ref="PZZ18:QAA18"/>
    <mergeCell ref="QAP18:QAQ18"/>
    <mergeCell ref="QBF18:QBG18"/>
    <mergeCell ref="QBV18:QBW18"/>
    <mergeCell ref="QCL18:QCM18"/>
    <mergeCell ref="PVR18:PVS18"/>
    <mergeCell ref="PWH18:PWI18"/>
    <mergeCell ref="PWX18:PWY18"/>
    <mergeCell ref="PXN18:PXO18"/>
    <mergeCell ref="PYD18:PYE18"/>
    <mergeCell ref="PYT18:PYU18"/>
    <mergeCell ref="PRZ18:PSA18"/>
    <mergeCell ref="PSP18:PSQ18"/>
    <mergeCell ref="PTF18:PTG18"/>
    <mergeCell ref="PTV18:PTW18"/>
    <mergeCell ref="PUL18:PUM18"/>
    <mergeCell ref="PVB18:PVC18"/>
    <mergeCell ref="POH18:POI18"/>
    <mergeCell ref="POX18:POY18"/>
    <mergeCell ref="PPN18:PPO18"/>
    <mergeCell ref="PQD18:PQE18"/>
    <mergeCell ref="PQT18:PQU18"/>
    <mergeCell ref="PRJ18:PRK18"/>
    <mergeCell ref="PKP18:PKQ18"/>
    <mergeCell ref="PLF18:PLG18"/>
    <mergeCell ref="PLV18:PLW18"/>
    <mergeCell ref="PML18:PMM18"/>
    <mergeCell ref="PNB18:PNC18"/>
    <mergeCell ref="PNR18:PNS18"/>
    <mergeCell ref="PGX18:PGY18"/>
    <mergeCell ref="PHN18:PHO18"/>
    <mergeCell ref="PID18:PIE18"/>
    <mergeCell ref="PIT18:PIU18"/>
    <mergeCell ref="PJJ18:PJK18"/>
    <mergeCell ref="PJZ18:PKA18"/>
    <mergeCell ref="PDF18:PDG18"/>
    <mergeCell ref="PDV18:PDW18"/>
    <mergeCell ref="PEL18:PEM18"/>
    <mergeCell ref="PFB18:PFC18"/>
    <mergeCell ref="PFR18:PFS18"/>
    <mergeCell ref="PGH18:PGI18"/>
    <mergeCell ref="OZN18:OZO18"/>
    <mergeCell ref="PAD18:PAE18"/>
    <mergeCell ref="PAT18:PAU18"/>
    <mergeCell ref="PBJ18:PBK18"/>
    <mergeCell ref="PBZ18:PCA18"/>
    <mergeCell ref="PCP18:PCQ18"/>
    <mergeCell ref="OVV18:OVW18"/>
    <mergeCell ref="OWL18:OWM18"/>
    <mergeCell ref="OXB18:OXC18"/>
    <mergeCell ref="OXR18:OXS18"/>
    <mergeCell ref="OYH18:OYI18"/>
    <mergeCell ref="OYX18:OYY18"/>
    <mergeCell ref="OSD18:OSE18"/>
    <mergeCell ref="OST18:OSU18"/>
    <mergeCell ref="OTJ18:OTK18"/>
    <mergeCell ref="OTZ18:OUA18"/>
    <mergeCell ref="OUP18:OUQ18"/>
    <mergeCell ref="OVF18:OVG18"/>
    <mergeCell ref="OOL18:OOM18"/>
    <mergeCell ref="OPB18:OPC18"/>
    <mergeCell ref="OPR18:OPS18"/>
    <mergeCell ref="OQH18:OQI18"/>
    <mergeCell ref="OQX18:OQY18"/>
    <mergeCell ref="ORN18:ORO18"/>
    <mergeCell ref="OKT18:OKU18"/>
    <mergeCell ref="OLJ18:OLK18"/>
    <mergeCell ref="OLZ18:OMA18"/>
    <mergeCell ref="OMP18:OMQ18"/>
    <mergeCell ref="ONF18:ONG18"/>
    <mergeCell ref="ONV18:ONW18"/>
    <mergeCell ref="OHB18:OHC18"/>
    <mergeCell ref="OHR18:OHS18"/>
    <mergeCell ref="OIH18:OII18"/>
    <mergeCell ref="OIX18:OIY18"/>
    <mergeCell ref="OJN18:OJO18"/>
    <mergeCell ref="OKD18:OKE18"/>
    <mergeCell ref="ODJ18:ODK18"/>
    <mergeCell ref="ODZ18:OEA18"/>
    <mergeCell ref="OEP18:OEQ18"/>
    <mergeCell ref="OFF18:OFG18"/>
    <mergeCell ref="OFV18:OFW18"/>
    <mergeCell ref="OGL18:OGM18"/>
    <mergeCell ref="NZR18:NZS18"/>
    <mergeCell ref="OAH18:OAI18"/>
    <mergeCell ref="OAX18:OAY18"/>
    <mergeCell ref="OBN18:OBO18"/>
    <mergeCell ref="OCD18:OCE18"/>
    <mergeCell ref="OCT18:OCU18"/>
    <mergeCell ref="NVZ18:NWA18"/>
    <mergeCell ref="NWP18:NWQ18"/>
    <mergeCell ref="NXF18:NXG18"/>
    <mergeCell ref="NXV18:NXW18"/>
    <mergeCell ref="NYL18:NYM18"/>
    <mergeCell ref="NZB18:NZC18"/>
    <mergeCell ref="NSH18:NSI18"/>
    <mergeCell ref="NSX18:NSY18"/>
    <mergeCell ref="NTN18:NTO18"/>
    <mergeCell ref="NUD18:NUE18"/>
    <mergeCell ref="NUT18:NUU18"/>
    <mergeCell ref="NVJ18:NVK18"/>
    <mergeCell ref="NOP18:NOQ18"/>
    <mergeCell ref="NPF18:NPG18"/>
    <mergeCell ref="NPV18:NPW18"/>
    <mergeCell ref="NQL18:NQM18"/>
    <mergeCell ref="NRB18:NRC18"/>
    <mergeCell ref="NRR18:NRS18"/>
    <mergeCell ref="NKX18:NKY18"/>
    <mergeCell ref="NLN18:NLO18"/>
    <mergeCell ref="NMD18:NME18"/>
    <mergeCell ref="NMT18:NMU18"/>
    <mergeCell ref="NNJ18:NNK18"/>
    <mergeCell ref="NNZ18:NOA18"/>
    <mergeCell ref="NHF18:NHG18"/>
    <mergeCell ref="NHV18:NHW18"/>
    <mergeCell ref="NIL18:NIM18"/>
    <mergeCell ref="NJB18:NJC18"/>
    <mergeCell ref="NJR18:NJS18"/>
    <mergeCell ref="NKH18:NKI18"/>
    <mergeCell ref="NDN18:NDO18"/>
    <mergeCell ref="NED18:NEE18"/>
    <mergeCell ref="NET18:NEU18"/>
    <mergeCell ref="NFJ18:NFK18"/>
    <mergeCell ref="NFZ18:NGA18"/>
    <mergeCell ref="NGP18:NGQ18"/>
    <mergeCell ref="MZV18:MZW18"/>
    <mergeCell ref="NAL18:NAM18"/>
    <mergeCell ref="NBB18:NBC18"/>
    <mergeCell ref="NBR18:NBS18"/>
    <mergeCell ref="NCH18:NCI18"/>
    <mergeCell ref="NCX18:NCY18"/>
    <mergeCell ref="MWD18:MWE18"/>
    <mergeCell ref="MWT18:MWU18"/>
    <mergeCell ref="MXJ18:MXK18"/>
    <mergeCell ref="MXZ18:MYA18"/>
    <mergeCell ref="MYP18:MYQ18"/>
    <mergeCell ref="MZF18:MZG18"/>
    <mergeCell ref="MSL18:MSM18"/>
    <mergeCell ref="MTB18:MTC18"/>
    <mergeCell ref="MTR18:MTS18"/>
    <mergeCell ref="MUH18:MUI18"/>
    <mergeCell ref="MUX18:MUY18"/>
    <mergeCell ref="MVN18:MVO18"/>
    <mergeCell ref="MOT18:MOU18"/>
    <mergeCell ref="MPJ18:MPK18"/>
    <mergeCell ref="MPZ18:MQA18"/>
    <mergeCell ref="MQP18:MQQ18"/>
    <mergeCell ref="MRF18:MRG18"/>
    <mergeCell ref="MRV18:MRW18"/>
    <mergeCell ref="MLB18:MLC18"/>
    <mergeCell ref="MLR18:MLS18"/>
    <mergeCell ref="MMH18:MMI18"/>
    <mergeCell ref="MMX18:MMY18"/>
    <mergeCell ref="MNN18:MNO18"/>
    <mergeCell ref="MOD18:MOE18"/>
    <mergeCell ref="MHJ18:MHK18"/>
    <mergeCell ref="MHZ18:MIA18"/>
    <mergeCell ref="MIP18:MIQ18"/>
    <mergeCell ref="MJF18:MJG18"/>
    <mergeCell ref="MJV18:MJW18"/>
    <mergeCell ref="MKL18:MKM18"/>
    <mergeCell ref="MDR18:MDS18"/>
    <mergeCell ref="MEH18:MEI18"/>
    <mergeCell ref="MEX18:MEY18"/>
    <mergeCell ref="MFN18:MFO18"/>
    <mergeCell ref="MGD18:MGE18"/>
    <mergeCell ref="MGT18:MGU18"/>
    <mergeCell ref="LZZ18:MAA18"/>
    <mergeCell ref="MAP18:MAQ18"/>
    <mergeCell ref="MBF18:MBG18"/>
    <mergeCell ref="MBV18:MBW18"/>
    <mergeCell ref="MCL18:MCM18"/>
    <mergeCell ref="MDB18:MDC18"/>
    <mergeCell ref="LWH18:LWI18"/>
    <mergeCell ref="LWX18:LWY18"/>
    <mergeCell ref="LXN18:LXO18"/>
    <mergeCell ref="LYD18:LYE18"/>
    <mergeCell ref="LYT18:LYU18"/>
    <mergeCell ref="LZJ18:LZK18"/>
    <mergeCell ref="LSP18:LSQ18"/>
    <mergeCell ref="LTF18:LTG18"/>
    <mergeCell ref="LTV18:LTW18"/>
    <mergeCell ref="LUL18:LUM18"/>
    <mergeCell ref="LVB18:LVC18"/>
    <mergeCell ref="LVR18:LVS18"/>
    <mergeCell ref="LOX18:LOY18"/>
    <mergeCell ref="LPN18:LPO18"/>
    <mergeCell ref="LQD18:LQE18"/>
    <mergeCell ref="LQT18:LQU18"/>
    <mergeCell ref="LRJ18:LRK18"/>
    <mergeCell ref="LRZ18:LSA18"/>
    <mergeCell ref="LLF18:LLG18"/>
    <mergeCell ref="LLV18:LLW18"/>
    <mergeCell ref="LML18:LMM18"/>
    <mergeCell ref="LNB18:LNC18"/>
    <mergeCell ref="LNR18:LNS18"/>
    <mergeCell ref="LOH18:LOI18"/>
    <mergeCell ref="LHN18:LHO18"/>
    <mergeCell ref="LID18:LIE18"/>
    <mergeCell ref="LIT18:LIU18"/>
    <mergeCell ref="LJJ18:LJK18"/>
    <mergeCell ref="LJZ18:LKA18"/>
    <mergeCell ref="LKP18:LKQ18"/>
    <mergeCell ref="LDV18:LDW18"/>
    <mergeCell ref="LEL18:LEM18"/>
    <mergeCell ref="LFB18:LFC18"/>
    <mergeCell ref="LFR18:LFS18"/>
    <mergeCell ref="LGH18:LGI18"/>
    <mergeCell ref="LGX18:LGY18"/>
    <mergeCell ref="LAD18:LAE18"/>
    <mergeCell ref="LAT18:LAU18"/>
    <mergeCell ref="LBJ18:LBK18"/>
    <mergeCell ref="LBZ18:LCA18"/>
    <mergeCell ref="LCP18:LCQ18"/>
    <mergeCell ref="LDF18:LDG18"/>
    <mergeCell ref="KWL18:KWM18"/>
    <mergeCell ref="KXB18:KXC18"/>
    <mergeCell ref="KXR18:KXS18"/>
    <mergeCell ref="KYH18:KYI18"/>
    <mergeCell ref="KYX18:KYY18"/>
    <mergeCell ref="KZN18:KZO18"/>
    <mergeCell ref="KST18:KSU18"/>
    <mergeCell ref="KTJ18:KTK18"/>
    <mergeCell ref="KTZ18:KUA18"/>
    <mergeCell ref="KUP18:KUQ18"/>
    <mergeCell ref="KVF18:KVG18"/>
    <mergeCell ref="KVV18:KVW18"/>
    <mergeCell ref="KPB18:KPC18"/>
    <mergeCell ref="KPR18:KPS18"/>
    <mergeCell ref="KQH18:KQI18"/>
    <mergeCell ref="KQX18:KQY18"/>
    <mergeCell ref="KRN18:KRO18"/>
    <mergeCell ref="KSD18:KSE18"/>
    <mergeCell ref="KLJ18:KLK18"/>
    <mergeCell ref="KLZ18:KMA18"/>
    <mergeCell ref="KMP18:KMQ18"/>
    <mergeCell ref="KNF18:KNG18"/>
    <mergeCell ref="KNV18:KNW18"/>
    <mergeCell ref="KOL18:KOM18"/>
    <mergeCell ref="KHR18:KHS18"/>
    <mergeCell ref="KIH18:KII18"/>
    <mergeCell ref="KIX18:KIY18"/>
    <mergeCell ref="KJN18:KJO18"/>
    <mergeCell ref="KKD18:KKE18"/>
    <mergeCell ref="KKT18:KKU18"/>
    <mergeCell ref="KDZ18:KEA18"/>
    <mergeCell ref="KEP18:KEQ18"/>
    <mergeCell ref="KFF18:KFG18"/>
    <mergeCell ref="KFV18:KFW18"/>
    <mergeCell ref="KGL18:KGM18"/>
    <mergeCell ref="KHB18:KHC18"/>
    <mergeCell ref="KAH18:KAI18"/>
    <mergeCell ref="KAX18:KAY18"/>
    <mergeCell ref="KBN18:KBO18"/>
    <mergeCell ref="KCD18:KCE18"/>
    <mergeCell ref="KCT18:KCU18"/>
    <mergeCell ref="KDJ18:KDK18"/>
    <mergeCell ref="JWP18:JWQ18"/>
    <mergeCell ref="JXF18:JXG18"/>
    <mergeCell ref="JXV18:JXW18"/>
    <mergeCell ref="JYL18:JYM18"/>
    <mergeCell ref="JZB18:JZC18"/>
    <mergeCell ref="JZR18:JZS18"/>
    <mergeCell ref="JSX18:JSY18"/>
    <mergeCell ref="JTN18:JTO18"/>
    <mergeCell ref="JUD18:JUE18"/>
    <mergeCell ref="JUT18:JUU18"/>
    <mergeCell ref="JVJ18:JVK18"/>
    <mergeCell ref="JVZ18:JWA18"/>
    <mergeCell ref="JPF18:JPG18"/>
    <mergeCell ref="JPV18:JPW18"/>
    <mergeCell ref="JQL18:JQM18"/>
    <mergeCell ref="JRB18:JRC18"/>
    <mergeCell ref="JRR18:JRS18"/>
    <mergeCell ref="JSH18:JSI18"/>
    <mergeCell ref="JLN18:JLO18"/>
    <mergeCell ref="JMD18:JME18"/>
    <mergeCell ref="JMT18:JMU18"/>
    <mergeCell ref="JNJ18:JNK18"/>
    <mergeCell ref="JNZ18:JOA18"/>
    <mergeCell ref="JOP18:JOQ18"/>
    <mergeCell ref="JHV18:JHW18"/>
    <mergeCell ref="JIL18:JIM18"/>
    <mergeCell ref="JJB18:JJC18"/>
    <mergeCell ref="JJR18:JJS18"/>
    <mergeCell ref="JKH18:JKI18"/>
    <mergeCell ref="JKX18:JKY18"/>
    <mergeCell ref="JED18:JEE18"/>
    <mergeCell ref="JET18:JEU18"/>
    <mergeCell ref="JFJ18:JFK18"/>
    <mergeCell ref="JFZ18:JGA18"/>
    <mergeCell ref="JGP18:JGQ18"/>
    <mergeCell ref="JHF18:JHG18"/>
    <mergeCell ref="JAL18:JAM18"/>
    <mergeCell ref="JBB18:JBC18"/>
    <mergeCell ref="JBR18:JBS18"/>
    <mergeCell ref="JCH18:JCI18"/>
    <mergeCell ref="JCX18:JCY18"/>
    <mergeCell ref="JDN18:JDO18"/>
    <mergeCell ref="IWT18:IWU18"/>
    <mergeCell ref="IXJ18:IXK18"/>
    <mergeCell ref="IXZ18:IYA18"/>
    <mergeCell ref="IYP18:IYQ18"/>
    <mergeCell ref="IZF18:IZG18"/>
    <mergeCell ref="IZV18:IZW18"/>
    <mergeCell ref="ITB18:ITC18"/>
    <mergeCell ref="ITR18:ITS18"/>
    <mergeCell ref="IUH18:IUI18"/>
    <mergeCell ref="IUX18:IUY18"/>
    <mergeCell ref="IVN18:IVO18"/>
    <mergeCell ref="IWD18:IWE18"/>
    <mergeCell ref="IPJ18:IPK18"/>
    <mergeCell ref="IPZ18:IQA18"/>
    <mergeCell ref="IQP18:IQQ18"/>
    <mergeCell ref="IRF18:IRG18"/>
    <mergeCell ref="IRV18:IRW18"/>
    <mergeCell ref="ISL18:ISM18"/>
    <mergeCell ref="ILR18:ILS18"/>
    <mergeCell ref="IMH18:IMI18"/>
    <mergeCell ref="IMX18:IMY18"/>
    <mergeCell ref="INN18:INO18"/>
    <mergeCell ref="IOD18:IOE18"/>
    <mergeCell ref="IOT18:IOU18"/>
    <mergeCell ref="IHZ18:IIA18"/>
    <mergeCell ref="IIP18:IIQ18"/>
    <mergeCell ref="IJF18:IJG18"/>
    <mergeCell ref="IJV18:IJW18"/>
    <mergeCell ref="IKL18:IKM18"/>
    <mergeCell ref="ILB18:ILC18"/>
    <mergeCell ref="IEH18:IEI18"/>
    <mergeCell ref="IEX18:IEY18"/>
    <mergeCell ref="IFN18:IFO18"/>
    <mergeCell ref="IGD18:IGE18"/>
    <mergeCell ref="IGT18:IGU18"/>
    <mergeCell ref="IHJ18:IHK18"/>
    <mergeCell ref="IAP18:IAQ18"/>
    <mergeCell ref="IBF18:IBG18"/>
    <mergeCell ref="IBV18:IBW18"/>
    <mergeCell ref="ICL18:ICM18"/>
    <mergeCell ref="IDB18:IDC18"/>
    <mergeCell ref="IDR18:IDS18"/>
    <mergeCell ref="HWX18:HWY18"/>
    <mergeCell ref="HXN18:HXO18"/>
    <mergeCell ref="HYD18:HYE18"/>
    <mergeCell ref="HYT18:HYU18"/>
    <mergeCell ref="HZJ18:HZK18"/>
    <mergeCell ref="HZZ18:IAA18"/>
    <mergeCell ref="HTF18:HTG18"/>
    <mergeCell ref="HTV18:HTW18"/>
    <mergeCell ref="HUL18:HUM18"/>
    <mergeCell ref="HVB18:HVC18"/>
    <mergeCell ref="HVR18:HVS18"/>
    <mergeCell ref="HWH18:HWI18"/>
    <mergeCell ref="HPN18:HPO18"/>
    <mergeCell ref="HQD18:HQE18"/>
    <mergeCell ref="HQT18:HQU18"/>
    <mergeCell ref="HRJ18:HRK18"/>
    <mergeCell ref="HRZ18:HSA18"/>
    <mergeCell ref="HSP18:HSQ18"/>
    <mergeCell ref="HLV18:HLW18"/>
    <mergeCell ref="HML18:HMM18"/>
    <mergeCell ref="HNB18:HNC18"/>
    <mergeCell ref="HNR18:HNS18"/>
    <mergeCell ref="HOH18:HOI18"/>
    <mergeCell ref="HOX18:HOY18"/>
    <mergeCell ref="HID18:HIE18"/>
    <mergeCell ref="HIT18:HIU18"/>
    <mergeCell ref="HJJ18:HJK18"/>
    <mergeCell ref="HJZ18:HKA18"/>
    <mergeCell ref="HKP18:HKQ18"/>
    <mergeCell ref="HLF18:HLG18"/>
    <mergeCell ref="HEL18:HEM18"/>
    <mergeCell ref="HFB18:HFC18"/>
    <mergeCell ref="HFR18:HFS18"/>
    <mergeCell ref="HGH18:HGI18"/>
    <mergeCell ref="HGX18:HGY18"/>
    <mergeCell ref="HHN18:HHO18"/>
    <mergeCell ref="HAT18:HAU18"/>
    <mergeCell ref="HBJ18:HBK18"/>
    <mergeCell ref="HBZ18:HCA18"/>
    <mergeCell ref="HCP18:HCQ18"/>
    <mergeCell ref="HDF18:HDG18"/>
    <mergeCell ref="HDV18:HDW18"/>
    <mergeCell ref="GXB18:GXC18"/>
    <mergeCell ref="GXR18:GXS18"/>
    <mergeCell ref="GYH18:GYI18"/>
    <mergeCell ref="GYX18:GYY18"/>
    <mergeCell ref="GZN18:GZO18"/>
    <mergeCell ref="HAD18:HAE18"/>
    <mergeCell ref="GTJ18:GTK18"/>
    <mergeCell ref="GTZ18:GUA18"/>
    <mergeCell ref="GUP18:GUQ18"/>
    <mergeCell ref="GVF18:GVG18"/>
    <mergeCell ref="GVV18:GVW18"/>
    <mergeCell ref="GWL18:GWM18"/>
    <mergeCell ref="GPR18:GPS18"/>
    <mergeCell ref="GQH18:GQI18"/>
    <mergeCell ref="GQX18:GQY18"/>
    <mergeCell ref="GRN18:GRO18"/>
    <mergeCell ref="GSD18:GSE18"/>
    <mergeCell ref="GST18:GSU18"/>
    <mergeCell ref="GLZ18:GMA18"/>
    <mergeCell ref="GMP18:GMQ18"/>
    <mergeCell ref="GNF18:GNG18"/>
    <mergeCell ref="GNV18:GNW18"/>
    <mergeCell ref="GOL18:GOM18"/>
    <mergeCell ref="GPB18:GPC18"/>
    <mergeCell ref="GIH18:GII18"/>
    <mergeCell ref="GIX18:GIY18"/>
    <mergeCell ref="GJN18:GJO18"/>
    <mergeCell ref="GKD18:GKE18"/>
    <mergeCell ref="GKT18:GKU18"/>
    <mergeCell ref="GLJ18:GLK18"/>
    <mergeCell ref="GEP18:GEQ18"/>
    <mergeCell ref="GFF18:GFG18"/>
    <mergeCell ref="GFV18:GFW18"/>
    <mergeCell ref="GGL18:GGM18"/>
    <mergeCell ref="GHB18:GHC18"/>
    <mergeCell ref="GHR18:GHS18"/>
    <mergeCell ref="GAX18:GAY18"/>
    <mergeCell ref="GBN18:GBO18"/>
    <mergeCell ref="GCD18:GCE18"/>
    <mergeCell ref="GCT18:GCU18"/>
    <mergeCell ref="GDJ18:GDK18"/>
    <mergeCell ref="GDZ18:GEA18"/>
    <mergeCell ref="FXF18:FXG18"/>
    <mergeCell ref="FXV18:FXW18"/>
    <mergeCell ref="FYL18:FYM18"/>
    <mergeCell ref="FZB18:FZC18"/>
    <mergeCell ref="FZR18:FZS18"/>
    <mergeCell ref="GAH18:GAI18"/>
    <mergeCell ref="FTN18:FTO18"/>
    <mergeCell ref="FUD18:FUE18"/>
    <mergeCell ref="FUT18:FUU18"/>
    <mergeCell ref="FVJ18:FVK18"/>
    <mergeCell ref="FVZ18:FWA18"/>
    <mergeCell ref="FWP18:FWQ18"/>
    <mergeCell ref="FPV18:FPW18"/>
    <mergeCell ref="FQL18:FQM18"/>
    <mergeCell ref="FRB18:FRC18"/>
    <mergeCell ref="FRR18:FRS18"/>
    <mergeCell ref="FSH18:FSI18"/>
    <mergeCell ref="FSX18:FSY18"/>
    <mergeCell ref="FMD18:FME18"/>
    <mergeCell ref="FMT18:FMU18"/>
    <mergeCell ref="FNJ18:FNK18"/>
    <mergeCell ref="FNZ18:FOA18"/>
    <mergeCell ref="FOP18:FOQ18"/>
    <mergeCell ref="FPF18:FPG18"/>
    <mergeCell ref="FIL18:FIM18"/>
    <mergeCell ref="FJB18:FJC18"/>
    <mergeCell ref="FJR18:FJS18"/>
    <mergeCell ref="FKH18:FKI18"/>
    <mergeCell ref="FKX18:FKY18"/>
    <mergeCell ref="FLN18:FLO18"/>
    <mergeCell ref="FET18:FEU18"/>
    <mergeCell ref="FFJ18:FFK18"/>
    <mergeCell ref="FFZ18:FGA18"/>
    <mergeCell ref="FGP18:FGQ18"/>
    <mergeCell ref="FHF18:FHG18"/>
    <mergeCell ref="FHV18:FHW18"/>
    <mergeCell ref="FBB18:FBC18"/>
    <mergeCell ref="FBR18:FBS18"/>
    <mergeCell ref="FCH18:FCI18"/>
    <mergeCell ref="FCX18:FCY18"/>
    <mergeCell ref="FDN18:FDO18"/>
    <mergeCell ref="FED18:FEE18"/>
    <mergeCell ref="EXJ18:EXK18"/>
    <mergeCell ref="EXZ18:EYA18"/>
    <mergeCell ref="EYP18:EYQ18"/>
    <mergeCell ref="EZF18:EZG18"/>
    <mergeCell ref="EZV18:EZW18"/>
    <mergeCell ref="FAL18:FAM18"/>
    <mergeCell ref="ETR18:ETS18"/>
    <mergeCell ref="EUH18:EUI18"/>
    <mergeCell ref="EUX18:EUY18"/>
    <mergeCell ref="EVN18:EVO18"/>
    <mergeCell ref="EWD18:EWE18"/>
    <mergeCell ref="EWT18:EWU18"/>
    <mergeCell ref="EPZ18:EQA18"/>
    <mergeCell ref="EQP18:EQQ18"/>
    <mergeCell ref="ERF18:ERG18"/>
    <mergeCell ref="ERV18:ERW18"/>
    <mergeCell ref="ESL18:ESM18"/>
    <mergeCell ref="ETB18:ETC18"/>
    <mergeCell ref="EMH18:EMI18"/>
    <mergeCell ref="EMX18:EMY18"/>
    <mergeCell ref="ENN18:ENO18"/>
    <mergeCell ref="EOD18:EOE18"/>
    <mergeCell ref="EOT18:EOU18"/>
    <mergeCell ref="EPJ18:EPK18"/>
    <mergeCell ref="EIP18:EIQ18"/>
    <mergeCell ref="EJF18:EJG18"/>
    <mergeCell ref="EJV18:EJW18"/>
    <mergeCell ref="EKL18:EKM18"/>
    <mergeCell ref="ELB18:ELC18"/>
    <mergeCell ref="ELR18:ELS18"/>
    <mergeCell ref="EEX18:EEY18"/>
    <mergeCell ref="EFN18:EFO18"/>
    <mergeCell ref="EGD18:EGE18"/>
    <mergeCell ref="EGT18:EGU18"/>
    <mergeCell ref="EHJ18:EHK18"/>
    <mergeCell ref="EHZ18:EIA18"/>
    <mergeCell ref="EBF18:EBG18"/>
    <mergeCell ref="EBV18:EBW18"/>
    <mergeCell ref="ECL18:ECM18"/>
    <mergeCell ref="EDB18:EDC18"/>
    <mergeCell ref="EDR18:EDS18"/>
    <mergeCell ref="EEH18:EEI18"/>
    <mergeCell ref="DXN18:DXO18"/>
    <mergeCell ref="DYD18:DYE18"/>
    <mergeCell ref="DYT18:DYU18"/>
    <mergeCell ref="DZJ18:DZK18"/>
    <mergeCell ref="DZZ18:EAA18"/>
    <mergeCell ref="EAP18:EAQ18"/>
    <mergeCell ref="DTV18:DTW18"/>
    <mergeCell ref="DUL18:DUM18"/>
    <mergeCell ref="DVB18:DVC18"/>
    <mergeCell ref="DVR18:DVS18"/>
    <mergeCell ref="DWH18:DWI18"/>
    <mergeCell ref="DWX18:DWY18"/>
    <mergeCell ref="DQD18:DQE18"/>
    <mergeCell ref="DQT18:DQU18"/>
    <mergeCell ref="DRJ18:DRK18"/>
    <mergeCell ref="DRZ18:DSA18"/>
    <mergeCell ref="DSP18:DSQ18"/>
    <mergeCell ref="DTF18:DTG18"/>
    <mergeCell ref="DML18:DMM18"/>
    <mergeCell ref="DNB18:DNC18"/>
    <mergeCell ref="DNR18:DNS18"/>
    <mergeCell ref="DOH18:DOI18"/>
    <mergeCell ref="DOX18:DOY18"/>
    <mergeCell ref="DPN18:DPO18"/>
    <mergeCell ref="DIT18:DIU18"/>
    <mergeCell ref="DJJ18:DJK18"/>
    <mergeCell ref="DJZ18:DKA18"/>
    <mergeCell ref="DKP18:DKQ18"/>
    <mergeCell ref="DLF18:DLG18"/>
    <mergeCell ref="DLV18:DLW18"/>
    <mergeCell ref="DFB18:DFC18"/>
    <mergeCell ref="DFR18:DFS18"/>
    <mergeCell ref="DGH18:DGI18"/>
    <mergeCell ref="DGX18:DGY18"/>
    <mergeCell ref="DHN18:DHO18"/>
    <mergeCell ref="DID18:DIE18"/>
    <mergeCell ref="DBJ18:DBK18"/>
    <mergeCell ref="DBZ18:DCA18"/>
    <mergeCell ref="DCP18:DCQ18"/>
    <mergeCell ref="DDF18:DDG18"/>
    <mergeCell ref="DDV18:DDW18"/>
    <mergeCell ref="DEL18:DEM18"/>
    <mergeCell ref="CXR18:CXS18"/>
    <mergeCell ref="CYH18:CYI18"/>
    <mergeCell ref="CYX18:CYY18"/>
    <mergeCell ref="CZN18:CZO18"/>
    <mergeCell ref="DAD18:DAE18"/>
    <mergeCell ref="DAT18:DAU18"/>
    <mergeCell ref="CTZ18:CUA18"/>
    <mergeCell ref="CUP18:CUQ18"/>
    <mergeCell ref="CVF18:CVG18"/>
    <mergeCell ref="CVV18:CVW18"/>
    <mergeCell ref="CWL18:CWM18"/>
    <mergeCell ref="CXB18:CXC18"/>
    <mergeCell ref="CQH18:CQI18"/>
    <mergeCell ref="CQX18:CQY18"/>
    <mergeCell ref="CRN18:CRO18"/>
    <mergeCell ref="CSD18:CSE18"/>
    <mergeCell ref="CST18:CSU18"/>
    <mergeCell ref="CTJ18:CTK18"/>
    <mergeCell ref="CMP18:CMQ18"/>
    <mergeCell ref="CNF18:CNG18"/>
    <mergeCell ref="CNV18:CNW18"/>
    <mergeCell ref="COL18:COM18"/>
    <mergeCell ref="CPB18:CPC18"/>
    <mergeCell ref="CPR18:CPS18"/>
    <mergeCell ref="CIX18:CIY18"/>
    <mergeCell ref="CJN18:CJO18"/>
    <mergeCell ref="CKD18:CKE18"/>
    <mergeCell ref="CKT18:CKU18"/>
    <mergeCell ref="CLJ18:CLK18"/>
    <mergeCell ref="CLZ18:CMA18"/>
    <mergeCell ref="CFF18:CFG18"/>
    <mergeCell ref="CFV18:CFW18"/>
    <mergeCell ref="CGL18:CGM18"/>
    <mergeCell ref="CHB18:CHC18"/>
    <mergeCell ref="CHR18:CHS18"/>
    <mergeCell ref="CIH18:CII18"/>
    <mergeCell ref="CBN18:CBO18"/>
    <mergeCell ref="CCD18:CCE18"/>
    <mergeCell ref="CCT18:CCU18"/>
    <mergeCell ref="CDJ18:CDK18"/>
    <mergeCell ref="CDZ18:CEA18"/>
    <mergeCell ref="CEP18:CEQ18"/>
    <mergeCell ref="BXV18:BXW18"/>
    <mergeCell ref="BYL18:BYM18"/>
    <mergeCell ref="BZB18:BZC18"/>
    <mergeCell ref="BZR18:BZS18"/>
    <mergeCell ref="CAH18:CAI18"/>
    <mergeCell ref="CAX18:CAY18"/>
    <mergeCell ref="BUD18:BUE18"/>
    <mergeCell ref="BUT18:BUU18"/>
    <mergeCell ref="BVJ18:BVK18"/>
    <mergeCell ref="BVZ18:BWA18"/>
    <mergeCell ref="BWP18:BWQ18"/>
    <mergeCell ref="BXF18:BXG18"/>
    <mergeCell ref="BQL18:BQM18"/>
    <mergeCell ref="BRB18:BRC18"/>
    <mergeCell ref="BRR18:BRS18"/>
    <mergeCell ref="BSH18:BSI18"/>
    <mergeCell ref="BSX18:BSY18"/>
    <mergeCell ref="BTN18:BTO18"/>
    <mergeCell ref="BMT18:BMU18"/>
    <mergeCell ref="BNJ18:BNK18"/>
    <mergeCell ref="BNZ18:BOA18"/>
    <mergeCell ref="BOP18:BOQ18"/>
    <mergeCell ref="BPF18:BPG18"/>
    <mergeCell ref="BPV18:BPW18"/>
    <mergeCell ref="BJB18:BJC18"/>
    <mergeCell ref="BJR18:BJS18"/>
    <mergeCell ref="BKH18:BKI18"/>
    <mergeCell ref="BKX18:BKY18"/>
    <mergeCell ref="BLN18:BLO18"/>
    <mergeCell ref="BMD18:BME18"/>
    <mergeCell ref="BFJ18:BFK18"/>
    <mergeCell ref="BFZ18:BGA18"/>
    <mergeCell ref="BGP18:BGQ18"/>
    <mergeCell ref="BHF18:BHG18"/>
    <mergeCell ref="BHV18:BHW18"/>
    <mergeCell ref="BIL18:BIM18"/>
    <mergeCell ref="BBR18:BBS18"/>
    <mergeCell ref="BCH18:BCI18"/>
    <mergeCell ref="BCX18:BCY18"/>
    <mergeCell ref="BDN18:BDO18"/>
    <mergeCell ref="BED18:BEE18"/>
    <mergeCell ref="BET18:BEU18"/>
    <mergeCell ref="AXZ18:AYA18"/>
    <mergeCell ref="AYP18:AYQ18"/>
    <mergeCell ref="AZF18:AZG18"/>
    <mergeCell ref="AZV18:AZW18"/>
    <mergeCell ref="BAL18:BAM18"/>
    <mergeCell ref="BBB18:BBC18"/>
    <mergeCell ref="AUH18:AUI18"/>
    <mergeCell ref="AUX18:AUY18"/>
    <mergeCell ref="AVN18:AVO18"/>
    <mergeCell ref="AWD18:AWE18"/>
    <mergeCell ref="AWT18:AWU18"/>
    <mergeCell ref="AXJ18:AXK18"/>
    <mergeCell ref="AQP18:AQQ18"/>
    <mergeCell ref="ARF18:ARG18"/>
    <mergeCell ref="ARV18:ARW18"/>
    <mergeCell ref="ASL18:ASM18"/>
    <mergeCell ref="ATB18:ATC18"/>
    <mergeCell ref="ATR18:ATS18"/>
    <mergeCell ref="AMX18:AMY18"/>
    <mergeCell ref="ANN18:ANO18"/>
    <mergeCell ref="AOD18:AOE18"/>
    <mergeCell ref="AOT18:AOU18"/>
    <mergeCell ref="APJ18:APK18"/>
    <mergeCell ref="APZ18:AQA18"/>
    <mergeCell ref="AJF18:AJG18"/>
    <mergeCell ref="AJV18:AJW18"/>
    <mergeCell ref="AKL18:AKM18"/>
    <mergeCell ref="ALB18:ALC18"/>
    <mergeCell ref="ALR18:ALS18"/>
    <mergeCell ref="AMH18:AMI18"/>
    <mergeCell ref="AFN18:AFO18"/>
    <mergeCell ref="AGD18:AGE18"/>
    <mergeCell ref="AGT18:AGU18"/>
    <mergeCell ref="AHJ18:AHK18"/>
    <mergeCell ref="AHZ18:AIA18"/>
    <mergeCell ref="AIP18:AIQ18"/>
    <mergeCell ref="ABV18:ABW18"/>
    <mergeCell ref="ACL18:ACM18"/>
    <mergeCell ref="ADB18:ADC18"/>
    <mergeCell ref="ADR18:ADS18"/>
    <mergeCell ref="AEH18:AEI18"/>
    <mergeCell ref="AEX18:AEY18"/>
    <mergeCell ref="YD18:YE18"/>
    <mergeCell ref="YT18:YU18"/>
    <mergeCell ref="ZJ18:ZK18"/>
    <mergeCell ref="ZZ18:AAA18"/>
    <mergeCell ref="AAP18:AAQ18"/>
    <mergeCell ref="ABF18:ABG18"/>
    <mergeCell ref="UL18:UM18"/>
    <mergeCell ref="VB18:VC18"/>
    <mergeCell ref="VR18:VS18"/>
    <mergeCell ref="WH18:WI18"/>
    <mergeCell ref="WX18:WY18"/>
    <mergeCell ref="XN18:XO18"/>
    <mergeCell ref="RJ18:RK18"/>
    <mergeCell ref="RZ18:SA18"/>
    <mergeCell ref="SP18:SQ18"/>
    <mergeCell ref="TF18:TG18"/>
    <mergeCell ref="TV18:TW18"/>
    <mergeCell ref="NB18:NC18"/>
    <mergeCell ref="NR18:NS18"/>
    <mergeCell ref="OH18:OI18"/>
    <mergeCell ref="OX18:OY18"/>
    <mergeCell ref="PN18:PO18"/>
    <mergeCell ref="QD18:QE18"/>
    <mergeCell ref="N3:O3"/>
    <mergeCell ref="N18:O18"/>
    <mergeCell ref="AT18:AU18"/>
    <mergeCell ref="BJ18:BK18"/>
    <mergeCell ref="QT18:QU18"/>
    <mergeCell ref="JJ18:JK18"/>
    <mergeCell ref="JZ18:KA18"/>
    <mergeCell ref="KP18:KQ18"/>
    <mergeCell ref="LF18:LG18"/>
    <mergeCell ref="LV18:LW18"/>
    <mergeCell ref="ML18:MM18"/>
    <mergeCell ref="FR18:FS18"/>
    <mergeCell ref="GH18:GI18"/>
    <mergeCell ref="GX18:GY18"/>
    <mergeCell ref="HN18:HO18"/>
    <mergeCell ref="ID18:IE18"/>
    <mergeCell ref="IT18:IU18"/>
    <mergeCell ref="BZ18:CA18"/>
    <mergeCell ref="CP18:CQ18"/>
    <mergeCell ref="DF18:DG18"/>
    <mergeCell ref="DV18:DW18"/>
    <mergeCell ref="EL18:EM18"/>
    <mergeCell ref="FB18:FC18"/>
  </mergeCells>
  <pageMargins left="0.46083333333333332" right="0.35433070866141736" top="1.4173228346456694" bottom="1.299212598425197" header="0.6692913385826772" footer="0.35433070866141736"/>
  <pageSetup paperSize="9" scale="79" orientation="landscape" r:id="rId1"/>
  <headerFooter scaleWithDoc="0">
    <oddHeader>&amp;R&amp;G</oddHeader>
    <oddFooter>&amp;L  &amp;G   &amp;"Univers 65,Regular"&amp;6 01.04.2023&amp;K5A5A5A   |  lista precios Fränkische Ibérica &amp;R&amp;6&amp;K5A5A5A
&amp;P</oddFooter>
  </headerFooter>
  <rowBreaks count="1" manualBreakCount="1">
    <brk id="15" max="15"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3D37D-38AB-4228-BB96-F1DD475671AA}">
  <dimension ref="A1:M485"/>
  <sheetViews>
    <sheetView view="pageLayout" topLeftCell="A85" zoomScaleNormal="100" zoomScaleSheetLayoutView="100" workbookViewId="0">
      <selection activeCell="D94" sqref="D94"/>
    </sheetView>
  </sheetViews>
  <sheetFormatPr defaultColWidth="11.5546875" defaultRowHeight="12"/>
  <cols>
    <col min="1" max="1" width="9.5546875" style="21" customWidth="1"/>
    <col min="2" max="2" width="46.6640625" style="21" customWidth="1"/>
    <col min="3" max="3" width="1.88671875" style="21" customWidth="1"/>
    <col min="4" max="4" width="7.6640625" style="21" customWidth="1"/>
    <col min="5" max="6" width="8.88671875" style="21" hidden="1" customWidth="1"/>
    <col min="7" max="7" width="7.88671875" style="21" hidden="1" customWidth="1"/>
    <col min="8" max="8" width="7.88671875" style="37" hidden="1" customWidth="1"/>
    <col min="9" max="10" width="3.109375" style="21" customWidth="1"/>
    <col min="11" max="11" width="4.77734375" style="21" customWidth="1"/>
    <col min="12" max="261" width="11.5546875" style="21"/>
    <col min="262" max="262" width="47.5546875" style="21" customWidth="1"/>
    <col min="263" max="263" width="2.77734375" style="21" customWidth="1"/>
    <col min="264" max="517" width="11.5546875" style="21"/>
    <col min="518" max="518" width="47.5546875" style="21" customWidth="1"/>
    <col min="519" max="519" width="2.77734375" style="21" customWidth="1"/>
    <col min="520" max="773" width="11.5546875" style="21"/>
    <col min="774" max="774" width="47.5546875" style="21" customWidth="1"/>
    <col min="775" max="775" width="2.77734375" style="21" customWidth="1"/>
    <col min="776" max="1029" width="11.5546875" style="21"/>
    <col min="1030" max="1030" width="47.5546875" style="21" customWidth="1"/>
    <col min="1031" max="1031" width="2.77734375" style="21" customWidth="1"/>
    <col min="1032" max="1285" width="11.5546875" style="21"/>
    <col min="1286" max="1286" width="47.5546875" style="21" customWidth="1"/>
    <col min="1287" max="1287" width="2.77734375" style="21" customWidth="1"/>
    <col min="1288" max="1541" width="11.5546875" style="21"/>
    <col min="1542" max="1542" width="47.5546875" style="21" customWidth="1"/>
    <col min="1543" max="1543" width="2.77734375" style="21" customWidth="1"/>
    <col min="1544" max="1797" width="11.5546875" style="21"/>
    <col min="1798" max="1798" width="47.5546875" style="21" customWidth="1"/>
    <col min="1799" max="1799" width="2.77734375" style="21" customWidth="1"/>
    <col min="1800" max="2053" width="11.5546875" style="21"/>
    <col min="2054" max="2054" width="47.5546875" style="21" customWidth="1"/>
    <col min="2055" max="2055" width="2.77734375" style="21" customWidth="1"/>
    <col min="2056" max="2309" width="11.5546875" style="21"/>
    <col min="2310" max="2310" width="47.5546875" style="21" customWidth="1"/>
    <col min="2311" max="2311" width="2.77734375" style="21" customWidth="1"/>
    <col min="2312" max="2565" width="11.5546875" style="21"/>
    <col min="2566" max="2566" width="47.5546875" style="21" customWidth="1"/>
    <col min="2567" max="2567" width="2.77734375" style="21" customWidth="1"/>
    <col min="2568" max="2821" width="11.5546875" style="21"/>
    <col min="2822" max="2822" width="47.5546875" style="21" customWidth="1"/>
    <col min="2823" max="2823" width="2.77734375" style="21" customWidth="1"/>
    <col min="2824" max="3077" width="11.5546875" style="21"/>
    <col min="3078" max="3078" width="47.5546875" style="21" customWidth="1"/>
    <col min="3079" max="3079" width="2.77734375" style="21" customWidth="1"/>
    <col min="3080" max="3333" width="11.5546875" style="21"/>
    <col min="3334" max="3334" width="47.5546875" style="21" customWidth="1"/>
    <col min="3335" max="3335" width="2.77734375" style="21" customWidth="1"/>
    <col min="3336" max="3589" width="11.5546875" style="21"/>
    <col min="3590" max="3590" width="47.5546875" style="21" customWidth="1"/>
    <col min="3591" max="3591" width="2.77734375" style="21" customWidth="1"/>
    <col min="3592" max="3845" width="11.5546875" style="21"/>
    <col min="3846" max="3846" width="47.5546875" style="21" customWidth="1"/>
    <col min="3847" max="3847" width="2.77734375" style="21" customWidth="1"/>
    <col min="3848" max="4101" width="11.5546875" style="21"/>
    <col min="4102" max="4102" width="47.5546875" style="21" customWidth="1"/>
    <col min="4103" max="4103" width="2.77734375" style="21" customWidth="1"/>
    <col min="4104" max="4357" width="11.5546875" style="21"/>
    <col min="4358" max="4358" width="47.5546875" style="21" customWidth="1"/>
    <col min="4359" max="4359" width="2.77734375" style="21" customWidth="1"/>
    <col min="4360" max="4613" width="11.5546875" style="21"/>
    <col min="4614" max="4614" width="47.5546875" style="21" customWidth="1"/>
    <col min="4615" max="4615" width="2.77734375" style="21" customWidth="1"/>
    <col min="4616" max="4869" width="11.5546875" style="21"/>
    <col min="4870" max="4870" width="47.5546875" style="21" customWidth="1"/>
    <col min="4871" max="4871" width="2.77734375" style="21" customWidth="1"/>
    <col min="4872" max="5125" width="11.5546875" style="21"/>
    <col min="5126" max="5126" width="47.5546875" style="21" customWidth="1"/>
    <col min="5127" max="5127" width="2.77734375" style="21" customWidth="1"/>
    <col min="5128" max="5381" width="11.5546875" style="21"/>
    <col min="5382" max="5382" width="47.5546875" style="21" customWidth="1"/>
    <col min="5383" max="5383" width="2.77734375" style="21" customWidth="1"/>
    <col min="5384" max="5637" width="11.5546875" style="21"/>
    <col min="5638" max="5638" width="47.5546875" style="21" customWidth="1"/>
    <col min="5639" max="5639" width="2.77734375" style="21" customWidth="1"/>
    <col min="5640" max="5893" width="11.5546875" style="21"/>
    <col min="5894" max="5894" width="47.5546875" style="21" customWidth="1"/>
    <col min="5895" max="5895" width="2.77734375" style="21" customWidth="1"/>
    <col min="5896" max="6149" width="11.5546875" style="21"/>
    <col min="6150" max="6150" width="47.5546875" style="21" customWidth="1"/>
    <col min="6151" max="6151" width="2.77734375" style="21" customWidth="1"/>
    <col min="6152" max="6405" width="11.5546875" style="21"/>
    <col min="6406" max="6406" width="47.5546875" style="21" customWidth="1"/>
    <col min="6407" max="6407" width="2.77734375" style="21" customWidth="1"/>
    <col min="6408" max="6661" width="11.5546875" style="21"/>
    <col min="6662" max="6662" width="47.5546875" style="21" customWidth="1"/>
    <col min="6663" max="6663" width="2.77734375" style="21" customWidth="1"/>
    <col min="6664" max="6917" width="11.5546875" style="21"/>
    <col min="6918" max="6918" width="47.5546875" style="21" customWidth="1"/>
    <col min="6919" max="6919" width="2.77734375" style="21" customWidth="1"/>
    <col min="6920" max="7173" width="11.5546875" style="21"/>
    <col min="7174" max="7174" width="47.5546875" style="21" customWidth="1"/>
    <col min="7175" max="7175" width="2.77734375" style="21" customWidth="1"/>
    <col min="7176" max="7429" width="11.5546875" style="21"/>
    <col min="7430" max="7430" width="47.5546875" style="21" customWidth="1"/>
    <col min="7431" max="7431" width="2.77734375" style="21" customWidth="1"/>
    <col min="7432" max="7685" width="11.5546875" style="21"/>
    <col min="7686" max="7686" width="47.5546875" style="21" customWidth="1"/>
    <col min="7687" max="7687" width="2.77734375" style="21" customWidth="1"/>
    <col min="7688" max="7941" width="11.5546875" style="21"/>
    <col min="7942" max="7942" width="47.5546875" style="21" customWidth="1"/>
    <col min="7943" max="7943" width="2.77734375" style="21" customWidth="1"/>
    <col min="7944" max="8197" width="11.5546875" style="21"/>
    <col min="8198" max="8198" width="47.5546875" style="21" customWidth="1"/>
    <col min="8199" max="8199" width="2.77734375" style="21" customWidth="1"/>
    <col min="8200" max="8453" width="11.5546875" style="21"/>
    <col min="8454" max="8454" width="47.5546875" style="21" customWidth="1"/>
    <col min="8455" max="8455" width="2.77734375" style="21" customWidth="1"/>
    <col min="8456" max="8709" width="11.5546875" style="21"/>
    <col min="8710" max="8710" width="47.5546875" style="21" customWidth="1"/>
    <col min="8711" max="8711" width="2.77734375" style="21" customWidth="1"/>
    <col min="8712" max="8965" width="11.5546875" style="21"/>
    <col min="8966" max="8966" width="47.5546875" style="21" customWidth="1"/>
    <col min="8967" max="8967" width="2.77734375" style="21" customWidth="1"/>
    <col min="8968" max="9221" width="11.5546875" style="21"/>
    <col min="9222" max="9222" width="47.5546875" style="21" customWidth="1"/>
    <col min="9223" max="9223" width="2.77734375" style="21" customWidth="1"/>
    <col min="9224" max="9477" width="11.5546875" style="21"/>
    <col min="9478" max="9478" width="47.5546875" style="21" customWidth="1"/>
    <col min="9479" max="9479" width="2.77734375" style="21" customWidth="1"/>
    <col min="9480" max="9733" width="11.5546875" style="21"/>
    <col min="9734" max="9734" width="47.5546875" style="21" customWidth="1"/>
    <col min="9735" max="9735" width="2.77734375" style="21" customWidth="1"/>
    <col min="9736" max="9989" width="11.5546875" style="21"/>
    <col min="9990" max="9990" width="47.5546875" style="21" customWidth="1"/>
    <col min="9991" max="9991" width="2.77734375" style="21" customWidth="1"/>
    <col min="9992" max="10245" width="11.5546875" style="21"/>
    <col min="10246" max="10246" width="47.5546875" style="21" customWidth="1"/>
    <col min="10247" max="10247" width="2.77734375" style="21" customWidth="1"/>
    <col min="10248" max="10501" width="11.5546875" style="21"/>
    <col min="10502" max="10502" width="47.5546875" style="21" customWidth="1"/>
    <col min="10503" max="10503" width="2.77734375" style="21" customWidth="1"/>
    <col min="10504" max="10757" width="11.5546875" style="21"/>
    <col min="10758" max="10758" width="47.5546875" style="21" customWidth="1"/>
    <col min="10759" max="10759" width="2.77734375" style="21" customWidth="1"/>
    <col min="10760" max="11013" width="11.5546875" style="21"/>
    <col min="11014" max="11014" width="47.5546875" style="21" customWidth="1"/>
    <col min="11015" max="11015" width="2.77734375" style="21" customWidth="1"/>
    <col min="11016" max="11269" width="11.5546875" style="21"/>
    <col min="11270" max="11270" width="47.5546875" style="21" customWidth="1"/>
    <col min="11271" max="11271" width="2.77734375" style="21" customWidth="1"/>
    <col min="11272" max="11525" width="11.5546875" style="21"/>
    <col min="11526" max="11526" width="47.5546875" style="21" customWidth="1"/>
    <col min="11527" max="11527" width="2.77734375" style="21" customWidth="1"/>
    <col min="11528" max="11781" width="11.5546875" style="21"/>
    <col min="11782" max="11782" width="47.5546875" style="21" customWidth="1"/>
    <col min="11783" max="11783" width="2.77734375" style="21" customWidth="1"/>
    <col min="11784" max="12037" width="11.5546875" style="21"/>
    <col min="12038" max="12038" width="47.5546875" style="21" customWidth="1"/>
    <col min="12039" max="12039" width="2.77734375" style="21" customWidth="1"/>
    <col min="12040" max="12293" width="11.5546875" style="21"/>
    <col min="12294" max="12294" width="47.5546875" style="21" customWidth="1"/>
    <col min="12295" max="12295" width="2.77734375" style="21" customWidth="1"/>
    <col min="12296" max="12549" width="11.5546875" style="21"/>
    <col min="12550" max="12550" width="47.5546875" style="21" customWidth="1"/>
    <col min="12551" max="12551" width="2.77734375" style="21" customWidth="1"/>
    <col min="12552" max="12805" width="11.5546875" style="21"/>
    <col min="12806" max="12806" width="47.5546875" style="21" customWidth="1"/>
    <col min="12807" max="12807" width="2.77734375" style="21" customWidth="1"/>
    <col min="12808" max="13061" width="11.5546875" style="21"/>
    <col min="13062" max="13062" width="47.5546875" style="21" customWidth="1"/>
    <col min="13063" max="13063" width="2.77734375" style="21" customWidth="1"/>
    <col min="13064" max="13317" width="11.5546875" style="21"/>
    <col min="13318" max="13318" width="47.5546875" style="21" customWidth="1"/>
    <col min="13319" max="13319" width="2.77734375" style="21" customWidth="1"/>
    <col min="13320" max="13573" width="11.5546875" style="21"/>
    <col min="13574" max="13574" width="47.5546875" style="21" customWidth="1"/>
    <col min="13575" max="13575" width="2.77734375" style="21" customWidth="1"/>
    <col min="13576" max="13829" width="11.5546875" style="21"/>
    <col min="13830" max="13830" width="47.5546875" style="21" customWidth="1"/>
    <col min="13831" max="13831" width="2.77734375" style="21" customWidth="1"/>
    <col min="13832" max="14085" width="11.5546875" style="21"/>
    <col min="14086" max="14086" width="47.5546875" style="21" customWidth="1"/>
    <col min="14087" max="14087" width="2.77734375" style="21" customWidth="1"/>
    <col min="14088" max="14341" width="11.5546875" style="21"/>
    <col min="14342" max="14342" width="47.5546875" style="21" customWidth="1"/>
    <col min="14343" max="14343" width="2.77734375" style="21" customWidth="1"/>
    <col min="14344" max="14597" width="11.5546875" style="21"/>
    <col min="14598" max="14598" width="47.5546875" style="21" customWidth="1"/>
    <col min="14599" max="14599" width="2.77734375" style="21" customWidth="1"/>
    <col min="14600" max="14853" width="11.5546875" style="21"/>
    <col min="14854" max="14854" width="47.5546875" style="21" customWidth="1"/>
    <col min="14855" max="14855" width="2.77734375" style="21" customWidth="1"/>
    <col min="14856" max="15109" width="11.5546875" style="21"/>
    <col min="15110" max="15110" width="47.5546875" style="21" customWidth="1"/>
    <col min="15111" max="15111" width="2.77734375" style="21" customWidth="1"/>
    <col min="15112" max="15365" width="11.5546875" style="21"/>
    <col min="15366" max="15366" width="47.5546875" style="21" customWidth="1"/>
    <col min="15367" max="15367" width="2.77734375" style="21" customWidth="1"/>
    <col min="15368" max="15621" width="11.5546875" style="21"/>
    <col min="15622" max="15622" width="47.5546875" style="21" customWidth="1"/>
    <col min="15623" max="15623" width="2.77734375" style="21" customWidth="1"/>
    <col min="15624" max="15877" width="11.5546875" style="21"/>
    <col min="15878" max="15878" width="47.5546875" style="21" customWidth="1"/>
    <col min="15879" max="15879" width="2.77734375" style="21" customWidth="1"/>
    <col min="15880" max="16133" width="11.5546875" style="21"/>
    <col min="16134" max="16134" width="47.5546875" style="21" customWidth="1"/>
    <col min="16135" max="16135" width="2.77734375" style="21" customWidth="1"/>
    <col min="16136" max="16384" width="11.5546875" style="21"/>
  </cols>
  <sheetData>
    <row r="1" spans="1:13" customFormat="1" ht="23.25">
      <c r="A1" s="178" t="s">
        <v>1216</v>
      </c>
      <c r="B1" s="179"/>
      <c r="C1" s="179"/>
      <c r="D1" s="179"/>
      <c r="E1" s="179"/>
      <c r="F1" s="179"/>
      <c r="G1" s="179"/>
      <c r="H1" s="179"/>
    </row>
    <row r="2" spans="1:13" customFormat="1" ht="15" customHeight="1">
      <c r="A2" s="26"/>
      <c r="B2" s="27"/>
      <c r="C2" s="27"/>
      <c r="D2" s="91"/>
      <c r="E2" s="48"/>
      <c r="F2" s="41"/>
      <c r="G2" s="27"/>
      <c r="H2" s="27"/>
    </row>
    <row r="3" spans="1:13" customFormat="1" ht="18">
      <c r="A3" s="180" t="s">
        <v>621</v>
      </c>
      <c r="B3" s="180"/>
      <c r="C3" s="180"/>
      <c r="D3" s="180"/>
      <c r="E3" s="180"/>
      <c r="F3" s="180"/>
      <c r="G3" s="180"/>
      <c r="H3" s="180"/>
    </row>
    <row r="4" spans="1:13" customFormat="1" ht="15" customHeight="1">
      <c r="I4" s="22"/>
      <c r="J4" s="22"/>
    </row>
    <row r="5" spans="1:13" ht="15" customHeight="1">
      <c r="A5" s="89" t="s">
        <v>752</v>
      </c>
      <c r="B5" s="78" t="s">
        <v>526</v>
      </c>
      <c r="C5" s="78" t="s">
        <v>525</v>
      </c>
      <c r="D5" s="79">
        <v>44927</v>
      </c>
      <c r="E5" s="79">
        <v>44652</v>
      </c>
      <c r="F5" s="79">
        <v>44562</v>
      </c>
      <c r="G5" s="78" t="s">
        <v>56</v>
      </c>
      <c r="H5" s="80" t="s">
        <v>54</v>
      </c>
      <c r="I5" s="80" t="s">
        <v>54</v>
      </c>
      <c r="J5" s="90" t="s">
        <v>696</v>
      </c>
    </row>
    <row r="6" spans="1:13" ht="15" customHeight="1">
      <c r="A6" s="81">
        <v>73016005</v>
      </c>
      <c r="B6" s="82" t="s">
        <v>436</v>
      </c>
      <c r="C6" s="83"/>
      <c r="D6" s="84">
        <f>TRUNC(E6*1.125,2)</f>
        <v>3.64</v>
      </c>
      <c r="E6" s="84">
        <f>TRUNC(F6*1.1,2)</f>
        <v>3.24</v>
      </c>
      <c r="F6" s="84">
        <f>G6*1.09</f>
        <v>2.9528100000000004</v>
      </c>
      <c r="G6" s="85">
        <f>+H6*1.05</f>
        <v>2.7090000000000001</v>
      </c>
      <c r="H6" s="86">
        <v>2.58</v>
      </c>
      <c r="I6" s="87" t="s">
        <v>0</v>
      </c>
      <c r="J6" s="88">
        <v>6</v>
      </c>
    </row>
    <row r="7" spans="1:13" ht="15" customHeight="1">
      <c r="A7" s="81">
        <v>73020005</v>
      </c>
      <c r="B7" s="82" t="s">
        <v>437</v>
      </c>
      <c r="C7" s="83"/>
      <c r="D7" s="84">
        <f t="shared" ref="D7:D70" si="0">TRUNC(E7*1.125,2)</f>
        <v>4.55</v>
      </c>
      <c r="E7" s="84">
        <f t="shared" ref="E7:E70" si="1">TRUNC(F7*1.1,2)</f>
        <v>4.05</v>
      </c>
      <c r="F7" s="84">
        <f t="shared" ref="F7:F70" si="2">G7*1.09</f>
        <v>3.6852900000000006</v>
      </c>
      <c r="G7" s="85">
        <f t="shared" ref="G7:G33" si="3">+H7*1.05</f>
        <v>3.3810000000000002</v>
      </c>
      <c r="H7" s="86">
        <v>3.22</v>
      </c>
      <c r="I7" s="87" t="s">
        <v>0</v>
      </c>
      <c r="J7" s="88">
        <v>6</v>
      </c>
    </row>
    <row r="8" spans="1:13" ht="15" customHeight="1">
      <c r="A8" s="81">
        <v>73026005</v>
      </c>
      <c r="B8" s="82" t="s">
        <v>438</v>
      </c>
      <c r="C8" s="83"/>
      <c r="D8" s="84">
        <f t="shared" si="0"/>
        <v>7.33</v>
      </c>
      <c r="E8" s="84">
        <f t="shared" si="1"/>
        <v>6.52</v>
      </c>
      <c r="F8" s="84">
        <f t="shared" si="2"/>
        <v>5.9285100000000002</v>
      </c>
      <c r="G8" s="85">
        <f t="shared" si="3"/>
        <v>5.4390000000000001</v>
      </c>
      <c r="H8" s="86">
        <v>5.18</v>
      </c>
      <c r="I8" s="87" t="s">
        <v>0</v>
      </c>
      <c r="J8" s="88">
        <v>6</v>
      </c>
    </row>
    <row r="9" spans="1:13" ht="15" customHeight="1">
      <c r="A9" s="81">
        <v>73032005</v>
      </c>
      <c r="B9" s="82" t="s">
        <v>439</v>
      </c>
      <c r="C9" s="83"/>
      <c r="D9" s="84">
        <f t="shared" si="0"/>
        <v>10.45</v>
      </c>
      <c r="E9" s="84">
        <f t="shared" si="1"/>
        <v>9.2899999999999991</v>
      </c>
      <c r="F9" s="84">
        <f t="shared" si="2"/>
        <v>8.446410000000002</v>
      </c>
      <c r="G9" s="85">
        <f t="shared" si="3"/>
        <v>7.7490000000000006</v>
      </c>
      <c r="H9" s="86">
        <v>7.38</v>
      </c>
      <c r="I9" s="87" t="s">
        <v>0</v>
      </c>
      <c r="J9" s="88">
        <v>6</v>
      </c>
    </row>
    <row r="10" spans="1:13" ht="15" customHeight="1">
      <c r="A10" s="81">
        <v>83540005</v>
      </c>
      <c r="B10" s="82" t="s">
        <v>440</v>
      </c>
      <c r="C10" s="83"/>
      <c r="D10" s="84">
        <f t="shared" si="0"/>
        <v>18.22</v>
      </c>
      <c r="E10" s="84">
        <f t="shared" si="1"/>
        <v>16.2</v>
      </c>
      <c r="F10" s="84">
        <f t="shared" si="2"/>
        <v>14.729715000000002</v>
      </c>
      <c r="G10" s="85">
        <f t="shared" si="3"/>
        <v>13.513500000000001</v>
      </c>
      <c r="H10" s="86">
        <v>12.87</v>
      </c>
      <c r="I10" s="87" t="s">
        <v>0</v>
      </c>
      <c r="J10" s="88">
        <v>6</v>
      </c>
    </row>
    <row r="11" spans="1:13" ht="15" customHeight="1">
      <c r="A11" s="81">
        <v>83550005</v>
      </c>
      <c r="B11" s="82" t="s">
        <v>441</v>
      </c>
      <c r="C11" s="83"/>
      <c r="D11" s="84">
        <f t="shared" si="0"/>
        <v>25.35</v>
      </c>
      <c r="E11" s="84">
        <f t="shared" si="1"/>
        <v>22.54</v>
      </c>
      <c r="F11" s="84">
        <f t="shared" si="2"/>
        <v>20.497995000000003</v>
      </c>
      <c r="G11" s="85">
        <f t="shared" si="3"/>
        <v>18.805500000000002</v>
      </c>
      <c r="H11" s="86">
        <v>17.91</v>
      </c>
      <c r="I11" s="87" t="s">
        <v>0</v>
      </c>
      <c r="J11" s="88">
        <v>6</v>
      </c>
      <c r="M11" s="21" t="s">
        <v>730</v>
      </c>
    </row>
    <row r="12" spans="1:13" ht="15" customHeight="1">
      <c r="A12" s="81">
        <v>83563005</v>
      </c>
      <c r="B12" s="82" t="s">
        <v>442</v>
      </c>
      <c r="C12" s="83"/>
      <c r="D12" s="84">
        <f t="shared" si="0"/>
        <v>41.91</v>
      </c>
      <c r="E12" s="84">
        <f t="shared" si="1"/>
        <v>37.26</v>
      </c>
      <c r="F12" s="84">
        <f t="shared" si="2"/>
        <v>33.877200000000002</v>
      </c>
      <c r="G12" s="85">
        <f t="shared" si="3"/>
        <v>31.080000000000002</v>
      </c>
      <c r="H12" s="86">
        <v>29.6</v>
      </c>
      <c r="I12" s="87" t="s">
        <v>0</v>
      </c>
      <c r="J12" s="88">
        <v>6</v>
      </c>
    </row>
    <row r="13" spans="1:13" ht="15" customHeight="1">
      <c r="A13" s="81">
        <v>83575005</v>
      </c>
      <c r="B13" s="82" t="s">
        <v>443</v>
      </c>
      <c r="C13" s="83"/>
      <c r="D13" s="84">
        <f t="shared" si="0"/>
        <v>94.02</v>
      </c>
      <c r="E13" s="84">
        <f t="shared" si="1"/>
        <v>83.58</v>
      </c>
      <c r="F13" s="84">
        <f t="shared" si="2"/>
        <v>75.983355000000017</v>
      </c>
      <c r="G13" s="85">
        <f t="shared" si="3"/>
        <v>69.709500000000006</v>
      </c>
      <c r="H13" s="86">
        <v>66.39</v>
      </c>
      <c r="I13" s="87" t="s">
        <v>0</v>
      </c>
      <c r="J13" s="88">
        <v>6</v>
      </c>
    </row>
    <row r="14" spans="1:13" ht="15" customHeight="1">
      <c r="A14" s="81">
        <v>73016401</v>
      </c>
      <c r="B14" s="82" t="s">
        <v>444</v>
      </c>
      <c r="C14" s="83"/>
      <c r="D14" s="84">
        <f t="shared" si="0"/>
        <v>2.2200000000000002</v>
      </c>
      <c r="E14" s="84">
        <f t="shared" si="1"/>
        <v>1.98</v>
      </c>
      <c r="F14" s="84">
        <f t="shared" si="2"/>
        <v>1.8083100000000003</v>
      </c>
      <c r="G14" s="85">
        <f t="shared" si="3"/>
        <v>1.6590000000000003</v>
      </c>
      <c r="H14" s="86">
        <v>1.58</v>
      </c>
      <c r="I14" s="87" t="s">
        <v>0</v>
      </c>
      <c r="J14" s="88">
        <v>7</v>
      </c>
    </row>
    <row r="15" spans="1:13" ht="15" customHeight="1">
      <c r="A15" s="81">
        <v>73016701</v>
      </c>
      <c r="B15" s="82" t="s">
        <v>445</v>
      </c>
      <c r="C15" s="83"/>
      <c r="D15" s="84">
        <f t="shared" si="0"/>
        <v>2.2200000000000002</v>
      </c>
      <c r="E15" s="84">
        <f t="shared" si="1"/>
        <v>1.98</v>
      </c>
      <c r="F15" s="84">
        <f t="shared" si="2"/>
        <v>1.8083100000000003</v>
      </c>
      <c r="G15" s="85">
        <f t="shared" si="3"/>
        <v>1.6590000000000003</v>
      </c>
      <c r="H15" s="86">
        <v>1.58</v>
      </c>
      <c r="I15" s="87" t="s">
        <v>0</v>
      </c>
      <c r="J15" s="88">
        <v>7</v>
      </c>
    </row>
    <row r="16" spans="1:13" ht="15" customHeight="1">
      <c r="A16" s="81">
        <v>73020401</v>
      </c>
      <c r="B16" s="82" t="s">
        <v>446</v>
      </c>
      <c r="C16" s="83"/>
      <c r="D16" s="84">
        <f t="shared" si="0"/>
        <v>3.18</v>
      </c>
      <c r="E16" s="84">
        <f t="shared" si="1"/>
        <v>2.83</v>
      </c>
      <c r="F16" s="84">
        <f t="shared" si="2"/>
        <v>2.5751250000000003</v>
      </c>
      <c r="G16" s="85">
        <f t="shared" si="3"/>
        <v>2.3625000000000003</v>
      </c>
      <c r="H16" s="86">
        <v>2.25</v>
      </c>
      <c r="I16" s="87" t="s">
        <v>0</v>
      </c>
      <c r="J16" s="88">
        <v>7</v>
      </c>
    </row>
    <row r="17" spans="1:10" ht="15" customHeight="1">
      <c r="A17" s="81">
        <v>73026201</v>
      </c>
      <c r="B17" s="82" t="s">
        <v>447</v>
      </c>
      <c r="C17" s="83"/>
      <c r="D17" s="84">
        <f t="shared" si="0"/>
        <v>6.19</v>
      </c>
      <c r="E17" s="84">
        <f t="shared" si="1"/>
        <v>5.51</v>
      </c>
      <c r="F17" s="84">
        <f t="shared" si="2"/>
        <v>5.0129100000000006</v>
      </c>
      <c r="G17" s="85">
        <f t="shared" si="3"/>
        <v>4.5990000000000002</v>
      </c>
      <c r="H17" s="86">
        <v>4.38</v>
      </c>
      <c r="I17" s="87" t="s">
        <v>0</v>
      </c>
      <c r="J17" s="88">
        <v>7</v>
      </c>
    </row>
    <row r="18" spans="1:10" ht="15" customHeight="1">
      <c r="A18" s="81">
        <v>73032201</v>
      </c>
      <c r="B18" s="82" t="s">
        <v>448</v>
      </c>
      <c r="C18" s="83"/>
      <c r="D18" s="84">
        <f t="shared" si="0"/>
        <v>9.33</v>
      </c>
      <c r="E18" s="84">
        <f t="shared" si="1"/>
        <v>8.3000000000000007</v>
      </c>
      <c r="F18" s="84">
        <f t="shared" si="2"/>
        <v>7.5537000000000001</v>
      </c>
      <c r="G18" s="85">
        <f t="shared" si="3"/>
        <v>6.93</v>
      </c>
      <c r="H18" s="86">
        <v>6.6</v>
      </c>
      <c r="I18" s="87" t="s">
        <v>0</v>
      </c>
      <c r="J18" s="88">
        <v>7</v>
      </c>
    </row>
    <row r="19" spans="1:10" ht="15" customHeight="1">
      <c r="A19" s="81">
        <v>83516400</v>
      </c>
      <c r="B19" s="82" t="s">
        <v>449</v>
      </c>
      <c r="C19" s="83" t="s">
        <v>82</v>
      </c>
      <c r="D19" s="84">
        <f t="shared" si="0"/>
        <v>2.72</v>
      </c>
      <c r="E19" s="84">
        <f t="shared" si="1"/>
        <v>2.42</v>
      </c>
      <c r="F19" s="84">
        <f t="shared" si="2"/>
        <v>2.208885</v>
      </c>
      <c r="G19" s="85">
        <f t="shared" si="3"/>
        <v>2.0265</v>
      </c>
      <c r="H19" s="86">
        <v>1.93</v>
      </c>
      <c r="I19" s="87" t="s">
        <v>0</v>
      </c>
      <c r="J19" s="88">
        <v>7</v>
      </c>
    </row>
    <row r="20" spans="1:10" ht="15" customHeight="1">
      <c r="A20" s="81">
        <v>83516700</v>
      </c>
      <c r="B20" s="82" t="s">
        <v>450</v>
      </c>
      <c r="C20" s="83" t="s">
        <v>82</v>
      </c>
      <c r="D20" s="84">
        <f t="shared" si="0"/>
        <v>2.72</v>
      </c>
      <c r="E20" s="84">
        <f t="shared" si="1"/>
        <v>2.42</v>
      </c>
      <c r="F20" s="84">
        <f t="shared" si="2"/>
        <v>2.208885</v>
      </c>
      <c r="G20" s="85">
        <f t="shared" si="3"/>
        <v>2.0265</v>
      </c>
      <c r="H20" s="86">
        <v>1.93</v>
      </c>
      <c r="I20" s="87" t="s">
        <v>0</v>
      </c>
      <c r="J20" s="88">
        <v>7</v>
      </c>
    </row>
    <row r="21" spans="1:10" ht="15" customHeight="1">
      <c r="A21" s="81">
        <v>83520400</v>
      </c>
      <c r="B21" s="82" t="s">
        <v>451</v>
      </c>
      <c r="C21" s="83" t="s">
        <v>82</v>
      </c>
      <c r="D21" s="84">
        <f t="shared" si="0"/>
        <v>4.01</v>
      </c>
      <c r="E21" s="84">
        <f t="shared" si="1"/>
        <v>3.57</v>
      </c>
      <c r="F21" s="84">
        <f t="shared" si="2"/>
        <v>3.2503799999999998</v>
      </c>
      <c r="G21" s="85">
        <f t="shared" si="3"/>
        <v>2.9819999999999998</v>
      </c>
      <c r="H21" s="86">
        <v>2.84</v>
      </c>
      <c r="I21" s="87" t="s">
        <v>0</v>
      </c>
      <c r="J21" s="88">
        <v>7</v>
      </c>
    </row>
    <row r="22" spans="1:10" ht="15" customHeight="1">
      <c r="A22" s="81">
        <v>83526200</v>
      </c>
      <c r="B22" s="82" t="s">
        <v>452</v>
      </c>
      <c r="C22" s="83" t="s">
        <v>82</v>
      </c>
      <c r="D22" s="84">
        <f t="shared" si="0"/>
        <v>7.75</v>
      </c>
      <c r="E22" s="84">
        <f t="shared" si="1"/>
        <v>6.89</v>
      </c>
      <c r="F22" s="84">
        <f t="shared" si="2"/>
        <v>6.2718600000000011</v>
      </c>
      <c r="G22" s="85">
        <f t="shared" si="3"/>
        <v>5.7540000000000004</v>
      </c>
      <c r="H22" s="86">
        <v>5.48</v>
      </c>
      <c r="I22" s="87" t="s">
        <v>0</v>
      </c>
      <c r="J22" s="88">
        <v>7</v>
      </c>
    </row>
    <row r="23" spans="1:10" ht="15" customHeight="1">
      <c r="A23" s="81">
        <v>83532200</v>
      </c>
      <c r="B23" s="82" t="s">
        <v>453</v>
      </c>
      <c r="C23" s="83" t="s">
        <v>82</v>
      </c>
      <c r="D23" s="84">
        <f t="shared" si="0"/>
        <v>11.13</v>
      </c>
      <c r="E23" s="84">
        <f t="shared" si="1"/>
        <v>9.9</v>
      </c>
      <c r="F23" s="84">
        <f t="shared" si="2"/>
        <v>9.0072150000000004</v>
      </c>
      <c r="G23" s="85">
        <f t="shared" si="3"/>
        <v>8.2635000000000005</v>
      </c>
      <c r="H23" s="86">
        <v>7.87</v>
      </c>
      <c r="I23" s="87" t="s">
        <v>0</v>
      </c>
      <c r="J23" s="88">
        <v>7</v>
      </c>
    </row>
    <row r="24" spans="1:10" ht="15" customHeight="1">
      <c r="A24" s="81">
        <v>73116225</v>
      </c>
      <c r="B24" s="82" t="s">
        <v>454</v>
      </c>
      <c r="C24" s="83"/>
      <c r="D24" s="84">
        <f t="shared" si="0"/>
        <v>2.64</v>
      </c>
      <c r="E24" s="84">
        <f t="shared" si="1"/>
        <v>2.35</v>
      </c>
      <c r="F24" s="84">
        <f t="shared" si="2"/>
        <v>2.1402150000000004</v>
      </c>
      <c r="G24" s="85">
        <f t="shared" si="3"/>
        <v>1.9635000000000002</v>
      </c>
      <c r="H24" s="86">
        <v>1.87</v>
      </c>
      <c r="I24" s="87" t="s">
        <v>0</v>
      </c>
      <c r="J24" s="88">
        <v>8</v>
      </c>
    </row>
    <row r="25" spans="1:10" ht="15" customHeight="1">
      <c r="A25" s="81">
        <v>73116226</v>
      </c>
      <c r="B25" s="82" t="s">
        <v>456</v>
      </c>
      <c r="C25" s="83"/>
      <c r="D25" s="84">
        <f t="shared" si="0"/>
        <v>2.64</v>
      </c>
      <c r="E25" s="84">
        <f t="shared" si="1"/>
        <v>2.35</v>
      </c>
      <c r="F25" s="84">
        <f t="shared" si="2"/>
        <v>2.1402150000000004</v>
      </c>
      <c r="G25" s="85">
        <f t="shared" si="3"/>
        <v>1.9635000000000002</v>
      </c>
      <c r="H25" s="86">
        <v>1.87</v>
      </c>
      <c r="I25" s="87" t="s">
        <v>0</v>
      </c>
      <c r="J25" s="88">
        <v>9</v>
      </c>
    </row>
    <row r="26" spans="1:10" ht="15" customHeight="1">
      <c r="A26" s="81">
        <v>73120225</v>
      </c>
      <c r="B26" s="82" t="s">
        <v>455</v>
      </c>
      <c r="C26" s="83" t="s">
        <v>82</v>
      </c>
      <c r="D26" s="84">
        <f t="shared" si="0"/>
        <v>4.5</v>
      </c>
      <c r="E26" s="84">
        <f t="shared" si="1"/>
        <v>4</v>
      </c>
      <c r="F26" s="84">
        <f t="shared" si="2"/>
        <v>3.6395100000000009</v>
      </c>
      <c r="G26" s="85">
        <f t="shared" si="3"/>
        <v>3.3390000000000004</v>
      </c>
      <c r="H26" s="86">
        <v>3.18</v>
      </c>
      <c r="I26" s="87" t="s">
        <v>0</v>
      </c>
      <c r="J26" s="88">
        <v>8</v>
      </c>
    </row>
    <row r="27" spans="1:10" ht="15" customHeight="1">
      <c r="A27" s="81">
        <v>73120226</v>
      </c>
      <c r="B27" s="82" t="s">
        <v>457</v>
      </c>
      <c r="C27" s="83" t="s">
        <v>82</v>
      </c>
      <c r="D27" s="84">
        <f t="shared" si="0"/>
        <v>4.5</v>
      </c>
      <c r="E27" s="84">
        <f t="shared" si="1"/>
        <v>4</v>
      </c>
      <c r="F27" s="84">
        <f t="shared" si="2"/>
        <v>3.6395100000000009</v>
      </c>
      <c r="G27" s="85">
        <f t="shared" si="3"/>
        <v>3.3390000000000004</v>
      </c>
      <c r="H27" s="86">
        <v>3.18</v>
      </c>
      <c r="I27" s="87" t="s">
        <v>0</v>
      </c>
      <c r="J27" s="88">
        <v>8</v>
      </c>
    </row>
    <row r="28" spans="1:10" ht="15" customHeight="1">
      <c r="A28" s="81">
        <v>73716223</v>
      </c>
      <c r="B28" s="82" t="s">
        <v>458</v>
      </c>
      <c r="C28" s="83" t="s">
        <v>82</v>
      </c>
      <c r="D28" s="84">
        <f t="shared" si="0"/>
        <v>3.97</v>
      </c>
      <c r="E28" s="84">
        <f t="shared" si="1"/>
        <v>3.53</v>
      </c>
      <c r="F28" s="84">
        <f t="shared" si="2"/>
        <v>3.2160450000000007</v>
      </c>
      <c r="G28" s="85">
        <f t="shared" si="3"/>
        <v>2.9505000000000003</v>
      </c>
      <c r="H28" s="86">
        <v>2.81</v>
      </c>
      <c r="I28" s="87" t="s">
        <v>0</v>
      </c>
      <c r="J28" s="88">
        <v>8</v>
      </c>
    </row>
    <row r="29" spans="1:10" ht="15" customHeight="1">
      <c r="A29" s="81">
        <v>73720223</v>
      </c>
      <c r="B29" s="82" t="s">
        <v>459</v>
      </c>
      <c r="C29" s="83" t="s">
        <v>82</v>
      </c>
      <c r="D29" s="84">
        <f t="shared" si="0"/>
        <v>4.51</v>
      </c>
      <c r="E29" s="84">
        <f t="shared" si="1"/>
        <v>4.01</v>
      </c>
      <c r="F29" s="84">
        <f t="shared" si="2"/>
        <v>3.6509550000000002</v>
      </c>
      <c r="G29" s="85">
        <f t="shared" si="3"/>
        <v>3.3494999999999999</v>
      </c>
      <c r="H29" s="86">
        <v>3.19</v>
      </c>
      <c r="I29" s="87" t="s">
        <v>0</v>
      </c>
      <c r="J29" s="88">
        <v>8</v>
      </c>
    </row>
    <row r="30" spans="1:10" ht="15" customHeight="1">
      <c r="A30" s="81">
        <v>73716224</v>
      </c>
      <c r="B30" s="82" t="s">
        <v>460</v>
      </c>
      <c r="C30" s="83"/>
      <c r="D30" s="84">
        <f t="shared" si="0"/>
        <v>3.97</v>
      </c>
      <c r="E30" s="84">
        <f t="shared" si="1"/>
        <v>3.53</v>
      </c>
      <c r="F30" s="84">
        <f t="shared" si="2"/>
        <v>3.2160450000000007</v>
      </c>
      <c r="G30" s="85">
        <f t="shared" si="3"/>
        <v>2.9505000000000003</v>
      </c>
      <c r="H30" s="86">
        <v>2.81</v>
      </c>
      <c r="I30" s="87" t="s">
        <v>0</v>
      </c>
      <c r="J30" s="88">
        <v>8</v>
      </c>
    </row>
    <row r="31" spans="1:10" ht="15" customHeight="1">
      <c r="A31" s="81">
        <v>73720224</v>
      </c>
      <c r="B31" s="82" t="s">
        <v>461</v>
      </c>
      <c r="C31" s="83"/>
      <c r="D31" s="84">
        <f t="shared" si="0"/>
        <v>4.51</v>
      </c>
      <c r="E31" s="84">
        <f t="shared" si="1"/>
        <v>4.01</v>
      </c>
      <c r="F31" s="84">
        <f t="shared" si="2"/>
        <v>3.6509550000000002</v>
      </c>
      <c r="G31" s="85">
        <f t="shared" si="3"/>
        <v>3.3494999999999999</v>
      </c>
      <c r="H31" s="86">
        <v>3.19</v>
      </c>
      <c r="I31" s="87" t="s">
        <v>0</v>
      </c>
      <c r="J31" s="88">
        <v>8</v>
      </c>
    </row>
    <row r="32" spans="1:10" ht="15" customHeight="1">
      <c r="A32" s="81">
        <v>73726124</v>
      </c>
      <c r="B32" s="82" t="s">
        <v>462</v>
      </c>
      <c r="C32" s="83"/>
      <c r="D32" s="84">
        <f t="shared" si="0"/>
        <v>7.2</v>
      </c>
      <c r="E32" s="84">
        <f t="shared" si="1"/>
        <v>6.4</v>
      </c>
      <c r="F32" s="84">
        <f t="shared" si="2"/>
        <v>5.8255050000000006</v>
      </c>
      <c r="G32" s="85">
        <f t="shared" si="3"/>
        <v>5.3445</v>
      </c>
      <c r="H32" s="86">
        <v>5.09</v>
      </c>
      <c r="I32" s="87" t="s">
        <v>0</v>
      </c>
      <c r="J32" s="88">
        <v>8</v>
      </c>
    </row>
    <row r="33" spans="1:10" ht="15" customHeight="1">
      <c r="A33" s="81">
        <v>73732124</v>
      </c>
      <c r="B33" s="82" t="s">
        <v>463</v>
      </c>
      <c r="C33" s="83"/>
      <c r="D33" s="84">
        <f t="shared" si="0"/>
        <v>9.4700000000000006</v>
      </c>
      <c r="E33" s="84">
        <f t="shared" si="1"/>
        <v>8.42</v>
      </c>
      <c r="F33" s="84">
        <f t="shared" si="2"/>
        <v>7.6567050000000014</v>
      </c>
      <c r="G33" s="85">
        <f t="shared" si="3"/>
        <v>7.0245000000000006</v>
      </c>
      <c r="H33" s="86">
        <v>6.69</v>
      </c>
      <c r="I33" s="87" t="s">
        <v>0</v>
      </c>
      <c r="J33" s="88">
        <v>8</v>
      </c>
    </row>
    <row r="34" spans="1:10" ht="15" customHeight="1">
      <c r="A34" s="81">
        <v>75912114</v>
      </c>
      <c r="B34" s="82" t="s">
        <v>464</v>
      </c>
      <c r="C34" s="83"/>
      <c r="D34" s="84">
        <f t="shared" si="0"/>
        <v>0.57999999999999996</v>
      </c>
      <c r="E34" s="84">
        <f t="shared" si="1"/>
        <v>0.52</v>
      </c>
      <c r="F34" s="84">
        <f t="shared" si="2"/>
        <v>0.48115714285714284</v>
      </c>
      <c r="G34" s="85">
        <f>+H34*1.03</f>
        <v>0.44142857142857139</v>
      </c>
      <c r="H34" s="86">
        <v>0.42857142857142855</v>
      </c>
      <c r="I34" s="87" t="s">
        <v>1</v>
      </c>
      <c r="J34" s="88">
        <v>9</v>
      </c>
    </row>
    <row r="35" spans="1:10" ht="15" customHeight="1">
      <c r="A35" s="81">
        <v>75912116</v>
      </c>
      <c r="B35" s="82" t="s">
        <v>465</v>
      </c>
      <c r="C35" s="83"/>
      <c r="D35" s="84">
        <f t="shared" si="0"/>
        <v>0.74</v>
      </c>
      <c r="E35" s="84">
        <f t="shared" si="1"/>
        <v>0.66</v>
      </c>
      <c r="F35" s="84">
        <f t="shared" si="2"/>
        <v>0.6014464285714286</v>
      </c>
      <c r="G35" s="85">
        <f t="shared" ref="G35:G85" si="4">+H35*1.03</f>
        <v>0.55178571428571432</v>
      </c>
      <c r="H35" s="86">
        <v>0.5357142857142857</v>
      </c>
      <c r="I35" s="87" t="s">
        <v>1</v>
      </c>
      <c r="J35" s="88">
        <v>9</v>
      </c>
    </row>
    <row r="36" spans="1:10" ht="15" customHeight="1">
      <c r="A36" s="81">
        <v>75912115</v>
      </c>
      <c r="B36" s="82" t="s">
        <v>466</v>
      </c>
      <c r="C36" s="83"/>
      <c r="D36" s="84">
        <f t="shared" si="0"/>
        <v>0.74</v>
      </c>
      <c r="E36" s="84">
        <f t="shared" si="1"/>
        <v>0.66</v>
      </c>
      <c r="F36" s="84">
        <f t="shared" si="2"/>
        <v>0.6014464285714286</v>
      </c>
      <c r="G36" s="85">
        <f t="shared" si="4"/>
        <v>0.55178571428571432</v>
      </c>
      <c r="H36" s="86">
        <v>0.5357142857142857</v>
      </c>
      <c r="I36" s="87" t="s">
        <v>1</v>
      </c>
      <c r="J36" s="88">
        <v>9</v>
      </c>
    </row>
    <row r="37" spans="1:10" ht="15" customHeight="1">
      <c r="A37" s="81">
        <v>75912117</v>
      </c>
      <c r="B37" s="82" t="s">
        <v>467</v>
      </c>
      <c r="C37" s="83"/>
      <c r="D37" s="84">
        <f t="shared" si="0"/>
        <v>0.88</v>
      </c>
      <c r="E37" s="84">
        <f t="shared" si="1"/>
        <v>0.79</v>
      </c>
      <c r="F37" s="84">
        <f t="shared" si="2"/>
        <v>0.72173571428571448</v>
      </c>
      <c r="G37" s="85">
        <f t="shared" si="4"/>
        <v>0.66214285714285726</v>
      </c>
      <c r="H37" s="86">
        <v>0.6428571428571429</v>
      </c>
      <c r="I37" s="87" t="s">
        <v>1</v>
      </c>
      <c r="J37" s="88">
        <v>9</v>
      </c>
    </row>
    <row r="38" spans="1:10" ht="15" customHeight="1">
      <c r="A38" s="81">
        <v>76316750</v>
      </c>
      <c r="B38" s="82" t="s">
        <v>232</v>
      </c>
      <c r="C38" s="83" t="s">
        <v>82</v>
      </c>
      <c r="D38" s="84">
        <f t="shared" si="0"/>
        <v>2.13</v>
      </c>
      <c r="E38" s="84">
        <f t="shared" si="1"/>
        <v>1.9</v>
      </c>
      <c r="F38" s="84">
        <f t="shared" si="2"/>
        <v>1.7289580000000002</v>
      </c>
      <c r="G38" s="85">
        <f t="shared" si="4"/>
        <v>1.5862000000000001</v>
      </c>
      <c r="H38" s="86">
        <v>1.54</v>
      </c>
      <c r="I38" s="87" t="s">
        <v>0</v>
      </c>
      <c r="J38" s="88">
        <v>10</v>
      </c>
    </row>
    <row r="39" spans="1:10" ht="15" customHeight="1">
      <c r="A39" s="81">
        <v>76316950</v>
      </c>
      <c r="B39" s="82" t="s">
        <v>233</v>
      </c>
      <c r="C39" s="83" t="s">
        <v>82</v>
      </c>
      <c r="D39" s="84">
        <f t="shared" si="0"/>
        <v>2.13</v>
      </c>
      <c r="E39" s="84">
        <f t="shared" si="1"/>
        <v>1.9</v>
      </c>
      <c r="F39" s="84">
        <f t="shared" si="2"/>
        <v>1.7289580000000002</v>
      </c>
      <c r="G39" s="85">
        <f t="shared" si="4"/>
        <v>1.5862000000000001</v>
      </c>
      <c r="H39" s="86">
        <v>1.54</v>
      </c>
      <c r="I39" s="87" t="s">
        <v>0</v>
      </c>
      <c r="J39" s="88">
        <v>10</v>
      </c>
    </row>
    <row r="40" spans="1:10" ht="15" customHeight="1">
      <c r="A40" s="81">
        <v>76320450</v>
      </c>
      <c r="B40" s="82" t="s">
        <v>234</v>
      </c>
      <c r="C40" s="83" t="s">
        <v>82</v>
      </c>
      <c r="D40" s="84">
        <f t="shared" si="0"/>
        <v>3.04</v>
      </c>
      <c r="E40" s="84">
        <f t="shared" si="1"/>
        <v>2.71</v>
      </c>
      <c r="F40" s="84">
        <f t="shared" si="2"/>
        <v>2.4699400000000007</v>
      </c>
      <c r="G40" s="85">
        <f t="shared" si="4"/>
        <v>2.2660000000000005</v>
      </c>
      <c r="H40" s="86">
        <v>2.2000000000000002</v>
      </c>
      <c r="I40" s="87" t="s">
        <v>0</v>
      </c>
      <c r="J40" s="88">
        <v>10</v>
      </c>
    </row>
    <row r="41" spans="1:10" ht="15" customHeight="1">
      <c r="A41" s="81">
        <v>82816200</v>
      </c>
      <c r="B41" s="82" t="s">
        <v>235</v>
      </c>
      <c r="C41" s="83"/>
      <c r="D41" s="84">
        <f>TRUNC(E41*1.08,2)</f>
        <v>4.83</v>
      </c>
      <c r="E41" s="84">
        <f t="shared" si="1"/>
        <v>4.4800000000000004</v>
      </c>
      <c r="F41" s="84">
        <f t="shared" si="2"/>
        <v>4.0754010000000003</v>
      </c>
      <c r="G41" s="85">
        <f t="shared" si="4"/>
        <v>3.7389000000000001</v>
      </c>
      <c r="H41" s="86">
        <v>3.63</v>
      </c>
      <c r="I41" s="87" t="s">
        <v>236</v>
      </c>
      <c r="J41" s="88">
        <v>12</v>
      </c>
    </row>
    <row r="42" spans="1:10" ht="15" customHeight="1">
      <c r="A42" s="81">
        <v>82820200</v>
      </c>
      <c r="B42" s="82" t="s">
        <v>237</v>
      </c>
      <c r="C42" s="83"/>
      <c r="D42" s="84">
        <f t="shared" ref="D42:D44" si="5">TRUNC(E42*1.08,2)</f>
        <v>6.71</v>
      </c>
      <c r="E42" s="84">
        <f t="shared" si="1"/>
        <v>6.22</v>
      </c>
      <c r="F42" s="84">
        <f t="shared" si="2"/>
        <v>5.6584080000000005</v>
      </c>
      <c r="G42" s="85">
        <f t="shared" si="4"/>
        <v>5.1912000000000003</v>
      </c>
      <c r="H42" s="86">
        <v>5.04</v>
      </c>
      <c r="I42" s="87" t="s">
        <v>236</v>
      </c>
      <c r="J42" s="88">
        <v>12</v>
      </c>
    </row>
    <row r="43" spans="1:10" ht="15" customHeight="1">
      <c r="A43" s="81">
        <v>82826200</v>
      </c>
      <c r="B43" s="82" t="s">
        <v>238</v>
      </c>
      <c r="C43" s="83"/>
      <c r="D43" s="84">
        <f t="shared" si="5"/>
        <v>8.8000000000000007</v>
      </c>
      <c r="E43" s="84">
        <f t="shared" si="1"/>
        <v>8.15</v>
      </c>
      <c r="F43" s="84">
        <f t="shared" si="2"/>
        <v>7.4098200000000007</v>
      </c>
      <c r="G43" s="85">
        <f t="shared" si="4"/>
        <v>6.798</v>
      </c>
      <c r="H43" s="86">
        <v>6.6</v>
      </c>
      <c r="I43" s="87" t="s">
        <v>236</v>
      </c>
      <c r="J43" s="88">
        <v>12</v>
      </c>
    </row>
    <row r="44" spans="1:10" ht="15" customHeight="1">
      <c r="A44" s="81">
        <v>82832200</v>
      </c>
      <c r="B44" s="82" t="s">
        <v>239</v>
      </c>
      <c r="C44" s="83"/>
      <c r="D44" s="84">
        <f t="shared" si="5"/>
        <v>13.99</v>
      </c>
      <c r="E44" s="84">
        <f t="shared" si="1"/>
        <v>12.96</v>
      </c>
      <c r="F44" s="84">
        <f t="shared" si="2"/>
        <v>11.788349999999999</v>
      </c>
      <c r="G44" s="85">
        <f t="shared" si="4"/>
        <v>10.815</v>
      </c>
      <c r="H44" s="86">
        <v>10.5</v>
      </c>
      <c r="I44" s="87" t="s">
        <v>236</v>
      </c>
      <c r="J44" s="88">
        <v>12</v>
      </c>
    </row>
    <row r="45" spans="1:10" ht="15" customHeight="1">
      <c r="A45" s="81">
        <v>8291620201</v>
      </c>
      <c r="B45" s="82" t="s">
        <v>240</v>
      </c>
      <c r="C45" s="83"/>
      <c r="D45" s="84">
        <f t="shared" si="0"/>
        <v>18.190000000000001</v>
      </c>
      <c r="E45" s="84">
        <f t="shared" si="1"/>
        <v>16.170000000000002</v>
      </c>
      <c r="F45" s="84">
        <f t="shared" si="2"/>
        <v>14.707370000000001</v>
      </c>
      <c r="G45" s="85">
        <f t="shared" si="4"/>
        <v>13.493</v>
      </c>
      <c r="H45" s="86">
        <v>13.1</v>
      </c>
      <c r="I45" s="87" t="s">
        <v>236</v>
      </c>
      <c r="J45" s="88">
        <v>12</v>
      </c>
    </row>
    <row r="46" spans="1:10" ht="15" customHeight="1">
      <c r="A46" s="81">
        <v>8292020201</v>
      </c>
      <c r="B46" s="82" t="s">
        <v>241</v>
      </c>
      <c r="C46" s="83"/>
      <c r="D46" s="84">
        <f t="shared" si="0"/>
        <v>19.399999999999999</v>
      </c>
      <c r="E46" s="84">
        <f t="shared" si="1"/>
        <v>17.25</v>
      </c>
      <c r="F46" s="84">
        <f t="shared" si="2"/>
        <v>15.684119000000003</v>
      </c>
      <c r="G46" s="85">
        <f t="shared" si="4"/>
        <v>14.389100000000001</v>
      </c>
      <c r="H46" s="86">
        <v>13.97</v>
      </c>
      <c r="I46" s="87" t="s">
        <v>236</v>
      </c>
      <c r="J46" s="88">
        <v>12</v>
      </c>
    </row>
    <row r="47" spans="1:10" ht="15" customHeight="1">
      <c r="A47" s="81">
        <v>8292620201</v>
      </c>
      <c r="B47" s="82" t="s">
        <v>242</v>
      </c>
      <c r="C47" s="83"/>
      <c r="D47" s="84">
        <f t="shared" si="0"/>
        <v>23.04</v>
      </c>
      <c r="E47" s="84">
        <f t="shared" si="1"/>
        <v>20.48</v>
      </c>
      <c r="F47" s="84">
        <f t="shared" si="2"/>
        <v>18.625593000000002</v>
      </c>
      <c r="G47" s="85">
        <f t="shared" si="4"/>
        <v>17.087700000000002</v>
      </c>
      <c r="H47" s="86">
        <v>16.59</v>
      </c>
      <c r="I47" s="87" t="s">
        <v>236</v>
      </c>
      <c r="J47" s="88">
        <v>12</v>
      </c>
    </row>
    <row r="48" spans="1:10" ht="15" customHeight="1">
      <c r="A48" s="81">
        <v>8293220201</v>
      </c>
      <c r="B48" s="82" t="s">
        <v>243</v>
      </c>
      <c r="C48" s="83"/>
      <c r="D48" s="84">
        <f t="shared" si="0"/>
        <v>26.68</v>
      </c>
      <c r="E48" s="84">
        <f t="shared" si="1"/>
        <v>23.72</v>
      </c>
      <c r="F48" s="84">
        <f t="shared" si="2"/>
        <v>21.567067000000002</v>
      </c>
      <c r="G48" s="85">
        <f t="shared" si="4"/>
        <v>19.786300000000001</v>
      </c>
      <c r="H48" s="86">
        <v>19.21</v>
      </c>
      <c r="I48" s="87" t="s">
        <v>236</v>
      </c>
      <c r="J48" s="88">
        <v>12</v>
      </c>
    </row>
    <row r="49" spans="1:10" ht="15" customHeight="1">
      <c r="A49" s="81">
        <v>88440200</v>
      </c>
      <c r="B49" s="82" t="s">
        <v>468</v>
      </c>
      <c r="C49" s="83"/>
      <c r="D49" s="84">
        <f>TRUNC(E49*1.08,2)</f>
        <v>31.98</v>
      </c>
      <c r="E49" s="84">
        <f t="shared" si="1"/>
        <v>29.62</v>
      </c>
      <c r="F49" s="84">
        <f t="shared" si="2"/>
        <v>26.929800728</v>
      </c>
      <c r="G49" s="85">
        <f t="shared" si="4"/>
        <v>24.706239199999999</v>
      </c>
      <c r="H49" s="86">
        <v>23.986639999999998</v>
      </c>
      <c r="I49" s="87" t="s">
        <v>1</v>
      </c>
      <c r="J49" s="88">
        <v>13</v>
      </c>
    </row>
    <row r="50" spans="1:10" ht="15" customHeight="1">
      <c r="A50" s="81">
        <v>88450200</v>
      </c>
      <c r="B50" s="82" t="s">
        <v>469</v>
      </c>
      <c r="C50" s="83"/>
      <c r="D50" s="84">
        <f t="shared" ref="D50:D51" si="6">TRUNC(E50*1.08,2)</f>
        <v>40.89</v>
      </c>
      <c r="E50" s="84">
        <f t="shared" si="1"/>
        <v>37.869999999999997</v>
      </c>
      <c r="F50" s="84">
        <f t="shared" si="2"/>
        <v>34.432689751250003</v>
      </c>
      <c r="G50" s="85">
        <f t="shared" si="4"/>
        <v>31.589623624999998</v>
      </c>
      <c r="H50" s="86">
        <v>30.669537499999997</v>
      </c>
      <c r="I50" s="87" t="s">
        <v>1</v>
      </c>
      <c r="J50" s="88">
        <v>13</v>
      </c>
    </row>
    <row r="51" spans="1:10" ht="15" customHeight="1">
      <c r="A51" s="81">
        <v>88463200</v>
      </c>
      <c r="B51" s="82" t="s">
        <v>470</v>
      </c>
      <c r="C51" s="83"/>
      <c r="D51" s="84">
        <f t="shared" si="6"/>
        <v>60.5</v>
      </c>
      <c r="E51" s="84">
        <f t="shared" si="1"/>
        <v>56.02</v>
      </c>
      <c r="F51" s="84">
        <f t="shared" si="2"/>
        <v>50.931933859250009</v>
      </c>
      <c r="G51" s="85">
        <f t="shared" si="4"/>
        <v>46.726544825000005</v>
      </c>
      <c r="H51" s="86">
        <v>45.365577500000001</v>
      </c>
      <c r="I51" s="87" t="s">
        <v>1</v>
      </c>
      <c r="J51" s="88">
        <v>13</v>
      </c>
    </row>
    <row r="52" spans="1:10" ht="15" customHeight="1">
      <c r="A52" s="81">
        <v>86775200</v>
      </c>
      <c r="B52" s="82" t="s">
        <v>487</v>
      </c>
      <c r="C52" s="83"/>
      <c r="D52" s="84">
        <f t="shared" si="0"/>
        <v>197.33</v>
      </c>
      <c r="E52" s="84">
        <f t="shared" si="1"/>
        <v>175.41</v>
      </c>
      <c r="F52" s="84">
        <f t="shared" si="2"/>
        <v>159.46830800000001</v>
      </c>
      <c r="G52" s="85">
        <f t="shared" si="4"/>
        <v>146.30119999999999</v>
      </c>
      <c r="H52" s="86">
        <v>142.04</v>
      </c>
      <c r="I52" s="87" t="s">
        <v>1</v>
      </c>
      <c r="J52" s="88">
        <v>13</v>
      </c>
    </row>
    <row r="53" spans="1:10" ht="15" customHeight="1">
      <c r="A53" s="81">
        <v>82826201</v>
      </c>
      <c r="B53" s="82" t="s">
        <v>244</v>
      </c>
      <c r="C53" s="83"/>
      <c r="D53" s="84">
        <f>TRUNC(E53*1.08,2)</f>
        <v>12.66</v>
      </c>
      <c r="E53" s="84">
        <f t="shared" si="1"/>
        <v>11.73</v>
      </c>
      <c r="F53" s="84">
        <f t="shared" si="2"/>
        <v>10.665650000000001</v>
      </c>
      <c r="G53" s="85">
        <f t="shared" si="4"/>
        <v>9.7850000000000001</v>
      </c>
      <c r="H53" s="86">
        <v>9.5</v>
      </c>
      <c r="I53" s="87" t="s">
        <v>236</v>
      </c>
      <c r="J53" s="88">
        <v>13</v>
      </c>
    </row>
    <row r="54" spans="1:10" ht="15" customHeight="1">
      <c r="A54" s="81">
        <v>82832201</v>
      </c>
      <c r="B54" s="82" t="s">
        <v>245</v>
      </c>
      <c r="C54" s="83"/>
      <c r="D54" s="84">
        <f t="shared" ref="D54:D58" si="7">TRUNC(E54*1.08,2)</f>
        <v>21.07</v>
      </c>
      <c r="E54" s="84">
        <f t="shared" si="1"/>
        <v>19.510000000000002</v>
      </c>
      <c r="F54" s="84">
        <f t="shared" si="2"/>
        <v>17.738660000000003</v>
      </c>
      <c r="G54" s="85">
        <f t="shared" si="4"/>
        <v>16.274000000000001</v>
      </c>
      <c r="H54" s="86">
        <v>15.8</v>
      </c>
      <c r="I54" s="87" t="s">
        <v>236</v>
      </c>
      <c r="J54" s="88">
        <v>13</v>
      </c>
    </row>
    <row r="55" spans="1:10" ht="15" customHeight="1">
      <c r="A55" s="81">
        <v>88440201</v>
      </c>
      <c r="B55" s="82" t="s">
        <v>471</v>
      </c>
      <c r="C55" s="83"/>
      <c r="D55" s="84">
        <f t="shared" si="7"/>
        <v>31.4</v>
      </c>
      <c r="E55" s="84">
        <f t="shared" si="1"/>
        <v>29.08</v>
      </c>
      <c r="F55" s="84">
        <f t="shared" si="2"/>
        <v>26.443831612749999</v>
      </c>
      <c r="G55" s="85">
        <f t="shared" si="4"/>
        <v>24.260395974999998</v>
      </c>
      <c r="H55" s="86">
        <v>23.553782499999997</v>
      </c>
      <c r="I55" s="87" t="s">
        <v>1</v>
      </c>
      <c r="J55" s="88">
        <v>14</v>
      </c>
    </row>
    <row r="56" spans="1:10" ht="15" customHeight="1">
      <c r="A56" s="81">
        <v>88450201</v>
      </c>
      <c r="B56" s="82" t="s">
        <v>472</v>
      </c>
      <c r="C56" s="83"/>
      <c r="D56" s="84">
        <f t="shared" si="7"/>
        <v>35.39</v>
      </c>
      <c r="E56" s="84">
        <f t="shared" si="1"/>
        <v>32.770000000000003</v>
      </c>
      <c r="F56" s="84">
        <f t="shared" si="2"/>
        <v>29.798203798500001</v>
      </c>
      <c r="G56" s="85">
        <f t="shared" si="4"/>
        <v>27.337801649999999</v>
      </c>
      <c r="H56" s="86">
        <v>26.541554999999999</v>
      </c>
      <c r="I56" s="87" t="s">
        <v>1</v>
      </c>
      <c r="J56" s="88">
        <v>14</v>
      </c>
    </row>
    <row r="57" spans="1:10" ht="15" customHeight="1">
      <c r="A57" s="81">
        <v>88463201</v>
      </c>
      <c r="B57" s="82" t="s">
        <v>473</v>
      </c>
      <c r="C57" s="83"/>
      <c r="D57" s="84">
        <f t="shared" si="7"/>
        <v>56.13</v>
      </c>
      <c r="E57" s="84">
        <f t="shared" si="1"/>
        <v>51.98</v>
      </c>
      <c r="F57" s="84">
        <f t="shared" si="2"/>
        <v>47.257533231750003</v>
      </c>
      <c r="G57" s="85">
        <f t="shared" si="4"/>
        <v>43.355535074999999</v>
      </c>
      <c r="H57" s="86">
        <v>42.092752499999996</v>
      </c>
      <c r="I57" s="87" t="s">
        <v>1</v>
      </c>
      <c r="J57" s="88">
        <v>14</v>
      </c>
    </row>
    <row r="58" spans="1:10" ht="15" customHeight="1">
      <c r="A58" s="81">
        <v>86775201</v>
      </c>
      <c r="B58" s="82" t="s">
        <v>474</v>
      </c>
      <c r="C58" s="83"/>
      <c r="D58" s="84">
        <f t="shared" si="7"/>
        <v>188.12</v>
      </c>
      <c r="E58" s="84">
        <f t="shared" si="1"/>
        <v>174.19</v>
      </c>
      <c r="F58" s="84">
        <f t="shared" si="2"/>
        <v>158.35683500000005</v>
      </c>
      <c r="G58" s="85">
        <f t="shared" si="4"/>
        <v>145.28150000000002</v>
      </c>
      <c r="H58" s="86">
        <v>141.05000000000001</v>
      </c>
      <c r="I58" s="87" t="s">
        <v>1</v>
      </c>
      <c r="J58" s="88">
        <v>14</v>
      </c>
    </row>
    <row r="59" spans="1:10" ht="15" customHeight="1">
      <c r="A59" s="81">
        <v>75900116</v>
      </c>
      <c r="B59" s="82" t="s">
        <v>246</v>
      </c>
      <c r="C59" s="83"/>
      <c r="D59" s="84">
        <f t="shared" si="0"/>
        <v>2.88</v>
      </c>
      <c r="E59" s="84">
        <f t="shared" si="1"/>
        <v>2.56</v>
      </c>
      <c r="F59" s="84">
        <f t="shared" si="2"/>
        <v>2.3352160000000004</v>
      </c>
      <c r="G59" s="85">
        <f t="shared" si="4"/>
        <v>2.1424000000000003</v>
      </c>
      <c r="H59" s="86">
        <v>2.08</v>
      </c>
      <c r="I59" s="87" t="s">
        <v>1</v>
      </c>
      <c r="J59" s="88">
        <v>14</v>
      </c>
    </row>
    <row r="60" spans="1:10" ht="15" customHeight="1">
      <c r="A60" s="81">
        <v>75900120</v>
      </c>
      <c r="B60" s="82" t="s">
        <v>247</v>
      </c>
      <c r="C60" s="83"/>
      <c r="D60" s="84">
        <f t="shared" si="0"/>
        <v>3.57</v>
      </c>
      <c r="E60" s="84">
        <f t="shared" si="1"/>
        <v>3.18</v>
      </c>
      <c r="F60" s="84">
        <f t="shared" si="2"/>
        <v>2.896566</v>
      </c>
      <c r="G60" s="85">
        <f t="shared" si="4"/>
        <v>2.6574</v>
      </c>
      <c r="H60" s="86">
        <v>2.58</v>
      </c>
      <c r="I60" s="87" t="s">
        <v>1</v>
      </c>
      <c r="J60" s="88">
        <v>14</v>
      </c>
    </row>
    <row r="61" spans="1:10" ht="15" customHeight="1">
      <c r="A61" s="81">
        <v>75900126</v>
      </c>
      <c r="B61" s="82" t="s">
        <v>248</v>
      </c>
      <c r="C61" s="83"/>
      <c r="D61" s="84">
        <f t="shared" si="0"/>
        <v>6.95</v>
      </c>
      <c r="E61" s="84">
        <f t="shared" si="1"/>
        <v>6.18</v>
      </c>
      <c r="F61" s="84">
        <f t="shared" si="2"/>
        <v>5.6247270000000009</v>
      </c>
      <c r="G61" s="85">
        <f t="shared" si="4"/>
        <v>5.1603000000000003</v>
      </c>
      <c r="H61" s="86">
        <v>5.01</v>
      </c>
      <c r="I61" s="87" t="s">
        <v>1</v>
      </c>
      <c r="J61" s="88">
        <v>14</v>
      </c>
    </row>
    <row r="62" spans="1:10" ht="15" customHeight="1">
      <c r="A62" s="81">
        <v>8291678201</v>
      </c>
      <c r="B62" s="82" t="s">
        <v>475</v>
      </c>
      <c r="C62" s="83"/>
      <c r="D62" s="84">
        <f>TRUNC(E62*1.125,2)</f>
        <v>7.69</v>
      </c>
      <c r="E62" s="84">
        <f t="shared" si="1"/>
        <v>6.84</v>
      </c>
      <c r="F62" s="84">
        <f t="shared" si="2"/>
        <v>6.2197580000000006</v>
      </c>
      <c r="G62" s="85">
        <f t="shared" si="4"/>
        <v>5.7061999999999999</v>
      </c>
      <c r="H62" s="86">
        <v>5.54</v>
      </c>
      <c r="I62" s="87" t="s">
        <v>236</v>
      </c>
      <c r="J62" s="88">
        <v>15</v>
      </c>
    </row>
    <row r="63" spans="1:10" ht="15" customHeight="1">
      <c r="A63" s="81">
        <v>8292078201</v>
      </c>
      <c r="B63" s="82" t="s">
        <v>476</v>
      </c>
      <c r="C63" s="83"/>
      <c r="D63" s="84">
        <f t="shared" si="0"/>
        <v>8.34</v>
      </c>
      <c r="E63" s="84">
        <f t="shared" si="1"/>
        <v>7.42</v>
      </c>
      <c r="F63" s="84">
        <f t="shared" si="2"/>
        <v>6.7474270000000001</v>
      </c>
      <c r="G63" s="85">
        <f t="shared" si="4"/>
        <v>6.1902999999999997</v>
      </c>
      <c r="H63" s="86">
        <v>6.01</v>
      </c>
      <c r="I63" s="87" t="s">
        <v>236</v>
      </c>
      <c r="J63" s="88">
        <v>15</v>
      </c>
    </row>
    <row r="64" spans="1:10" ht="15" customHeight="1">
      <c r="A64" s="81">
        <v>8292078301</v>
      </c>
      <c r="B64" s="82" t="s">
        <v>477</v>
      </c>
      <c r="C64" s="83"/>
      <c r="D64" s="84">
        <f t="shared" si="0"/>
        <v>11.45</v>
      </c>
      <c r="E64" s="84">
        <f t="shared" si="1"/>
        <v>10.18</v>
      </c>
      <c r="F64" s="84">
        <f t="shared" si="2"/>
        <v>9.2622750000000007</v>
      </c>
      <c r="G64" s="85">
        <f t="shared" si="4"/>
        <v>8.4975000000000005</v>
      </c>
      <c r="H64" s="86">
        <v>8.25</v>
      </c>
      <c r="I64" s="87" t="s">
        <v>236</v>
      </c>
      <c r="J64" s="88">
        <v>15</v>
      </c>
    </row>
    <row r="65" spans="1:10" ht="15" customHeight="1">
      <c r="A65" s="81">
        <v>8292678301</v>
      </c>
      <c r="B65" s="82" t="s">
        <v>478</v>
      </c>
      <c r="C65" s="83"/>
      <c r="D65" s="84">
        <f t="shared" si="0"/>
        <v>13.87</v>
      </c>
      <c r="E65" s="84">
        <f t="shared" si="1"/>
        <v>12.33</v>
      </c>
      <c r="F65" s="84">
        <f t="shared" si="2"/>
        <v>11.215773</v>
      </c>
      <c r="G65" s="85">
        <f t="shared" si="4"/>
        <v>10.2897</v>
      </c>
      <c r="H65" s="86">
        <v>9.99</v>
      </c>
      <c r="I65" s="87" t="s">
        <v>236</v>
      </c>
      <c r="J65" s="88">
        <v>15</v>
      </c>
    </row>
    <row r="66" spans="1:10" ht="15" customHeight="1">
      <c r="A66" s="81">
        <v>8293278401</v>
      </c>
      <c r="B66" s="82" t="s">
        <v>479</v>
      </c>
      <c r="C66" s="83"/>
      <c r="D66" s="84">
        <f t="shared" si="0"/>
        <v>21.4</v>
      </c>
      <c r="E66" s="84">
        <f t="shared" si="1"/>
        <v>19.03</v>
      </c>
      <c r="F66" s="84">
        <f t="shared" si="2"/>
        <v>17.300807000000002</v>
      </c>
      <c r="G66" s="85">
        <f t="shared" si="4"/>
        <v>15.872300000000001</v>
      </c>
      <c r="H66" s="86">
        <v>15.41</v>
      </c>
      <c r="I66" s="87" t="s">
        <v>236</v>
      </c>
      <c r="J66" s="88">
        <v>15</v>
      </c>
    </row>
    <row r="67" spans="1:10" ht="15" customHeight="1">
      <c r="A67" s="81">
        <v>86740785</v>
      </c>
      <c r="B67" s="82" t="s">
        <v>659</v>
      </c>
      <c r="C67" s="83"/>
      <c r="D67" s="84">
        <f t="shared" si="0"/>
        <v>45.49</v>
      </c>
      <c r="E67" s="84">
        <f t="shared" si="1"/>
        <v>40.44</v>
      </c>
      <c r="F67" s="84">
        <f t="shared" si="2"/>
        <v>36.768425000000008</v>
      </c>
      <c r="G67" s="85">
        <f t="shared" si="4"/>
        <v>33.732500000000002</v>
      </c>
      <c r="H67" s="86">
        <v>32.75</v>
      </c>
      <c r="I67" s="87" t="s">
        <v>1</v>
      </c>
      <c r="J67" s="88">
        <v>15</v>
      </c>
    </row>
    <row r="68" spans="1:10" ht="15" customHeight="1">
      <c r="A68" s="81">
        <v>86750786</v>
      </c>
      <c r="B68" s="82" t="s">
        <v>660</v>
      </c>
      <c r="C68" s="83"/>
      <c r="D68" s="84">
        <f t="shared" si="0"/>
        <v>77.760000000000005</v>
      </c>
      <c r="E68" s="84">
        <f t="shared" si="1"/>
        <v>69.12</v>
      </c>
      <c r="F68" s="84">
        <f t="shared" si="2"/>
        <v>62.837519</v>
      </c>
      <c r="G68" s="85">
        <f t="shared" si="4"/>
        <v>57.649099999999997</v>
      </c>
      <c r="H68" s="86">
        <v>55.97</v>
      </c>
      <c r="I68" s="87" t="s">
        <v>1</v>
      </c>
      <c r="J68" s="88">
        <v>15</v>
      </c>
    </row>
    <row r="69" spans="1:10" ht="15" customHeight="1">
      <c r="A69" s="81">
        <v>8291679201</v>
      </c>
      <c r="B69" s="82" t="s">
        <v>249</v>
      </c>
      <c r="C69" s="83"/>
      <c r="D69" s="84">
        <f t="shared" si="0"/>
        <v>6.69</v>
      </c>
      <c r="E69" s="84">
        <f t="shared" si="1"/>
        <v>5.95</v>
      </c>
      <c r="F69" s="84">
        <f t="shared" si="2"/>
        <v>5.4114140000000015</v>
      </c>
      <c r="G69" s="85">
        <f t="shared" si="4"/>
        <v>4.9646000000000008</v>
      </c>
      <c r="H69" s="86">
        <v>4.82</v>
      </c>
      <c r="I69" s="87" t="s">
        <v>236</v>
      </c>
      <c r="J69" s="88">
        <v>16</v>
      </c>
    </row>
    <row r="70" spans="1:10" ht="15" customHeight="1">
      <c r="A70" s="81">
        <v>8292079201</v>
      </c>
      <c r="B70" s="82" t="s">
        <v>250</v>
      </c>
      <c r="C70" s="83"/>
      <c r="D70" s="84">
        <f t="shared" si="0"/>
        <v>8.2799999999999994</v>
      </c>
      <c r="E70" s="84">
        <f t="shared" si="1"/>
        <v>7.36</v>
      </c>
      <c r="F70" s="84">
        <f t="shared" si="2"/>
        <v>6.6912920000000007</v>
      </c>
      <c r="G70" s="85">
        <f t="shared" si="4"/>
        <v>6.1387999999999998</v>
      </c>
      <c r="H70" s="86">
        <v>5.96</v>
      </c>
      <c r="I70" s="87" t="s">
        <v>236</v>
      </c>
      <c r="J70" s="88">
        <v>16</v>
      </c>
    </row>
    <row r="71" spans="1:10" ht="15" customHeight="1">
      <c r="A71" s="81">
        <v>8292079301</v>
      </c>
      <c r="B71" s="82" t="s">
        <v>251</v>
      </c>
      <c r="C71" s="83"/>
      <c r="D71" s="84">
        <f t="shared" ref="D71:D134" si="8">TRUNC(E71*1.125,2)</f>
        <v>11.14</v>
      </c>
      <c r="E71" s="84">
        <f t="shared" ref="E71:E132" si="9">TRUNC(F71*1.1,2)</f>
        <v>9.91</v>
      </c>
      <c r="F71" s="84">
        <f t="shared" ref="F71:F139" si="10">G71*1.09</f>
        <v>9.0152809999999999</v>
      </c>
      <c r="G71" s="85">
        <f t="shared" si="4"/>
        <v>8.2708999999999993</v>
      </c>
      <c r="H71" s="86">
        <v>8.0299999999999994</v>
      </c>
      <c r="I71" s="87" t="s">
        <v>236</v>
      </c>
      <c r="J71" s="88">
        <v>16</v>
      </c>
    </row>
    <row r="72" spans="1:10" ht="15" customHeight="1">
      <c r="A72" s="81">
        <v>8292679301</v>
      </c>
      <c r="B72" s="82" t="s">
        <v>252</v>
      </c>
      <c r="C72" s="83"/>
      <c r="D72" s="84">
        <f t="shared" si="8"/>
        <v>13.79</v>
      </c>
      <c r="E72" s="84">
        <f t="shared" si="9"/>
        <v>12.26</v>
      </c>
      <c r="F72" s="84">
        <f t="shared" si="10"/>
        <v>11.148411000000001</v>
      </c>
      <c r="G72" s="85">
        <f t="shared" si="4"/>
        <v>10.2279</v>
      </c>
      <c r="H72" s="86">
        <v>9.93</v>
      </c>
      <c r="I72" s="87" t="s">
        <v>236</v>
      </c>
      <c r="J72" s="88">
        <v>16</v>
      </c>
    </row>
    <row r="73" spans="1:10" ht="15" customHeight="1">
      <c r="A73" s="81">
        <v>8293279401</v>
      </c>
      <c r="B73" s="82" t="s">
        <v>253</v>
      </c>
      <c r="C73" s="83"/>
      <c r="D73" s="84">
        <f t="shared" si="8"/>
        <v>25.04</v>
      </c>
      <c r="E73" s="84">
        <f t="shared" si="9"/>
        <v>22.26</v>
      </c>
      <c r="F73" s="84">
        <f t="shared" si="10"/>
        <v>20.242281000000002</v>
      </c>
      <c r="G73" s="85">
        <f t="shared" si="4"/>
        <v>18.570900000000002</v>
      </c>
      <c r="H73" s="86">
        <v>18.03</v>
      </c>
      <c r="I73" s="87" t="s">
        <v>236</v>
      </c>
      <c r="J73" s="88">
        <v>16</v>
      </c>
    </row>
    <row r="74" spans="1:10" ht="15" customHeight="1">
      <c r="A74" s="81">
        <v>82816300</v>
      </c>
      <c r="B74" s="82" t="s">
        <v>254</v>
      </c>
      <c r="C74" s="83"/>
      <c r="D74" s="84">
        <f>TRUNC(E74*1.08,2)</f>
        <v>6.59</v>
      </c>
      <c r="E74" s="84">
        <f t="shared" si="9"/>
        <v>6.11</v>
      </c>
      <c r="F74" s="84">
        <f t="shared" si="10"/>
        <v>5.5573650000000008</v>
      </c>
      <c r="G74" s="85">
        <f t="shared" si="4"/>
        <v>5.0985000000000005</v>
      </c>
      <c r="H74" s="86">
        <v>4.95</v>
      </c>
      <c r="I74" s="87" t="s">
        <v>236</v>
      </c>
      <c r="J74" s="88">
        <v>16</v>
      </c>
    </row>
    <row r="75" spans="1:10" ht="15" customHeight="1">
      <c r="A75" s="81">
        <v>82820300</v>
      </c>
      <c r="B75" s="82" t="s">
        <v>255</v>
      </c>
      <c r="C75" s="83"/>
      <c r="D75" s="84">
        <f t="shared" ref="D75:D79" si="11">TRUNC(E75*1.08,2)</f>
        <v>8.5299999999999994</v>
      </c>
      <c r="E75" s="84">
        <f t="shared" si="9"/>
        <v>7.9</v>
      </c>
      <c r="F75" s="84">
        <f t="shared" si="10"/>
        <v>7.187531027568923</v>
      </c>
      <c r="G75" s="85">
        <f t="shared" si="4"/>
        <v>6.5940651629072686</v>
      </c>
      <c r="H75" s="86">
        <v>6.4020050125313288</v>
      </c>
      <c r="I75" s="87" t="s">
        <v>236</v>
      </c>
      <c r="J75" s="88">
        <v>16</v>
      </c>
    </row>
    <row r="76" spans="1:10" ht="15" customHeight="1">
      <c r="A76" s="81">
        <v>82826300</v>
      </c>
      <c r="B76" s="82" t="s">
        <v>256</v>
      </c>
      <c r="C76" s="83"/>
      <c r="D76" s="84">
        <f t="shared" si="11"/>
        <v>13.89</v>
      </c>
      <c r="E76" s="84">
        <f t="shared" si="9"/>
        <v>12.87</v>
      </c>
      <c r="F76" s="84">
        <f t="shared" si="10"/>
        <v>11.708719899749376</v>
      </c>
      <c r="G76" s="85">
        <f t="shared" si="4"/>
        <v>10.741944862155389</v>
      </c>
      <c r="H76" s="86">
        <v>10.429072681704261</v>
      </c>
      <c r="I76" s="87" t="s">
        <v>236</v>
      </c>
      <c r="J76" s="88">
        <v>16</v>
      </c>
    </row>
    <row r="77" spans="1:10" ht="15" customHeight="1">
      <c r="A77" s="81">
        <v>82832300</v>
      </c>
      <c r="B77" s="82" t="s">
        <v>257</v>
      </c>
      <c r="C77" s="83"/>
      <c r="D77" s="84">
        <f t="shared" si="11"/>
        <v>21.4</v>
      </c>
      <c r="E77" s="84">
        <f t="shared" si="9"/>
        <v>19.82</v>
      </c>
      <c r="F77" s="84">
        <f t="shared" si="10"/>
        <v>18.019335000000002</v>
      </c>
      <c r="G77" s="85">
        <f t="shared" si="4"/>
        <v>16.531500000000001</v>
      </c>
      <c r="H77" s="86">
        <v>16.05</v>
      </c>
      <c r="I77" s="87" t="s">
        <v>236</v>
      </c>
      <c r="J77" s="88">
        <v>16</v>
      </c>
    </row>
    <row r="78" spans="1:10" ht="15" customHeight="1">
      <c r="A78" s="81">
        <v>88440300</v>
      </c>
      <c r="B78" s="82" t="s">
        <v>258</v>
      </c>
      <c r="C78" s="83"/>
      <c r="D78" s="84">
        <f t="shared" si="11"/>
        <v>42.16</v>
      </c>
      <c r="E78" s="84">
        <f t="shared" si="9"/>
        <v>39.04</v>
      </c>
      <c r="F78" s="84">
        <f t="shared" si="10"/>
        <v>35.49945122375</v>
      </c>
      <c r="G78" s="85">
        <f t="shared" si="4"/>
        <v>32.568303874999998</v>
      </c>
      <c r="H78" s="86">
        <v>31.619712499999999</v>
      </c>
      <c r="I78" s="87" t="s">
        <v>1</v>
      </c>
      <c r="J78" s="88">
        <v>17</v>
      </c>
    </row>
    <row r="79" spans="1:10" ht="15" customHeight="1">
      <c r="A79" s="81">
        <v>88450300</v>
      </c>
      <c r="B79" s="82" t="s">
        <v>259</v>
      </c>
      <c r="C79" s="83"/>
      <c r="D79" s="84">
        <f t="shared" si="11"/>
        <v>59.1</v>
      </c>
      <c r="E79" s="84">
        <f t="shared" si="9"/>
        <v>54.73</v>
      </c>
      <c r="F79" s="84">
        <f t="shared" si="10"/>
        <v>49.758496239499998</v>
      </c>
      <c r="G79" s="85">
        <f t="shared" si="4"/>
        <v>45.649996549999997</v>
      </c>
      <c r="H79" s="86">
        <v>44.320384999999995</v>
      </c>
      <c r="I79" s="87" t="s">
        <v>1</v>
      </c>
      <c r="J79" s="88">
        <v>17</v>
      </c>
    </row>
    <row r="80" spans="1:10" ht="15" customHeight="1">
      <c r="A80" s="81">
        <v>88463300</v>
      </c>
      <c r="B80" s="82" t="s">
        <v>488</v>
      </c>
      <c r="C80" s="83"/>
      <c r="D80" s="84">
        <f t="shared" si="8"/>
        <v>138.72999999999999</v>
      </c>
      <c r="E80" s="84">
        <f t="shared" si="9"/>
        <v>123.32</v>
      </c>
      <c r="F80" s="84">
        <f t="shared" si="10"/>
        <v>112.11282200000001</v>
      </c>
      <c r="G80" s="85">
        <f t="shared" si="4"/>
        <v>102.8558</v>
      </c>
      <c r="H80" s="86">
        <v>99.86</v>
      </c>
      <c r="I80" s="87" t="s">
        <v>1</v>
      </c>
      <c r="J80" s="88">
        <v>17</v>
      </c>
    </row>
    <row r="81" spans="1:10" ht="15" customHeight="1">
      <c r="A81" s="81">
        <v>86775300</v>
      </c>
      <c r="B81" s="82" t="s">
        <v>489</v>
      </c>
      <c r="C81" s="83"/>
      <c r="D81" s="84">
        <f t="shared" si="8"/>
        <v>295.39999999999998</v>
      </c>
      <c r="E81" s="84">
        <f t="shared" si="9"/>
        <v>262.58</v>
      </c>
      <c r="F81" s="84">
        <f t="shared" si="10"/>
        <v>238.71172983000005</v>
      </c>
      <c r="G81" s="85">
        <f t="shared" si="4"/>
        <v>219.00158700000003</v>
      </c>
      <c r="H81" s="86">
        <v>212.62290000000002</v>
      </c>
      <c r="I81" s="87" t="s">
        <v>1</v>
      </c>
      <c r="J81" s="88">
        <v>17</v>
      </c>
    </row>
    <row r="82" spans="1:10" ht="15" customHeight="1">
      <c r="A82" s="81">
        <v>82816350</v>
      </c>
      <c r="B82" s="82" t="s">
        <v>260</v>
      </c>
      <c r="C82" s="83"/>
      <c r="D82" s="84">
        <f>TRUNC(E82*1.08,2)</f>
        <v>8.02</v>
      </c>
      <c r="E82" s="84">
        <f t="shared" si="9"/>
        <v>7.43</v>
      </c>
      <c r="F82" s="84">
        <f t="shared" si="10"/>
        <v>6.7624619883040955</v>
      </c>
      <c r="G82" s="85">
        <f t="shared" si="4"/>
        <v>6.204093567251463</v>
      </c>
      <c r="H82" s="86">
        <v>6.0233918128654977</v>
      </c>
      <c r="I82" s="87" t="s">
        <v>236</v>
      </c>
      <c r="J82" s="88">
        <v>18</v>
      </c>
    </row>
    <row r="83" spans="1:10" ht="15" customHeight="1">
      <c r="A83" s="81">
        <v>82820333</v>
      </c>
      <c r="B83" s="82" t="s">
        <v>261</v>
      </c>
      <c r="C83" s="83"/>
      <c r="D83" s="84">
        <f t="shared" ref="D83:D88" si="12">TRUNC(E83*1.08,2)</f>
        <v>7.65</v>
      </c>
      <c r="E83" s="84">
        <f t="shared" si="9"/>
        <v>7.09</v>
      </c>
      <c r="F83" s="84">
        <f t="shared" si="10"/>
        <v>6.4533208688387642</v>
      </c>
      <c r="G83" s="85">
        <f t="shared" si="4"/>
        <v>5.9204778613199665</v>
      </c>
      <c r="H83" s="86">
        <v>5.7480367585630745</v>
      </c>
      <c r="I83" s="87" t="s">
        <v>236</v>
      </c>
      <c r="J83" s="88">
        <v>18</v>
      </c>
    </row>
    <row r="84" spans="1:10" ht="15" customHeight="1">
      <c r="A84" s="81">
        <v>82820330</v>
      </c>
      <c r="B84" s="82" t="s">
        <v>262</v>
      </c>
      <c r="C84" s="83"/>
      <c r="D84" s="84">
        <f t="shared" si="12"/>
        <v>8.26</v>
      </c>
      <c r="E84" s="84">
        <f t="shared" si="9"/>
        <v>7.65</v>
      </c>
      <c r="F84" s="84">
        <f t="shared" si="10"/>
        <v>6.955675187969927</v>
      </c>
      <c r="G84" s="85">
        <f t="shared" si="4"/>
        <v>6.3813533834586478</v>
      </c>
      <c r="H84" s="86">
        <v>6.1954887218045123</v>
      </c>
      <c r="I84" s="87" t="s">
        <v>236</v>
      </c>
      <c r="J84" s="88">
        <v>18</v>
      </c>
    </row>
    <row r="85" spans="1:10" ht="15" customHeight="1">
      <c r="A85" s="81">
        <v>82820303</v>
      </c>
      <c r="B85" s="82" t="s">
        <v>263</v>
      </c>
      <c r="C85" s="83"/>
      <c r="D85" s="84">
        <f t="shared" si="12"/>
        <v>8.1199999999999992</v>
      </c>
      <c r="E85" s="84">
        <f t="shared" si="9"/>
        <v>7.52</v>
      </c>
      <c r="F85" s="84">
        <f t="shared" si="10"/>
        <v>6.839747268170429</v>
      </c>
      <c r="G85" s="85">
        <f t="shared" si="4"/>
        <v>6.2749974937343378</v>
      </c>
      <c r="H85" s="86">
        <v>6.0922305764411044</v>
      </c>
      <c r="I85" s="87" t="s">
        <v>236</v>
      </c>
      <c r="J85" s="88">
        <v>18</v>
      </c>
    </row>
    <row r="86" spans="1:10" ht="15" customHeight="1">
      <c r="A86" s="81">
        <v>82820360</v>
      </c>
      <c r="B86" s="82" t="s">
        <v>264</v>
      </c>
      <c r="C86" s="83"/>
      <c r="D86" s="84">
        <f t="shared" si="12"/>
        <v>11.42</v>
      </c>
      <c r="E86" s="84">
        <f t="shared" si="9"/>
        <v>10.58</v>
      </c>
      <c r="F86" s="84">
        <f t="shared" si="10"/>
        <v>9.6220173433583991</v>
      </c>
      <c r="G86" s="85">
        <f t="shared" ref="G86:G148" si="13">+H86*1.03</f>
        <v>8.8275388471177969</v>
      </c>
      <c r="H86" s="86">
        <v>8.5704260651629092</v>
      </c>
      <c r="I86" s="87" t="s">
        <v>236</v>
      </c>
      <c r="J86" s="88">
        <v>18</v>
      </c>
    </row>
    <row r="87" spans="1:10" ht="15" customHeight="1">
      <c r="A87" s="81">
        <v>82826335</v>
      </c>
      <c r="B87" s="82" t="s">
        <v>265</v>
      </c>
      <c r="C87" s="83"/>
      <c r="D87" s="84">
        <f t="shared" si="12"/>
        <v>11.24</v>
      </c>
      <c r="E87" s="84">
        <f t="shared" si="9"/>
        <v>10.41</v>
      </c>
      <c r="F87" s="84">
        <f t="shared" si="10"/>
        <v>9.4674467836257339</v>
      </c>
      <c r="G87" s="85">
        <f t="shared" si="13"/>
        <v>8.6857309941520491</v>
      </c>
      <c r="H87" s="86">
        <v>8.4327485380116975</v>
      </c>
      <c r="I87" s="87" t="s">
        <v>236</v>
      </c>
      <c r="J87" s="88">
        <v>18</v>
      </c>
    </row>
    <row r="88" spans="1:10" ht="15" customHeight="1">
      <c r="A88" s="81">
        <v>82826330</v>
      </c>
      <c r="B88" s="82" t="s">
        <v>266</v>
      </c>
      <c r="C88" s="83"/>
      <c r="D88" s="84">
        <f t="shared" si="12"/>
        <v>11.88</v>
      </c>
      <c r="E88" s="84">
        <f t="shared" si="9"/>
        <v>11</v>
      </c>
      <c r="F88" s="84">
        <f t="shared" si="10"/>
        <v>10.00844374269006</v>
      </c>
      <c r="G88" s="85">
        <f t="shared" si="13"/>
        <v>9.1820584795321647</v>
      </c>
      <c r="H88" s="86">
        <v>8.9146198830409364</v>
      </c>
      <c r="I88" s="87" t="s">
        <v>236</v>
      </c>
      <c r="J88" s="88">
        <v>18</v>
      </c>
    </row>
    <row r="89" spans="1:10" ht="15" customHeight="1">
      <c r="A89" s="81">
        <v>82826353</v>
      </c>
      <c r="B89" s="82" t="s">
        <v>267</v>
      </c>
      <c r="C89" s="83"/>
      <c r="D89" s="84">
        <f t="shared" si="8"/>
        <v>13.69</v>
      </c>
      <c r="E89" s="84">
        <f t="shared" si="9"/>
        <v>12.17</v>
      </c>
      <c r="F89" s="84">
        <f t="shared" si="10"/>
        <v>11.067552213868005</v>
      </c>
      <c r="G89" s="85">
        <f t="shared" si="13"/>
        <v>10.153717627401839</v>
      </c>
      <c r="H89" s="86">
        <v>9.8579782790309114</v>
      </c>
      <c r="I89" s="87" t="s">
        <v>236</v>
      </c>
      <c r="J89" s="88">
        <v>18</v>
      </c>
    </row>
    <row r="90" spans="1:10" ht="15" customHeight="1">
      <c r="A90" s="81">
        <v>82826355</v>
      </c>
      <c r="B90" s="82" t="s">
        <v>268</v>
      </c>
      <c r="C90" s="83"/>
      <c r="D90" s="84">
        <f t="shared" si="8"/>
        <v>11.52</v>
      </c>
      <c r="E90" s="84">
        <f t="shared" si="9"/>
        <v>10.24</v>
      </c>
      <c r="F90" s="84">
        <f t="shared" si="10"/>
        <v>9.3128762238930705</v>
      </c>
      <c r="G90" s="85">
        <f t="shared" si="13"/>
        <v>8.543923141186303</v>
      </c>
      <c r="H90" s="86">
        <v>8.2950710108604877</v>
      </c>
      <c r="I90" s="87" t="s">
        <v>236</v>
      </c>
      <c r="J90" s="88">
        <v>18</v>
      </c>
    </row>
    <row r="91" spans="1:10" ht="15" customHeight="1">
      <c r="A91" s="81">
        <v>82826350</v>
      </c>
      <c r="B91" s="82" t="s">
        <v>269</v>
      </c>
      <c r="C91" s="83"/>
      <c r="D91" s="84">
        <f t="shared" si="8"/>
        <v>13.28</v>
      </c>
      <c r="E91" s="84">
        <f t="shared" si="9"/>
        <v>11.81</v>
      </c>
      <c r="F91" s="84">
        <f t="shared" si="10"/>
        <v>10.742653901420217</v>
      </c>
      <c r="G91" s="85">
        <f t="shared" si="13"/>
        <v>9.8556457811194651</v>
      </c>
      <c r="H91" s="86">
        <v>9.5685881370091899</v>
      </c>
      <c r="I91" s="87" t="s">
        <v>236</v>
      </c>
      <c r="J91" s="88">
        <v>18</v>
      </c>
    </row>
    <row r="92" spans="1:10" ht="15" customHeight="1">
      <c r="A92" s="81">
        <v>82826303</v>
      </c>
      <c r="B92" s="82" t="s">
        <v>270</v>
      </c>
      <c r="C92" s="83"/>
      <c r="D92" s="84">
        <f t="shared" si="8"/>
        <v>13.45</v>
      </c>
      <c r="E92" s="84">
        <f t="shared" si="9"/>
        <v>11.96</v>
      </c>
      <c r="F92" s="84">
        <f t="shared" si="10"/>
        <v>10.87996658312448</v>
      </c>
      <c r="G92" s="85">
        <f t="shared" si="13"/>
        <v>9.9816207184628247</v>
      </c>
      <c r="H92" s="86">
        <v>9.6908939014202176</v>
      </c>
      <c r="I92" s="87" t="s">
        <v>236</v>
      </c>
      <c r="J92" s="88">
        <v>18</v>
      </c>
    </row>
    <row r="93" spans="1:10" ht="15" customHeight="1">
      <c r="A93" s="81">
        <v>82826305</v>
      </c>
      <c r="B93" s="82" t="s">
        <v>271</v>
      </c>
      <c r="C93" s="83"/>
      <c r="D93" s="84">
        <f t="shared" si="8"/>
        <v>13.66</v>
      </c>
      <c r="E93" s="84">
        <f t="shared" si="9"/>
        <v>12.15</v>
      </c>
      <c r="F93" s="84">
        <f t="shared" si="10"/>
        <v>11.05179502088555</v>
      </c>
      <c r="G93" s="85">
        <f t="shared" si="13"/>
        <v>10.139261487050963</v>
      </c>
      <c r="H93" s="86">
        <v>9.8439431913116131</v>
      </c>
      <c r="I93" s="87" t="s">
        <v>236</v>
      </c>
      <c r="J93" s="88">
        <v>18</v>
      </c>
    </row>
    <row r="94" spans="1:10" ht="15" customHeight="1">
      <c r="A94" s="81">
        <v>82832330</v>
      </c>
      <c r="B94" s="82" t="s">
        <v>272</v>
      </c>
      <c r="C94" s="83"/>
      <c r="D94" s="84">
        <f t="shared" si="8"/>
        <v>21.56</v>
      </c>
      <c r="E94" s="84">
        <f t="shared" si="9"/>
        <v>19.170000000000002</v>
      </c>
      <c r="F94" s="84">
        <f t="shared" si="10"/>
        <v>17.427830609857981</v>
      </c>
      <c r="G94" s="85">
        <f t="shared" si="13"/>
        <v>15.988835421888055</v>
      </c>
      <c r="H94" s="86">
        <v>15.523141186299082</v>
      </c>
      <c r="I94" s="87" t="s">
        <v>236</v>
      </c>
      <c r="J94" s="88">
        <v>18</v>
      </c>
    </row>
    <row r="95" spans="1:10" ht="15" customHeight="1">
      <c r="A95" s="81">
        <v>82832356</v>
      </c>
      <c r="B95" s="82" t="s">
        <v>273</v>
      </c>
      <c r="C95" s="83"/>
      <c r="D95" s="84">
        <f t="shared" si="8"/>
        <v>22.27</v>
      </c>
      <c r="E95" s="84">
        <f t="shared" si="9"/>
        <v>19.8</v>
      </c>
      <c r="F95" s="84">
        <f t="shared" si="10"/>
        <v>18.00822055137845</v>
      </c>
      <c r="G95" s="85">
        <f t="shared" si="13"/>
        <v>16.521303258145366</v>
      </c>
      <c r="H95" s="86">
        <v>16.040100250626569</v>
      </c>
      <c r="I95" s="87" t="s">
        <v>236</v>
      </c>
      <c r="J95" s="88">
        <v>18</v>
      </c>
    </row>
    <row r="96" spans="1:10" ht="15" customHeight="1">
      <c r="A96" s="81">
        <v>82832350</v>
      </c>
      <c r="B96" s="82" t="s">
        <v>274</v>
      </c>
      <c r="C96" s="83"/>
      <c r="D96" s="84">
        <f t="shared" si="8"/>
        <v>22.52</v>
      </c>
      <c r="E96" s="84">
        <f t="shared" si="9"/>
        <v>20.02</v>
      </c>
      <c r="F96" s="84">
        <f t="shared" si="10"/>
        <v>18.200683408521307</v>
      </c>
      <c r="G96" s="85">
        <f t="shared" si="13"/>
        <v>16.697874686716794</v>
      </c>
      <c r="H96" s="86">
        <v>16.21152882205514</v>
      </c>
      <c r="I96" s="87" t="s">
        <v>236</v>
      </c>
      <c r="J96" s="88">
        <v>18</v>
      </c>
    </row>
    <row r="97" spans="1:10" ht="15" customHeight="1">
      <c r="A97" s="81">
        <v>82832366</v>
      </c>
      <c r="B97" s="82" t="s">
        <v>275</v>
      </c>
      <c r="C97" s="83"/>
      <c r="D97" s="84">
        <f t="shared" si="8"/>
        <v>23.86</v>
      </c>
      <c r="E97" s="84">
        <f t="shared" si="9"/>
        <v>21.21</v>
      </c>
      <c r="F97" s="84">
        <f t="shared" si="10"/>
        <v>19.282677326649964</v>
      </c>
      <c r="G97" s="85">
        <f t="shared" si="13"/>
        <v>17.690529657477029</v>
      </c>
      <c r="H97" s="86">
        <v>17.175271512113621</v>
      </c>
      <c r="I97" s="87" t="s">
        <v>236</v>
      </c>
      <c r="J97" s="88">
        <v>18</v>
      </c>
    </row>
    <row r="98" spans="1:10" ht="15" customHeight="1">
      <c r="A98" s="81">
        <v>82832360</v>
      </c>
      <c r="B98" s="82" t="s">
        <v>264</v>
      </c>
      <c r="C98" s="83"/>
      <c r="D98" s="84">
        <f t="shared" si="8"/>
        <v>22.84</v>
      </c>
      <c r="E98" s="84">
        <f t="shared" si="9"/>
        <v>20.309999999999999</v>
      </c>
      <c r="F98" s="84">
        <f t="shared" si="10"/>
        <v>18.471181888053472</v>
      </c>
      <c r="G98" s="85">
        <f t="shared" si="13"/>
        <v>16.946038429406855</v>
      </c>
      <c r="H98" s="86">
        <v>16.45246449456976</v>
      </c>
      <c r="I98" s="87" t="s">
        <v>236</v>
      </c>
      <c r="J98" s="88">
        <v>18</v>
      </c>
    </row>
    <row r="99" spans="1:10" ht="15" customHeight="1">
      <c r="A99" s="81">
        <v>82840350</v>
      </c>
      <c r="B99" s="82" t="s">
        <v>276</v>
      </c>
      <c r="C99" s="83"/>
      <c r="D99" s="84">
        <f t="shared" si="8"/>
        <v>32.49</v>
      </c>
      <c r="E99" s="84">
        <f t="shared" si="9"/>
        <v>28.88</v>
      </c>
      <c r="F99" s="84">
        <f t="shared" si="10"/>
        <v>26.26198830409357</v>
      </c>
      <c r="G99" s="85">
        <f t="shared" si="13"/>
        <v>24.093567251461991</v>
      </c>
      <c r="H99" s="86">
        <v>23.391812865497077</v>
      </c>
      <c r="I99" s="87" t="s">
        <v>236</v>
      </c>
      <c r="J99" s="88">
        <v>19</v>
      </c>
    </row>
    <row r="100" spans="1:10" ht="15" customHeight="1">
      <c r="A100" s="81">
        <v>82840360</v>
      </c>
      <c r="B100" s="82" t="s">
        <v>277</v>
      </c>
      <c r="C100" s="83"/>
      <c r="D100" s="84">
        <f t="shared" si="8"/>
        <v>34.81</v>
      </c>
      <c r="E100" s="84">
        <f t="shared" si="9"/>
        <v>30.95</v>
      </c>
      <c r="F100" s="84">
        <f t="shared" si="10"/>
        <v>28.137844611528827</v>
      </c>
      <c r="G100" s="85">
        <f t="shared" si="13"/>
        <v>25.814536340852133</v>
      </c>
      <c r="H100" s="86">
        <v>25.062656641604011</v>
      </c>
      <c r="I100" s="87" t="s">
        <v>236</v>
      </c>
      <c r="J100" s="88">
        <v>19</v>
      </c>
    </row>
    <row r="101" spans="1:10" ht="15" customHeight="1">
      <c r="A101" s="81">
        <v>82840370</v>
      </c>
      <c r="B101" s="82" t="s">
        <v>278</v>
      </c>
      <c r="C101" s="83"/>
      <c r="D101" s="84">
        <f t="shared" si="8"/>
        <v>37.130000000000003</v>
      </c>
      <c r="E101" s="84">
        <f t="shared" si="9"/>
        <v>33.01</v>
      </c>
      <c r="F101" s="84">
        <f t="shared" si="10"/>
        <v>30.01370091896408</v>
      </c>
      <c r="G101" s="85">
        <f t="shared" si="13"/>
        <v>27.535505430242274</v>
      </c>
      <c r="H101" s="86">
        <v>26.733500417710946</v>
      </c>
      <c r="I101" s="87" t="s">
        <v>236</v>
      </c>
      <c r="J101" s="88">
        <v>19</v>
      </c>
    </row>
    <row r="102" spans="1:10" ht="15" customHeight="1">
      <c r="A102" s="81">
        <v>82850350</v>
      </c>
      <c r="B102" s="82" t="s">
        <v>279</v>
      </c>
      <c r="C102" s="83"/>
      <c r="D102" s="84">
        <f t="shared" si="8"/>
        <v>39.450000000000003</v>
      </c>
      <c r="E102" s="84">
        <f t="shared" si="9"/>
        <v>35.07</v>
      </c>
      <c r="F102" s="84">
        <f t="shared" si="10"/>
        <v>31.88955722639934</v>
      </c>
      <c r="G102" s="85">
        <f t="shared" si="13"/>
        <v>29.25647451963242</v>
      </c>
      <c r="H102" s="86">
        <v>28.404344193817881</v>
      </c>
      <c r="I102" s="87" t="s">
        <v>236</v>
      </c>
      <c r="J102" s="88">
        <v>19</v>
      </c>
    </row>
    <row r="103" spans="1:10" ht="15" customHeight="1">
      <c r="A103" s="81">
        <v>82850360</v>
      </c>
      <c r="B103" s="82" t="s">
        <v>280</v>
      </c>
      <c r="C103" s="83"/>
      <c r="D103" s="84">
        <f t="shared" si="8"/>
        <v>41.78</v>
      </c>
      <c r="E103" s="84">
        <f t="shared" si="9"/>
        <v>37.14</v>
      </c>
      <c r="F103" s="84">
        <f t="shared" si="10"/>
        <v>33.76541353383459</v>
      </c>
      <c r="G103" s="85">
        <f t="shared" si="13"/>
        <v>30.977443609022558</v>
      </c>
      <c r="H103" s="86">
        <v>30.075187969924812</v>
      </c>
      <c r="I103" s="87" t="s">
        <v>236</v>
      </c>
      <c r="J103" s="88">
        <v>19</v>
      </c>
    </row>
    <row r="104" spans="1:10" ht="15" customHeight="1">
      <c r="A104" s="81">
        <v>82850370</v>
      </c>
      <c r="B104" s="82" t="s">
        <v>281</v>
      </c>
      <c r="C104" s="83"/>
      <c r="D104" s="84">
        <f t="shared" si="8"/>
        <v>44.1</v>
      </c>
      <c r="E104" s="84">
        <f t="shared" si="9"/>
        <v>39.200000000000003</v>
      </c>
      <c r="F104" s="84">
        <f t="shared" si="10"/>
        <v>35.641269841269846</v>
      </c>
      <c r="G104" s="85">
        <f t="shared" si="13"/>
        <v>32.698412698412703</v>
      </c>
      <c r="H104" s="86">
        <v>31.74603174603175</v>
      </c>
      <c r="I104" s="87" t="s">
        <v>236</v>
      </c>
      <c r="J104" s="88">
        <v>19</v>
      </c>
    </row>
    <row r="105" spans="1:10" ht="15" customHeight="1">
      <c r="A105" s="81">
        <v>88450380</v>
      </c>
      <c r="B105" s="82" t="s">
        <v>282</v>
      </c>
      <c r="C105" s="83"/>
      <c r="D105" s="84">
        <f t="shared" si="8"/>
        <v>79.2</v>
      </c>
      <c r="E105" s="84">
        <f t="shared" si="9"/>
        <v>70.400000000000006</v>
      </c>
      <c r="F105" s="84">
        <f t="shared" si="10"/>
        <v>64.000484635500001</v>
      </c>
      <c r="G105" s="85">
        <f t="shared" si="13"/>
        <v>58.71604095</v>
      </c>
      <c r="H105" s="86">
        <v>57.005865</v>
      </c>
      <c r="I105" s="87" t="s">
        <v>1</v>
      </c>
      <c r="J105" s="88">
        <v>19</v>
      </c>
    </row>
    <row r="106" spans="1:10" ht="15" customHeight="1">
      <c r="A106" s="81">
        <v>82863370</v>
      </c>
      <c r="B106" s="82" t="s">
        <v>283</v>
      </c>
      <c r="C106" s="83"/>
      <c r="D106" s="84">
        <f t="shared" si="8"/>
        <v>58.02</v>
      </c>
      <c r="E106" s="84">
        <f t="shared" si="9"/>
        <v>51.58</v>
      </c>
      <c r="F106" s="84">
        <f t="shared" si="10"/>
        <v>46.896407685881378</v>
      </c>
      <c r="G106" s="85">
        <f t="shared" si="13"/>
        <v>43.024227234753553</v>
      </c>
      <c r="H106" s="86">
        <v>41.771094402673349</v>
      </c>
      <c r="I106" s="87" t="s">
        <v>236</v>
      </c>
      <c r="J106" s="88">
        <v>19</v>
      </c>
    </row>
    <row r="107" spans="1:10" ht="15" customHeight="1">
      <c r="A107" s="81">
        <v>88463380</v>
      </c>
      <c r="B107" s="82" t="s">
        <v>284</v>
      </c>
      <c r="C107" s="83"/>
      <c r="D107" s="84">
        <f t="shared" si="8"/>
        <v>138.65</v>
      </c>
      <c r="E107" s="84">
        <f t="shared" si="9"/>
        <v>123.25</v>
      </c>
      <c r="F107" s="84">
        <f t="shared" si="10"/>
        <v>112.04546000000001</v>
      </c>
      <c r="G107" s="85">
        <f t="shared" si="13"/>
        <v>102.794</v>
      </c>
      <c r="H107" s="86">
        <v>99.8</v>
      </c>
      <c r="I107" s="87" t="s">
        <v>1</v>
      </c>
      <c r="J107" s="88">
        <v>19</v>
      </c>
    </row>
    <row r="108" spans="1:10" ht="15" customHeight="1">
      <c r="A108" s="81">
        <v>88463390</v>
      </c>
      <c r="B108" s="82" t="s">
        <v>285</v>
      </c>
      <c r="C108" s="83"/>
      <c r="D108" s="84">
        <f t="shared" si="8"/>
        <v>112.17</v>
      </c>
      <c r="E108" s="84">
        <f t="shared" si="9"/>
        <v>99.71</v>
      </c>
      <c r="F108" s="84">
        <f t="shared" si="10"/>
        <v>90.652175733000021</v>
      </c>
      <c r="G108" s="85">
        <f t="shared" si="13"/>
        <v>83.167133700000008</v>
      </c>
      <c r="H108" s="86">
        <v>80.744790000000009</v>
      </c>
      <c r="I108" s="87" t="s">
        <v>1</v>
      </c>
      <c r="J108" s="88">
        <v>19</v>
      </c>
    </row>
    <row r="109" spans="1:10" ht="15" customHeight="1">
      <c r="A109" s="81">
        <v>86775380</v>
      </c>
      <c r="B109" s="82" t="s">
        <v>661</v>
      </c>
      <c r="C109" s="83"/>
      <c r="D109" s="84">
        <f t="shared" si="8"/>
        <v>274.83999999999997</v>
      </c>
      <c r="E109" s="84">
        <f t="shared" si="9"/>
        <v>244.31</v>
      </c>
      <c r="F109" s="84">
        <f t="shared" si="10"/>
        <v>222.10147314600002</v>
      </c>
      <c r="G109" s="85">
        <f t="shared" si="13"/>
        <v>203.76281940000001</v>
      </c>
      <c r="H109" s="86">
        <v>197.82798</v>
      </c>
      <c r="I109" s="87" t="s">
        <v>1</v>
      </c>
      <c r="J109" s="88">
        <v>19</v>
      </c>
    </row>
    <row r="110" spans="1:10" ht="15" customHeight="1">
      <c r="A110" s="81">
        <v>86775390</v>
      </c>
      <c r="B110" s="82" t="s">
        <v>662</v>
      </c>
      <c r="C110" s="83"/>
      <c r="D110" s="84">
        <f t="shared" si="8"/>
        <v>283.27</v>
      </c>
      <c r="E110" s="84">
        <f t="shared" si="9"/>
        <v>251.8</v>
      </c>
      <c r="F110" s="84">
        <f t="shared" si="10"/>
        <v>228.91313542650002</v>
      </c>
      <c r="G110" s="85">
        <f t="shared" si="13"/>
        <v>210.01205085000001</v>
      </c>
      <c r="H110" s="86">
        <v>203.895195</v>
      </c>
      <c r="I110" s="87" t="s">
        <v>1</v>
      </c>
      <c r="J110" s="88">
        <v>19</v>
      </c>
    </row>
    <row r="111" spans="1:10" ht="15" customHeight="1">
      <c r="A111" s="81">
        <v>8291674201</v>
      </c>
      <c r="B111" s="82" t="s">
        <v>286</v>
      </c>
      <c r="C111" s="83"/>
      <c r="D111" s="84">
        <f t="shared" si="8"/>
        <v>11.1</v>
      </c>
      <c r="E111" s="84">
        <f t="shared" si="9"/>
        <v>9.8699999999999992</v>
      </c>
      <c r="F111" s="84">
        <f t="shared" si="10"/>
        <v>8.9816000000000003</v>
      </c>
      <c r="G111" s="85">
        <f t="shared" si="13"/>
        <v>8.24</v>
      </c>
      <c r="H111" s="86">
        <v>8</v>
      </c>
      <c r="I111" s="87" t="s">
        <v>236</v>
      </c>
      <c r="J111" s="88">
        <v>19</v>
      </c>
    </row>
    <row r="112" spans="1:10" ht="15" customHeight="1">
      <c r="A112" s="81">
        <v>8292074201</v>
      </c>
      <c r="B112" s="82" t="s">
        <v>287</v>
      </c>
      <c r="C112" s="83"/>
      <c r="D112" s="84">
        <f t="shared" si="8"/>
        <v>12.19</v>
      </c>
      <c r="E112" s="84">
        <f t="shared" si="9"/>
        <v>10.84</v>
      </c>
      <c r="F112" s="84">
        <f t="shared" si="10"/>
        <v>9.8573060000000012</v>
      </c>
      <c r="G112" s="85">
        <f t="shared" si="13"/>
        <v>9.0434000000000001</v>
      </c>
      <c r="H112" s="86">
        <v>8.7799999999999994</v>
      </c>
      <c r="I112" s="87" t="s">
        <v>236</v>
      </c>
      <c r="J112" s="88">
        <v>19</v>
      </c>
    </row>
    <row r="113" spans="1:10" ht="15" customHeight="1">
      <c r="A113" s="81">
        <v>8292074301</v>
      </c>
      <c r="B113" s="82" t="s">
        <v>288</v>
      </c>
      <c r="C113" s="83"/>
      <c r="D113" s="84">
        <f t="shared" si="8"/>
        <v>22.56</v>
      </c>
      <c r="E113" s="84">
        <f t="shared" si="9"/>
        <v>20.059999999999999</v>
      </c>
      <c r="F113" s="84">
        <f t="shared" si="10"/>
        <v>18.243875000000003</v>
      </c>
      <c r="G113" s="85">
        <f t="shared" si="13"/>
        <v>16.737500000000001</v>
      </c>
      <c r="H113" s="86">
        <v>16.25</v>
      </c>
      <c r="I113" s="87" t="s">
        <v>236</v>
      </c>
      <c r="J113" s="88">
        <v>19</v>
      </c>
    </row>
    <row r="114" spans="1:10" ht="15" customHeight="1">
      <c r="A114" s="81">
        <v>8292674201</v>
      </c>
      <c r="B114" s="82" t="s">
        <v>289</v>
      </c>
      <c r="C114" s="83"/>
      <c r="D114" s="84">
        <f t="shared" si="8"/>
        <v>22.78</v>
      </c>
      <c r="E114" s="84">
        <f t="shared" si="9"/>
        <v>20.25</v>
      </c>
      <c r="F114" s="84">
        <f t="shared" si="10"/>
        <v>18.412279999999999</v>
      </c>
      <c r="G114" s="85">
        <f t="shared" si="13"/>
        <v>16.891999999999999</v>
      </c>
      <c r="H114" s="86">
        <v>16.399999999999999</v>
      </c>
      <c r="I114" s="87" t="s">
        <v>236</v>
      </c>
      <c r="J114" s="88">
        <v>19</v>
      </c>
    </row>
    <row r="115" spans="1:10" ht="15" customHeight="1">
      <c r="A115" s="81">
        <v>8292674301</v>
      </c>
      <c r="B115" s="82" t="s">
        <v>290</v>
      </c>
      <c r="C115" s="83"/>
      <c r="D115" s="84">
        <f t="shared" si="8"/>
        <v>22.26</v>
      </c>
      <c r="E115" s="84">
        <f t="shared" si="9"/>
        <v>19.79</v>
      </c>
      <c r="F115" s="84">
        <f t="shared" si="10"/>
        <v>17.996881000000005</v>
      </c>
      <c r="G115" s="85">
        <f t="shared" si="13"/>
        <v>16.510900000000003</v>
      </c>
      <c r="H115" s="86">
        <v>16.03</v>
      </c>
      <c r="I115" s="87" t="s">
        <v>236</v>
      </c>
      <c r="J115" s="88">
        <v>19</v>
      </c>
    </row>
    <row r="116" spans="1:10" ht="15" customHeight="1">
      <c r="A116" s="81">
        <v>8293274201</v>
      </c>
      <c r="B116" s="82" t="s">
        <v>291</v>
      </c>
      <c r="C116" s="83"/>
      <c r="D116" s="84">
        <f t="shared" si="8"/>
        <v>28.33</v>
      </c>
      <c r="E116" s="84">
        <f t="shared" si="9"/>
        <v>25.19</v>
      </c>
      <c r="F116" s="84">
        <f t="shared" si="10"/>
        <v>22.903080000000003</v>
      </c>
      <c r="G116" s="85">
        <f t="shared" si="13"/>
        <v>21.012</v>
      </c>
      <c r="H116" s="86">
        <v>20.399999999999999</v>
      </c>
      <c r="I116" s="87" t="s">
        <v>236</v>
      </c>
      <c r="J116" s="88">
        <v>19</v>
      </c>
    </row>
    <row r="117" spans="1:10" ht="15" customHeight="1">
      <c r="A117" s="81">
        <v>8293274301</v>
      </c>
      <c r="B117" s="82" t="s">
        <v>292</v>
      </c>
      <c r="C117" s="83"/>
      <c r="D117" s="84">
        <f t="shared" si="8"/>
        <v>30.25</v>
      </c>
      <c r="E117" s="84">
        <f t="shared" si="9"/>
        <v>26.89</v>
      </c>
      <c r="F117" s="84">
        <f t="shared" si="10"/>
        <v>24.452406000000003</v>
      </c>
      <c r="G117" s="85">
        <f t="shared" si="13"/>
        <v>22.433400000000002</v>
      </c>
      <c r="H117" s="86">
        <v>21.78</v>
      </c>
      <c r="I117" s="87" t="s">
        <v>236</v>
      </c>
      <c r="J117" s="88">
        <v>19</v>
      </c>
    </row>
    <row r="118" spans="1:10" ht="15" customHeight="1">
      <c r="A118" s="81">
        <v>8293274401</v>
      </c>
      <c r="B118" s="82" t="s">
        <v>293</v>
      </c>
      <c r="C118" s="83"/>
      <c r="D118" s="84">
        <f t="shared" si="8"/>
        <v>36.549999999999997</v>
      </c>
      <c r="E118" s="84">
        <f t="shared" si="9"/>
        <v>32.49</v>
      </c>
      <c r="F118" s="84">
        <f t="shared" si="10"/>
        <v>29.538237000000002</v>
      </c>
      <c r="G118" s="85">
        <f t="shared" si="13"/>
        <v>27.099299999999999</v>
      </c>
      <c r="H118" s="86">
        <v>26.31</v>
      </c>
      <c r="I118" s="87" t="s">
        <v>236</v>
      </c>
      <c r="J118" s="88">
        <v>19</v>
      </c>
    </row>
    <row r="119" spans="1:10" ht="15" customHeight="1">
      <c r="A119" s="81">
        <v>86740742</v>
      </c>
      <c r="B119" s="82" t="s">
        <v>294</v>
      </c>
      <c r="C119" s="83"/>
      <c r="D119" s="84">
        <f t="shared" si="8"/>
        <v>60.03</v>
      </c>
      <c r="E119" s="84">
        <f t="shared" si="9"/>
        <v>53.36</v>
      </c>
      <c r="F119" s="84">
        <f t="shared" si="10"/>
        <v>48.511867000000009</v>
      </c>
      <c r="G119" s="85">
        <f t="shared" si="13"/>
        <v>44.506300000000003</v>
      </c>
      <c r="H119" s="86">
        <v>43.21</v>
      </c>
      <c r="I119" s="87" t="s">
        <v>1</v>
      </c>
      <c r="J119" s="88">
        <v>20</v>
      </c>
    </row>
    <row r="120" spans="1:10" ht="15" customHeight="1">
      <c r="A120" s="81">
        <v>86740743</v>
      </c>
      <c r="B120" s="82" t="s">
        <v>294</v>
      </c>
      <c r="C120" s="83"/>
      <c r="D120" s="84">
        <f t="shared" si="8"/>
        <v>61.11</v>
      </c>
      <c r="E120" s="84">
        <f t="shared" si="9"/>
        <v>54.32</v>
      </c>
      <c r="F120" s="84">
        <f t="shared" si="10"/>
        <v>49.38757300000001</v>
      </c>
      <c r="G120" s="85">
        <f t="shared" si="13"/>
        <v>45.309700000000007</v>
      </c>
      <c r="H120" s="86">
        <v>43.99</v>
      </c>
      <c r="I120" s="87" t="s">
        <v>1</v>
      </c>
      <c r="J120" s="88">
        <v>20</v>
      </c>
    </row>
    <row r="121" spans="1:10" ht="15" customHeight="1">
      <c r="A121" s="81">
        <v>86750743</v>
      </c>
      <c r="B121" s="82" t="s">
        <v>295</v>
      </c>
      <c r="C121" s="83"/>
      <c r="D121" s="84">
        <f t="shared" si="8"/>
        <v>82.53</v>
      </c>
      <c r="E121" s="84">
        <f t="shared" si="9"/>
        <v>73.36</v>
      </c>
      <c r="F121" s="84">
        <f t="shared" si="10"/>
        <v>66.699607</v>
      </c>
      <c r="G121" s="85">
        <f t="shared" si="13"/>
        <v>61.192299999999996</v>
      </c>
      <c r="H121" s="86">
        <v>59.41</v>
      </c>
      <c r="I121" s="87" t="s">
        <v>1</v>
      </c>
      <c r="J121" s="88">
        <v>20</v>
      </c>
    </row>
    <row r="122" spans="1:10" ht="15" customHeight="1">
      <c r="A122" s="81">
        <v>86763744</v>
      </c>
      <c r="B122" s="82" t="s">
        <v>296</v>
      </c>
      <c r="C122" s="83"/>
      <c r="D122" s="84">
        <f t="shared" si="8"/>
        <v>130.72999999999999</v>
      </c>
      <c r="E122" s="84">
        <f t="shared" si="9"/>
        <v>116.21</v>
      </c>
      <c r="F122" s="84">
        <f t="shared" si="10"/>
        <v>105.64607000000001</v>
      </c>
      <c r="G122" s="85">
        <f t="shared" si="13"/>
        <v>96.923000000000002</v>
      </c>
      <c r="H122" s="86">
        <v>94.1</v>
      </c>
      <c r="I122" s="87" t="s">
        <v>1</v>
      </c>
      <c r="J122" s="88">
        <v>20</v>
      </c>
    </row>
    <row r="123" spans="1:10" ht="15" customHeight="1">
      <c r="A123" s="81">
        <v>86775744</v>
      </c>
      <c r="B123" s="82" t="s">
        <v>297</v>
      </c>
      <c r="C123" s="83"/>
      <c r="D123" s="84">
        <f t="shared" si="8"/>
        <v>284.29000000000002</v>
      </c>
      <c r="E123" s="84">
        <f t="shared" si="9"/>
        <v>252.71</v>
      </c>
      <c r="F123" s="84">
        <f t="shared" si="10"/>
        <v>229.73810100000003</v>
      </c>
      <c r="G123" s="85">
        <f t="shared" si="13"/>
        <v>210.7689</v>
      </c>
      <c r="H123" s="86">
        <v>204.63</v>
      </c>
      <c r="I123" s="87" t="s">
        <v>1</v>
      </c>
      <c r="J123" s="88">
        <v>20</v>
      </c>
    </row>
    <row r="124" spans="1:10" ht="15" customHeight="1">
      <c r="A124" s="81">
        <v>8291676201</v>
      </c>
      <c r="B124" s="82" t="s">
        <v>298</v>
      </c>
      <c r="C124" s="83"/>
      <c r="D124" s="84">
        <f t="shared" si="8"/>
        <v>4.87</v>
      </c>
      <c r="E124" s="84">
        <f t="shared" si="9"/>
        <v>4.33</v>
      </c>
      <c r="F124" s="84">
        <f t="shared" si="10"/>
        <v>3.9406770000000004</v>
      </c>
      <c r="G124" s="85">
        <f t="shared" si="13"/>
        <v>3.6153</v>
      </c>
      <c r="H124" s="86">
        <v>3.51</v>
      </c>
      <c r="I124" s="87" t="s">
        <v>236</v>
      </c>
      <c r="J124" s="88">
        <v>20</v>
      </c>
    </row>
    <row r="125" spans="1:10" ht="15" customHeight="1">
      <c r="A125" s="81">
        <v>8291676301</v>
      </c>
      <c r="B125" s="82" t="s">
        <v>299</v>
      </c>
      <c r="C125" s="83"/>
      <c r="D125" s="84">
        <f t="shared" si="8"/>
        <v>6.53</v>
      </c>
      <c r="E125" s="84">
        <f t="shared" si="9"/>
        <v>5.81</v>
      </c>
      <c r="F125" s="84">
        <f t="shared" si="10"/>
        <v>5.2879170000000002</v>
      </c>
      <c r="G125" s="85">
        <f t="shared" si="13"/>
        <v>4.8513000000000002</v>
      </c>
      <c r="H125" s="86">
        <v>4.71</v>
      </c>
      <c r="I125" s="87" t="s">
        <v>236</v>
      </c>
      <c r="J125" s="88">
        <v>20</v>
      </c>
    </row>
    <row r="126" spans="1:10" ht="15" customHeight="1">
      <c r="A126" s="81">
        <v>8292076201</v>
      </c>
      <c r="B126" s="82" t="s">
        <v>300</v>
      </c>
      <c r="C126" s="83"/>
      <c r="D126" s="84">
        <f t="shared" si="8"/>
        <v>5.5</v>
      </c>
      <c r="E126" s="84">
        <f t="shared" si="9"/>
        <v>4.8899999999999997</v>
      </c>
      <c r="F126" s="84">
        <f t="shared" si="10"/>
        <v>4.4458920000000006</v>
      </c>
      <c r="G126" s="85">
        <f t="shared" si="13"/>
        <v>4.0788000000000002</v>
      </c>
      <c r="H126" s="86">
        <v>3.96</v>
      </c>
      <c r="I126" s="87" t="s">
        <v>236</v>
      </c>
      <c r="J126" s="88">
        <v>20</v>
      </c>
    </row>
    <row r="127" spans="1:10" ht="15" customHeight="1">
      <c r="A127" s="81">
        <v>8292076301</v>
      </c>
      <c r="B127" s="82" t="s">
        <v>301</v>
      </c>
      <c r="C127" s="83"/>
      <c r="D127" s="84">
        <f t="shared" si="8"/>
        <v>6.89</v>
      </c>
      <c r="E127" s="84">
        <f t="shared" si="9"/>
        <v>6.13</v>
      </c>
      <c r="F127" s="84">
        <f t="shared" si="10"/>
        <v>5.5798189999999996</v>
      </c>
      <c r="G127" s="85">
        <f t="shared" si="13"/>
        <v>5.1190999999999995</v>
      </c>
      <c r="H127" s="86">
        <v>4.97</v>
      </c>
      <c r="I127" s="87" t="s">
        <v>236</v>
      </c>
      <c r="J127" s="88">
        <v>20</v>
      </c>
    </row>
    <row r="128" spans="1:10" ht="15" customHeight="1">
      <c r="A128" s="81">
        <v>8292076401</v>
      </c>
      <c r="B128" s="82" t="s">
        <v>302</v>
      </c>
      <c r="C128" s="83"/>
      <c r="D128" s="84">
        <f t="shared" si="8"/>
        <v>13.23</v>
      </c>
      <c r="E128" s="84">
        <f t="shared" si="9"/>
        <v>11.76</v>
      </c>
      <c r="F128" s="84">
        <f t="shared" si="10"/>
        <v>10.699330999999999</v>
      </c>
      <c r="G128" s="85">
        <f t="shared" si="13"/>
        <v>9.8158999999999992</v>
      </c>
      <c r="H128" s="86">
        <v>9.5299999999999994</v>
      </c>
      <c r="I128" s="87" t="s">
        <v>236</v>
      </c>
      <c r="J128" s="88">
        <v>20</v>
      </c>
    </row>
    <row r="129" spans="1:10" ht="15" customHeight="1">
      <c r="A129" s="81">
        <v>8292676301</v>
      </c>
      <c r="B129" s="82" t="s">
        <v>303</v>
      </c>
      <c r="C129" s="83"/>
      <c r="D129" s="84">
        <f t="shared" si="8"/>
        <v>8.4</v>
      </c>
      <c r="E129" s="84">
        <f t="shared" si="9"/>
        <v>7.47</v>
      </c>
      <c r="F129" s="84">
        <f t="shared" si="10"/>
        <v>6.7923350000000005</v>
      </c>
      <c r="G129" s="85">
        <f t="shared" si="13"/>
        <v>6.2314999999999996</v>
      </c>
      <c r="H129" s="86">
        <v>6.05</v>
      </c>
      <c r="I129" s="87" t="s">
        <v>236</v>
      </c>
      <c r="J129" s="88">
        <v>20</v>
      </c>
    </row>
    <row r="130" spans="1:10" ht="15" customHeight="1">
      <c r="A130" s="81">
        <v>8292676401</v>
      </c>
      <c r="B130" s="82" t="s">
        <v>304</v>
      </c>
      <c r="C130" s="83"/>
      <c r="D130" s="84">
        <f t="shared" si="8"/>
        <v>10.84</v>
      </c>
      <c r="E130" s="84">
        <f t="shared" si="9"/>
        <v>9.64</v>
      </c>
      <c r="F130" s="84">
        <f t="shared" si="10"/>
        <v>8.7682870000000008</v>
      </c>
      <c r="G130" s="85">
        <f t="shared" si="13"/>
        <v>8.0442999999999998</v>
      </c>
      <c r="H130" s="86">
        <v>7.81</v>
      </c>
      <c r="I130" s="87" t="s">
        <v>236</v>
      </c>
      <c r="J130" s="88">
        <v>20</v>
      </c>
    </row>
    <row r="131" spans="1:10" ht="15" customHeight="1">
      <c r="A131" s="81">
        <v>8293276401</v>
      </c>
      <c r="B131" s="82" t="s">
        <v>305</v>
      </c>
      <c r="C131" s="83"/>
      <c r="D131" s="84">
        <f t="shared" si="8"/>
        <v>10.84</v>
      </c>
      <c r="E131" s="84">
        <f t="shared" si="9"/>
        <v>9.64</v>
      </c>
      <c r="F131" s="84">
        <f t="shared" si="10"/>
        <v>8.7682870000000008</v>
      </c>
      <c r="G131" s="85">
        <f t="shared" si="13"/>
        <v>8.0442999999999998</v>
      </c>
      <c r="H131" s="86">
        <v>7.81</v>
      </c>
      <c r="I131" s="87" t="s">
        <v>236</v>
      </c>
      <c r="J131" s="88">
        <v>20</v>
      </c>
    </row>
    <row r="132" spans="1:10" ht="15" customHeight="1">
      <c r="A132" s="81">
        <v>8293276501</v>
      </c>
      <c r="B132" s="82" t="s">
        <v>306</v>
      </c>
      <c r="C132" s="83"/>
      <c r="D132" s="84">
        <f t="shared" si="8"/>
        <v>18.420000000000002</v>
      </c>
      <c r="E132" s="84">
        <f t="shared" si="9"/>
        <v>16.38</v>
      </c>
      <c r="F132" s="84">
        <f t="shared" si="10"/>
        <v>14.898229000000001</v>
      </c>
      <c r="G132" s="85">
        <f t="shared" si="13"/>
        <v>13.668099999999999</v>
      </c>
      <c r="H132" s="86">
        <v>13.27</v>
      </c>
      <c r="I132" s="87" t="s">
        <v>236</v>
      </c>
      <c r="J132" s="88">
        <v>20</v>
      </c>
    </row>
    <row r="133" spans="1:10" ht="15" customHeight="1">
      <c r="A133" s="81">
        <v>82816761</v>
      </c>
      <c r="B133" s="82" t="s">
        <v>663</v>
      </c>
      <c r="C133" s="83"/>
      <c r="D133" s="84">
        <f t="shared" si="8"/>
        <v>4.68</v>
      </c>
      <c r="E133" s="84">
        <v>4.16</v>
      </c>
      <c r="F133" s="84"/>
      <c r="G133" s="85"/>
      <c r="H133" s="86">
        <v>3.51</v>
      </c>
      <c r="I133" s="87" t="s">
        <v>236</v>
      </c>
      <c r="J133" s="88">
        <v>21</v>
      </c>
    </row>
    <row r="134" spans="1:10" ht="15" customHeight="1">
      <c r="A134" s="81">
        <v>82816762</v>
      </c>
      <c r="B134" s="82" t="s">
        <v>664</v>
      </c>
      <c r="C134" s="83"/>
      <c r="D134" s="84">
        <f t="shared" si="8"/>
        <v>4.8600000000000003</v>
      </c>
      <c r="E134" s="84">
        <v>4.32</v>
      </c>
      <c r="F134" s="84"/>
      <c r="G134" s="85"/>
      <c r="H134" s="86">
        <v>4.71</v>
      </c>
      <c r="I134" s="87" t="s">
        <v>236</v>
      </c>
      <c r="J134" s="88">
        <v>21</v>
      </c>
    </row>
    <row r="135" spans="1:10" ht="15" customHeight="1">
      <c r="A135" s="81">
        <v>82816763</v>
      </c>
      <c r="B135" s="82" t="s">
        <v>665</v>
      </c>
      <c r="C135" s="83"/>
      <c r="D135" s="84">
        <f t="shared" ref="D135:D203" si="14">TRUNC(E135*1.125,2)</f>
        <v>6.58</v>
      </c>
      <c r="E135" s="84">
        <v>5.85</v>
      </c>
      <c r="F135" s="84"/>
      <c r="G135" s="85"/>
      <c r="H135" s="86">
        <v>3.96</v>
      </c>
      <c r="I135" s="87" t="s">
        <v>236</v>
      </c>
      <c r="J135" s="88">
        <v>21</v>
      </c>
    </row>
    <row r="136" spans="1:10" ht="15" customHeight="1">
      <c r="A136" s="81">
        <v>82820762</v>
      </c>
      <c r="B136" s="82" t="s">
        <v>666</v>
      </c>
      <c r="C136" s="83"/>
      <c r="D136" s="84">
        <f t="shared" si="14"/>
        <v>5.33</v>
      </c>
      <c r="E136" s="84">
        <v>4.74</v>
      </c>
      <c r="F136" s="84"/>
      <c r="G136" s="85"/>
      <c r="H136" s="86">
        <v>4.97</v>
      </c>
      <c r="I136" s="87" t="s">
        <v>236</v>
      </c>
      <c r="J136" s="88">
        <v>21</v>
      </c>
    </row>
    <row r="137" spans="1:10" ht="15" customHeight="1">
      <c r="A137" s="81">
        <v>82820763</v>
      </c>
      <c r="B137" s="82" t="s">
        <v>667</v>
      </c>
      <c r="C137" s="83"/>
      <c r="D137" s="84">
        <f t="shared" si="14"/>
        <v>6.32</v>
      </c>
      <c r="E137" s="84">
        <v>5.62</v>
      </c>
      <c r="F137" s="84"/>
      <c r="G137" s="85"/>
      <c r="H137" s="86">
        <v>9.5299999999999994</v>
      </c>
      <c r="I137" s="87" t="s">
        <v>236</v>
      </c>
      <c r="J137" s="88">
        <v>21</v>
      </c>
    </row>
    <row r="138" spans="1:10" ht="15" customHeight="1">
      <c r="A138" s="81">
        <v>86740764</v>
      </c>
      <c r="B138" s="82" t="s">
        <v>307</v>
      </c>
      <c r="C138" s="83"/>
      <c r="D138" s="84">
        <f t="shared" si="14"/>
        <v>35.159999999999997</v>
      </c>
      <c r="E138" s="84">
        <f t="shared" ref="E138:E211" si="15">TRUNC(F138*1.1,2)</f>
        <v>31.26</v>
      </c>
      <c r="F138" s="84">
        <f t="shared" si="10"/>
        <v>28.426764000000002</v>
      </c>
      <c r="G138" s="85">
        <f t="shared" si="13"/>
        <v>26.079599999999999</v>
      </c>
      <c r="H138" s="86">
        <v>25.32</v>
      </c>
      <c r="I138" s="87" t="s">
        <v>1</v>
      </c>
      <c r="J138" s="88">
        <v>21</v>
      </c>
    </row>
    <row r="139" spans="1:10" ht="15" customHeight="1">
      <c r="A139" s="81">
        <v>86740765</v>
      </c>
      <c r="B139" s="82" t="s">
        <v>308</v>
      </c>
      <c r="C139" s="83"/>
      <c r="D139" s="84">
        <f t="shared" si="14"/>
        <v>35.19</v>
      </c>
      <c r="E139" s="84">
        <f t="shared" si="15"/>
        <v>31.28</v>
      </c>
      <c r="F139" s="84">
        <f t="shared" si="10"/>
        <v>28.437991000000004</v>
      </c>
      <c r="G139" s="85">
        <f t="shared" si="13"/>
        <v>26.0899</v>
      </c>
      <c r="H139" s="86">
        <v>25.33</v>
      </c>
      <c r="I139" s="87" t="s">
        <v>1</v>
      </c>
      <c r="J139" s="88">
        <v>21</v>
      </c>
    </row>
    <row r="140" spans="1:10" ht="15" customHeight="1">
      <c r="A140" s="81">
        <v>86740766</v>
      </c>
      <c r="B140" s="82" t="s">
        <v>309</v>
      </c>
      <c r="C140" s="83"/>
      <c r="D140" s="84">
        <f t="shared" si="14"/>
        <v>42.25</v>
      </c>
      <c r="E140" s="84">
        <f t="shared" si="15"/>
        <v>37.56</v>
      </c>
      <c r="F140" s="84">
        <f t="shared" ref="F140:F212" si="16">G140*1.09</f>
        <v>34.152534000000003</v>
      </c>
      <c r="G140" s="85">
        <f t="shared" si="13"/>
        <v>31.332600000000003</v>
      </c>
      <c r="H140" s="86">
        <v>30.42</v>
      </c>
      <c r="I140" s="87" t="s">
        <v>1</v>
      </c>
      <c r="J140" s="88">
        <v>21</v>
      </c>
    </row>
    <row r="141" spans="1:10" ht="15" customHeight="1">
      <c r="A141" s="81">
        <v>86750766</v>
      </c>
      <c r="B141" s="82" t="s">
        <v>310</v>
      </c>
      <c r="C141" s="83"/>
      <c r="D141" s="84">
        <f t="shared" si="14"/>
        <v>44.74</v>
      </c>
      <c r="E141" s="84">
        <f t="shared" si="15"/>
        <v>39.770000000000003</v>
      </c>
      <c r="F141" s="84">
        <f t="shared" si="16"/>
        <v>36.162167000000011</v>
      </c>
      <c r="G141" s="85">
        <f t="shared" si="13"/>
        <v>33.176300000000005</v>
      </c>
      <c r="H141" s="86">
        <v>32.21</v>
      </c>
      <c r="I141" s="87" t="s">
        <v>1</v>
      </c>
      <c r="J141" s="88">
        <v>21</v>
      </c>
    </row>
    <row r="142" spans="1:10" ht="15" customHeight="1">
      <c r="A142" s="81">
        <v>86750768</v>
      </c>
      <c r="B142" s="82" t="s">
        <v>311</v>
      </c>
      <c r="C142" s="83"/>
      <c r="D142" s="84">
        <f t="shared" si="14"/>
        <v>41.28</v>
      </c>
      <c r="E142" s="84">
        <f t="shared" si="15"/>
        <v>36.700000000000003</v>
      </c>
      <c r="F142" s="84">
        <f t="shared" si="16"/>
        <v>33.366644000000001</v>
      </c>
      <c r="G142" s="85">
        <f t="shared" si="13"/>
        <v>30.611599999999999</v>
      </c>
      <c r="H142" s="86">
        <v>29.72</v>
      </c>
      <c r="I142" s="87" t="s">
        <v>1</v>
      </c>
      <c r="J142" s="88">
        <v>21</v>
      </c>
    </row>
    <row r="143" spans="1:10" ht="15" customHeight="1">
      <c r="A143" s="81">
        <v>86763768</v>
      </c>
      <c r="B143" s="82" t="s">
        <v>312</v>
      </c>
      <c r="C143" s="83"/>
      <c r="D143" s="84">
        <f t="shared" si="14"/>
        <v>78.66</v>
      </c>
      <c r="E143" s="84">
        <f t="shared" si="15"/>
        <v>69.92</v>
      </c>
      <c r="F143" s="84">
        <f t="shared" si="16"/>
        <v>63.567273999999998</v>
      </c>
      <c r="G143" s="85">
        <f t="shared" si="13"/>
        <v>58.318599999999996</v>
      </c>
      <c r="H143" s="86">
        <v>56.62</v>
      </c>
      <c r="I143" s="87" t="s">
        <v>1</v>
      </c>
      <c r="J143" s="88">
        <v>21</v>
      </c>
    </row>
    <row r="144" spans="1:10" ht="15" customHeight="1">
      <c r="A144" s="81">
        <v>86775769</v>
      </c>
      <c r="B144" s="82" t="s">
        <v>313</v>
      </c>
      <c r="C144" s="83"/>
      <c r="D144" s="84">
        <f t="shared" si="14"/>
        <v>160.21</v>
      </c>
      <c r="E144" s="84">
        <f t="shared" si="15"/>
        <v>142.41</v>
      </c>
      <c r="F144" s="84">
        <f t="shared" si="16"/>
        <v>129.469764</v>
      </c>
      <c r="G144" s="85">
        <f t="shared" si="13"/>
        <v>118.7796</v>
      </c>
      <c r="H144" s="86">
        <v>115.32</v>
      </c>
      <c r="I144" s="87" t="s">
        <v>1</v>
      </c>
      <c r="J144" s="88">
        <v>21</v>
      </c>
    </row>
    <row r="145" spans="1:10" ht="15" customHeight="1">
      <c r="A145" s="81">
        <v>8291677201</v>
      </c>
      <c r="B145" s="82" t="s">
        <v>314</v>
      </c>
      <c r="C145" s="83"/>
      <c r="D145" s="84">
        <f t="shared" si="14"/>
        <v>6.39</v>
      </c>
      <c r="E145" s="84">
        <f t="shared" si="15"/>
        <v>5.68</v>
      </c>
      <c r="F145" s="84">
        <f t="shared" si="16"/>
        <v>5.1644199999999998</v>
      </c>
      <c r="G145" s="85">
        <f t="shared" si="13"/>
        <v>4.7379999999999995</v>
      </c>
      <c r="H145" s="86">
        <v>4.5999999999999996</v>
      </c>
      <c r="I145" s="87" t="s">
        <v>236</v>
      </c>
      <c r="J145" s="88">
        <v>22</v>
      </c>
    </row>
    <row r="146" spans="1:10" ht="15" customHeight="1">
      <c r="A146" s="81">
        <v>8292077201</v>
      </c>
      <c r="B146" s="82" t="s">
        <v>315</v>
      </c>
      <c r="C146" s="83"/>
      <c r="D146" s="84">
        <f t="shared" si="14"/>
        <v>7.41</v>
      </c>
      <c r="E146" s="84">
        <f t="shared" si="15"/>
        <v>6.59</v>
      </c>
      <c r="F146" s="84">
        <f t="shared" si="16"/>
        <v>5.9952180000000013</v>
      </c>
      <c r="G146" s="85">
        <f t="shared" si="13"/>
        <v>5.5002000000000004</v>
      </c>
      <c r="H146" s="86">
        <v>5.34</v>
      </c>
      <c r="I146" s="87" t="s">
        <v>236</v>
      </c>
      <c r="J146" s="88">
        <v>22</v>
      </c>
    </row>
    <row r="147" spans="1:10" ht="15" customHeight="1">
      <c r="A147" s="81">
        <v>8292077301</v>
      </c>
      <c r="B147" s="82" t="s">
        <v>316</v>
      </c>
      <c r="C147" s="83"/>
      <c r="D147" s="84">
        <f t="shared" si="14"/>
        <v>11.72</v>
      </c>
      <c r="E147" s="84">
        <f t="shared" si="15"/>
        <v>10.42</v>
      </c>
      <c r="F147" s="84">
        <f t="shared" si="16"/>
        <v>9.4755880000000001</v>
      </c>
      <c r="G147" s="85">
        <f t="shared" si="13"/>
        <v>8.6931999999999992</v>
      </c>
      <c r="H147" s="86">
        <v>8.44</v>
      </c>
      <c r="I147" s="87" t="s">
        <v>236</v>
      </c>
      <c r="J147" s="88">
        <v>22</v>
      </c>
    </row>
    <row r="148" spans="1:10" ht="15" customHeight="1">
      <c r="A148" s="81">
        <v>8292677301</v>
      </c>
      <c r="B148" s="82" t="s">
        <v>317</v>
      </c>
      <c r="C148" s="83"/>
      <c r="D148" s="84">
        <f t="shared" si="14"/>
        <v>9.82</v>
      </c>
      <c r="E148" s="84">
        <f t="shared" si="15"/>
        <v>8.73</v>
      </c>
      <c r="F148" s="84">
        <f t="shared" si="16"/>
        <v>7.9374890000000011</v>
      </c>
      <c r="G148" s="85">
        <f t="shared" si="13"/>
        <v>7.2821000000000007</v>
      </c>
      <c r="H148" s="86">
        <v>7.07</v>
      </c>
      <c r="I148" s="87" t="s">
        <v>236</v>
      </c>
      <c r="J148" s="88">
        <v>22</v>
      </c>
    </row>
    <row r="149" spans="1:10" ht="15" customHeight="1">
      <c r="A149" s="81">
        <v>8292677401</v>
      </c>
      <c r="B149" s="82" t="s">
        <v>318</v>
      </c>
      <c r="C149" s="83"/>
      <c r="D149" s="84">
        <f t="shared" si="14"/>
        <v>12.78</v>
      </c>
      <c r="E149" s="84">
        <f t="shared" si="15"/>
        <v>11.36</v>
      </c>
      <c r="F149" s="84">
        <f t="shared" si="16"/>
        <v>10.32884</v>
      </c>
      <c r="G149" s="85">
        <f t="shared" ref="G149:G215" si="17">+H149*1.03</f>
        <v>9.4759999999999991</v>
      </c>
      <c r="H149" s="86">
        <v>9.1999999999999993</v>
      </c>
      <c r="I149" s="87" t="s">
        <v>236</v>
      </c>
      <c r="J149" s="88">
        <v>22</v>
      </c>
    </row>
    <row r="150" spans="1:10" ht="15" customHeight="1">
      <c r="A150" s="81">
        <v>8293277401</v>
      </c>
      <c r="B150" s="82" t="s">
        <v>319</v>
      </c>
      <c r="C150" s="83"/>
      <c r="D150" s="84">
        <f t="shared" si="14"/>
        <v>16.079999999999998</v>
      </c>
      <c r="E150" s="84">
        <f t="shared" si="15"/>
        <v>14.3</v>
      </c>
      <c r="F150" s="84">
        <f t="shared" si="16"/>
        <v>13.000866000000002</v>
      </c>
      <c r="G150" s="85">
        <f t="shared" si="17"/>
        <v>11.9274</v>
      </c>
      <c r="H150" s="86">
        <v>11.58</v>
      </c>
      <c r="I150" s="87" t="s">
        <v>236</v>
      </c>
      <c r="J150" s="88">
        <v>22</v>
      </c>
    </row>
    <row r="151" spans="1:10" ht="15" customHeight="1">
      <c r="A151" s="81">
        <v>8293277501</v>
      </c>
      <c r="B151" s="82" t="s">
        <v>320</v>
      </c>
      <c r="C151" s="83"/>
      <c r="D151" s="84">
        <f t="shared" si="14"/>
        <v>17.46</v>
      </c>
      <c r="E151" s="84">
        <f t="shared" si="15"/>
        <v>15.52</v>
      </c>
      <c r="F151" s="84">
        <f t="shared" si="16"/>
        <v>14.112339000000002</v>
      </c>
      <c r="G151" s="85">
        <f t="shared" si="17"/>
        <v>12.947100000000001</v>
      </c>
      <c r="H151" s="86">
        <v>12.57</v>
      </c>
      <c r="I151" s="87" t="s">
        <v>236</v>
      </c>
      <c r="J151" s="88">
        <v>22</v>
      </c>
    </row>
    <row r="152" spans="1:10" ht="15" customHeight="1">
      <c r="A152" s="81">
        <v>86740774</v>
      </c>
      <c r="B152" s="82" t="s">
        <v>490</v>
      </c>
      <c r="C152" s="83"/>
      <c r="D152" s="84">
        <f t="shared" si="14"/>
        <v>39.979999999999997</v>
      </c>
      <c r="E152" s="84">
        <f t="shared" si="15"/>
        <v>35.54</v>
      </c>
      <c r="F152" s="84">
        <f t="shared" si="16"/>
        <v>32.311306000000009</v>
      </c>
      <c r="G152" s="85">
        <f t="shared" si="17"/>
        <v>29.643400000000003</v>
      </c>
      <c r="H152" s="86">
        <v>28.78</v>
      </c>
      <c r="I152" s="87" t="s">
        <v>1</v>
      </c>
      <c r="J152" s="88">
        <v>22</v>
      </c>
    </row>
    <row r="153" spans="1:10" ht="15" customHeight="1">
      <c r="A153" s="81">
        <v>86740775</v>
      </c>
      <c r="B153" s="82" t="s">
        <v>491</v>
      </c>
      <c r="C153" s="83"/>
      <c r="D153" s="84">
        <f t="shared" si="14"/>
        <v>39.92</v>
      </c>
      <c r="E153" s="84">
        <f t="shared" si="15"/>
        <v>35.49</v>
      </c>
      <c r="F153" s="84">
        <f t="shared" si="16"/>
        <v>32.266398000000002</v>
      </c>
      <c r="G153" s="85">
        <f t="shared" si="17"/>
        <v>29.6022</v>
      </c>
      <c r="H153" s="86">
        <v>28.74</v>
      </c>
      <c r="I153" s="87" t="s">
        <v>1</v>
      </c>
      <c r="J153" s="88">
        <v>22</v>
      </c>
    </row>
    <row r="154" spans="1:10" ht="15" customHeight="1">
      <c r="A154" s="81">
        <v>86750776</v>
      </c>
      <c r="B154" s="82" t="s">
        <v>492</v>
      </c>
      <c r="C154" s="83"/>
      <c r="D154" s="84">
        <f t="shared" si="14"/>
        <v>51.3</v>
      </c>
      <c r="E154" s="84">
        <f t="shared" si="15"/>
        <v>45.6</v>
      </c>
      <c r="F154" s="84">
        <f t="shared" si="16"/>
        <v>41.461311000000002</v>
      </c>
      <c r="G154" s="85">
        <f t="shared" si="17"/>
        <v>38.0379</v>
      </c>
      <c r="H154" s="86">
        <v>36.93</v>
      </c>
      <c r="I154" s="87" t="s">
        <v>1</v>
      </c>
      <c r="J154" s="88">
        <v>22</v>
      </c>
    </row>
    <row r="155" spans="1:10" ht="15" customHeight="1">
      <c r="A155" s="81">
        <v>86763778</v>
      </c>
      <c r="B155" s="82" t="s">
        <v>493</v>
      </c>
      <c r="C155" s="83"/>
      <c r="D155" s="84">
        <f t="shared" si="14"/>
        <v>93.78</v>
      </c>
      <c r="E155" s="84">
        <f t="shared" si="15"/>
        <v>83.36</v>
      </c>
      <c r="F155" s="84">
        <f t="shared" si="16"/>
        <v>75.782250000000005</v>
      </c>
      <c r="G155" s="85">
        <f t="shared" si="17"/>
        <v>69.525000000000006</v>
      </c>
      <c r="H155" s="86">
        <v>67.5</v>
      </c>
      <c r="I155" s="87" t="s">
        <v>1</v>
      </c>
      <c r="J155" s="88">
        <v>22</v>
      </c>
    </row>
    <row r="156" spans="1:10" ht="15" customHeight="1">
      <c r="A156" s="81">
        <v>82816100</v>
      </c>
      <c r="B156" s="82" t="s">
        <v>321</v>
      </c>
      <c r="C156" s="83"/>
      <c r="D156" s="84">
        <f>TRUNC(E156*1.08,2)</f>
        <v>4.4400000000000004</v>
      </c>
      <c r="E156" s="84">
        <f t="shared" si="15"/>
        <v>4.12</v>
      </c>
      <c r="F156" s="84">
        <f t="shared" si="16"/>
        <v>3.7498180000000003</v>
      </c>
      <c r="G156" s="85">
        <f t="shared" si="17"/>
        <v>3.4401999999999999</v>
      </c>
      <c r="H156" s="86">
        <v>3.34</v>
      </c>
      <c r="I156" s="87" t="s">
        <v>236</v>
      </c>
      <c r="J156" s="88">
        <v>22</v>
      </c>
    </row>
    <row r="157" spans="1:10" ht="15" customHeight="1">
      <c r="A157" s="81">
        <v>82820100</v>
      </c>
      <c r="B157" s="82" t="s">
        <v>322</v>
      </c>
      <c r="C157" s="83"/>
      <c r="D157" s="84">
        <f t="shared" ref="D157:D162" si="18">TRUNC(E157*1.08,2)</f>
        <v>5.28</v>
      </c>
      <c r="E157" s="84">
        <f t="shared" si="15"/>
        <v>4.8899999999999997</v>
      </c>
      <c r="F157" s="84">
        <f t="shared" si="16"/>
        <v>4.4458920000000006</v>
      </c>
      <c r="G157" s="85">
        <f t="shared" si="17"/>
        <v>4.0788000000000002</v>
      </c>
      <c r="H157" s="86">
        <v>3.96</v>
      </c>
      <c r="I157" s="87" t="s">
        <v>236</v>
      </c>
      <c r="J157" s="88">
        <v>23</v>
      </c>
    </row>
    <row r="158" spans="1:10" ht="15" customHeight="1">
      <c r="A158" s="81">
        <v>82826100</v>
      </c>
      <c r="B158" s="82" t="s">
        <v>323</v>
      </c>
      <c r="C158" s="83"/>
      <c r="D158" s="84">
        <f t="shared" si="18"/>
        <v>7.79</v>
      </c>
      <c r="E158" s="84">
        <f t="shared" si="15"/>
        <v>7.22</v>
      </c>
      <c r="F158" s="84">
        <f t="shared" si="16"/>
        <v>6.5677950000000003</v>
      </c>
      <c r="G158" s="85">
        <f t="shared" si="17"/>
        <v>6.0255000000000001</v>
      </c>
      <c r="H158" s="86">
        <v>5.85</v>
      </c>
      <c r="I158" s="87" t="s">
        <v>236</v>
      </c>
      <c r="J158" s="88">
        <v>23</v>
      </c>
    </row>
    <row r="159" spans="1:10" ht="15" customHeight="1">
      <c r="A159" s="81">
        <v>82832100</v>
      </c>
      <c r="B159" s="82" t="s">
        <v>324</v>
      </c>
      <c r="C159" s="83"/>
      <c r="D159" s="84">
        <f t="shared" si="18"/>
        <v>11.52</v>
      </c>
      <c r="E159" s="84">
        <f t="shared" si="15"/>
        <v>10.67</v>
      </c>
      <c r="F159" s="84">
        <f t="shared" si="16"/>
        <v>9.7001280000000012</v>
      </c>
      <c r="G159" s="85">
        <f t="shared" si="17"/>
        <v>8.8992000000000004</v>
      </c>
      <c r="H159" s="86">
        <v>8.64</v>
      </c>
      <c r="I159" s="87" t="s">
        <v>236</v>
      </c>
      <c r="J159" s="88">
        <v>23</v>
      </c>
    </row>
    <row r="160" spans="1:10" ht="15" customHeight="1">
      <c r="A160" s="81">
        <v>88440100</v>
      </c>
      <c r="B160" s="82" t="s">
        <v>325</v>
      </c>
      <c r="C160" s="83"/>
      <c r="D160" s="84">
        <f t="shared" si="18"/>
        <v>20.45</v>
      </c>
      <c r="E160" s="84">
        <f t="shared" si="15"/>
        <v>18.940000000000001</v>
      </c>
      <c r="F160" s="84">
        <f t="shared" si="16"/>
        <v>17.222271328250002</v>
      </c>
      <c r="G160" s="85">
        <f t="shared" si="17"/>
        <v>15.800248925</v>
      </c>
      <c r="H160" s="86">
        <v>15.340047499999999</v>
      </c>
      <c r="I160" s="87" t="s">
        <v>1</v>
      </c>
      <c r="J160" s="88">
        <v>23</v>
      </c>
    </row>
    <row r="161" spans="1:10" ht="15" customHeight="1">
      <c r="A161" s="81">
        <v>88450100</v>
      </c>
      <c r="B161" s="82" t="s">
        <v>326</v>
      </c>
      <c r="C161" s="83"/>
      <c r="D161" s="84">
        <f t="shared" si="18"/>
        <v>27.45</v>
      </c>
      <c r="E161" s="84">
        <f t="shared" si="15"/>
        <v>25.42</v>
      </c>
      <c r="F161" s="84">
        <f t="shared" si="16"/>
        <v>23.113165237499999</v>
      </c>
      <c r="G161" s="85">
        <f t="shared" si="17"/>
        <v>21.204738749999997</v>
      </c>
      <c r="H161" s="86">
        <v>20.587124999999997</v>
      </c>
      <c r="I161" s="87" t="s">
        <v>1</v>
      </c>
      <c r="J161" s="88">
        <v>23</v>
      </c>
    </row>
    <row r="162" spans="1:10" ht="15" customHeight="1">
      <c r="A162" s="81">
        <v>88463100</v>
      </c>
      <c r="B162" s="82" t="s">
        <v>327</v>
      </c>
      <c r="C162" s="83"/>
      <c r="D162" s="84">
        <f t="shared" si="18"/>
        <v>40.01</v>
      </c>
      <c r="E162" s="84">
        <f t="shared" si="15"/>
        <v>37.049999999999997</v>
      </c>
      <c r="F162" s="84">
        <f t="shared" si="16"/>
        <v>33.685956720500002</v>
      </c>
      <c r="G162" s="85">
        <f t="shared" si="17"/>
        <v>30.904547449999999</v>
      </c>
      <c r="H162" s="86">
        <v>30.004414999999998</v>
      </c>
      <c r="I162" s="87" t="s">
        <v>1</v>
      </c>
      <c r="J162" s="88">
        <v>23</v>
      </c>
    </row>
    <row r="163" spans="1:10" ht="15" customHeight="1">
      <c r="A163" s="81">
        <v>86775100</v>
      </c>
      <c r="B163" s="82" t="s">
        <v>328</v>
      </c>
      <c r="C163" s="83"/>
      <c r="D163" s="84">
        <f t="shared" si="14"/>
        <v>158</v>
      </c>
      <c r="E163" s="84">
        <f t="shared" si="15"/>
        <v>140.44999999999999</v>
      </c>
      <c r="F163" s="84">
        <f t="shared" si="16"/>
        <v>127.68467100000002</v>
      </c>
      <c r="G163" s="85">
        <f t="shared" si="17"/>
        <v>117.14190000000001</v>
      </c>
      <c r="H163" s="86">
        <v>113.73</v>
      </c>
      <c r="I163" s="87" t="s">
        <v>236</v>
      </c>
      <c r="J163" s="88">
        <v>23</v>
      </c>
    </row>
    <row r="164" spans="1:10" ht="15" customHeight="1">
      <c r="A164" s="81">
        <v>82820130</v>
      </c>
      <c r="B164" s="82" t="s">
        <v>329</v>
      </c>
      <c r="C164" s="83"/>
      <c r="D164" s="84">
        <f>TRUNC(E164*1.08,2)</f>
        <v>5</v>
      </c>
      <c r="E164" s="84">
        <f t="shared" si="15"/>
        <v>4.63</v>
      </c>
      <c r="F164" s="84">
        <f t="shared" si="16"/>
        <v>4.2120477527151223</v>
      </c>
      <c r="G164" s="85">
        <f t="shared" si="17"/>
        <v>3.8642639933166261</v>
      </c>
      <c r="H164" s="86">
        <v>3.7517126148705104</v>
      </c>
      <c r="I164" s="87" t="s">
        <v>236</v>
      </c>
      <c r="J164" s="88">
        <v>23</v>
      </c>
    </row>
    <row r="165" spans="1:10" ht="15" customHeight="1">
      <c r="A165" s="81">
        <v>82826130</v>
      </c>
      <c r="B165" s="82" t="s">
        <v>330</v>
      </c>
      <c r="C165" s="83"/>
      <c r="D165" s="84">
        <f t="shared" ref="D165:D174" si="19">TRUNC(E165*1.08,2)</f>
        <v>6.6</v>
      </c>
      <c r="E165" s="84">
        <f t="shared" si="15"/>
        <v>6.12</v>
      </c>
      <c r="F165" s="84">
        <f t="shared" si="16"/>
        <v>5.564540150375942</v>
      </c>
      <c r="G165" s="85">
        <f t="shared" si="17"/>
        <v>5.1050827067669191</v>
      </c>
      <c r="H165" s="86">
        <v>4.9563909774436103</v>
      </c>
      <c r="I165" s="87" t="s">
        <v>236</v>
      </c>
      <c r="J165" s="88">
        <v>24</v>
      </c>
    </row>
    <row r="166" spans="1:10" ht="15" customHeight="1">
      <c r="A166" s="81">
        <v>82826150</v>
      </c>
      <c r="B166" s="82" t="s">
        <v>331</v>
      </c>
      <c r="C166" s="83"/>
      <c r="D166" s="84">
        <f t="shared" si="19"/>
        <v>6.6</v>
      </c>
      <c r="E166" s="84">
        <f t="shared" si="15"/>
        <v>6.12</v>
      </c>
      <c r="F166" s="84">
        <f t="shared" si="16"/>
        <v>5.564540150375942</v>
      </c>
      <c r="G166" s="85">
        <f t="shared" si="17"/>
        <v>5.1050827067669191</v>
      </c>
      <c r="H166" s="86">
        <v>4.9563909774436103</v>
      </c>
      <c r="I166" s="87" t="s">
        <v>236</v>
      </c>
      <c r="J166" s="88">
        <v>24</v>
      </c>
    </row>
    <row r="167" spans="1:10" ht="15" customHeight="1">
      <c r="A167" s="81">
        <v>82832150</v>
      </c>
      <c r="B167" s="82" t="s">
        <v>332</v>
      </c>
      <c r="C167" s="83"/>
      <c r="D167" s="84">
        <f t="shared" si="19"/>
        <v>11.46</v>
      </c>
      <c r="E167" s="84">
        <f t="shared" si="15"/>
        <v>10.62</v>
      </c>
      <c r="F167" s="84">
        <f t="shared" si="16"/>
        <v>9.6606599832915663</v>
      </c>
      <c r="G167" s="85">
        <f t="shared" si="17"/>
        <v>8.8629908103592339</v>
      </c>
      <c r="H167" s="86">
        <v>8.6048454469507121</v>
      </c>
      <c r="I167" s="87" t="s">
        <v>236</v>
      </c>
      <c r="J167" s="88">
        <v>24</v>
      </c>
    </row>
    <row r="168" spans="1:10" ht="15" customHeight="1">
      <c r="A168" s="81">
        <v>82832160</v>
      </c>
      <c r="B168" s="82" t="s">
        <v>333</v>
      </c>
      <c r="C168" s="83"/>
      <c r="D168" s="84">
        <f t="shared" si="19"/>
        <v>11.69</v>
      </c>
      <c r="E168" s="84">
        <f t="shared" si="15"/>
        <v>10.83</v>
      </c>
      <c r="F168" s="84">
        <f t="shared" si="16"/>
        <v>9.8538731829573969</v>
      </c>
      <c r="G168" s="85">
        <f t="shared" si="17"/>
        <v>9.0402506265664186</v>
      </c>
      <c r="H168" s="86">
        <v>8.7769423558897266</v>
      </c>
      <c r="I168" s="87" t="s">
        <v>236</v>
      </c>
      <c r="J168" s="88">
        <v>24</v>
      </c>
    </row>
    <row r="169" spans="1:10" ht="15" customHeight="1">
      <c r="A169" s="81">
        <v>82840160</v>
      </c>
      <c r="B169" s="82" t="s">
        <v>334</v>
      </c>
      <c r="C169" s="83"/>
      <c r="D169" s="84">
        <f t="shared" si="19"/>
        <v>20.05</v>
      </c>
      <c r="E169" s="84">
        <f t="shared" si="15"/>
        <v>18.57</v>
      </c>
      <c r="F169" s="84">
        <f t="shared" si="16"/>
        <v>16.882706766917295</v>
      </c>
      <c r="G169" s="85">
        <f t="shared" si="17"/>
        <v>15.488721804511279</v>
      </c>
      <c r="H169" s="86">
        <v>15.037593984962406</v>
      </c>
      <c r="I169" s="87" t="s">
        <v>236</v>
      </c>
      <c r="J169" s="88">
        <v>24</v>
      </c>
    </row>
    <row r="170" spans="1:10" ht="15" customHeight="1">
      <c r="A170" s="81">
        <v>82840170</v>
      </c>
      <c r="B170" s="82" t="s">
        <v>335</v>
      </c>
      <c r="C170" s="83"/>
      <c r="D170" s="84">
        <f t="shared" si="19"/>
        <v>22.28</v>
      </c>
      <c r="E170" s="84">
        <f t="shared" si="15"/>
        <v>20.63</v>
      </c>
      <c r="F170" s="84">
        <f t="shared" si="16"/>
        <v>18.758563074352551</v>
      </c>
      <c r="G170" s="85">
        <f t="shared" si="17"/>
        <v>17.209690893901421</v>
      </c>
      <c r="H170" s="86">
        <v>16.708437761069341</v>
      </c>
      <c r="I170" s="87" t="s">
        <v>236</v>
      </c>
      <c r="J170" s="88">
        <v>24</v>
      </c>
    </row>
    <row r="171" spans="1:10" ht="15" customHeight="1">
      <c r="A171" s="81">
        <v>82850170</v>
      </c>
      <c r="B171" s="82" t="s">
        <v>336</v>
      </c>
      <c r="C171" s="83"/>
      <c r="D171" s="84">
        <f t="shared" si="19"/>
        <v>24.5</v>
      </c>
      <c r="E171" s="84">
        <f t="shared" si="15"/>
        <v>22.69</v>
      </c>
      <c r="F171" s="84">
        <f t="shared" si="16"/>
        <v>20.634419381787808</v>
      </c>
      <c r="G171" s="85">
        <f t="shared" si="17"/>
        <v>18.930659983291566</v>
      </c>
      <c r="H171" s="86">
        <v>18.379281537176276</v>
      </c>
      <c r="I171" s="87" t="s">
        <v>236</v>
      </c>
      <c r="J171" s="88">
        <v>24</v>
      </c>
    </row>
    <row r="172" spans="1:10" ht="15" customHeight="1">
      <c r="A172" s="81">
        <v>88450180</v>
      </c>
      <c r="B172" s="82" t="s">
        <v>337</v>
      </c>
      <c r="C172" s="83"/>
      <c r="D172" s="84">
        <f t="shared" si="19"/>
        <v>26.74</v>
      </c>
      <c r="E172" s="84">
        <f t="shared" si="15"/>
        <v>24.76</v>
      </c>
      <c r="F172" s="84">
        <f t="shared" si="16"/>
        <v>22.510135000000005</v>
      </c>
      <c r="G172" s="85">
        <f t="shared" si="17"/>
        <v>20.651500000000002</v>
      </c>
      <c r="H172" s="86">
        <v>20.05</v>
      </c>
      <c r="I172" s="87" t="s">
        <v>236</v>
      </c>
      <c r="J172" s="88">
        <v>24</v>
      </c>
    </row>
    <row r="173" spans="1:10" ht="15" customHeight="1">
      <c r="A173" s="81">
        <v>88463180</v>
      </c>
      <c r="B173" s="82" t="s">
        <v>338</v>
      </c>
      <c r="C173" s="83"/>
      <c r="D173" s="84">
        <f t="shared" si="19"/>
        <v>59.2</v>
      </c>
      <c r="E173" s="84">
        <f t="shared" si="15"/>
        <v>54.82</v>
      </c>
      <c r="F173" s="84">
        <f t="shared" si="16"/>
        <v>49.836653000000005</v>
      </c>
      <c r="G173" s="85">
        <f t="shared" si="17"/>
        <v>45.721699999999998</v>
      </c>
      <c r="H173" s="86">
        <v>44.39</v>
      </c>
      <c r="I173" s="87" t="s">
        <v>1</v>
      </c>
      <c r="J173" s="88">
        <v>24</v>
      </c>
    </row>
    <row r="174" spans="1:10" ht="15" customHeight="1">
      <c r="A174" s="81">
        <v>88463190</v>
      </c>
      <c r="B174" s="82" t="s">
        <v>339</v>
      </c>
      <c r="C174" s="83"/>
      <c r="D174" s="84">
        <f t="shared" si="19"/>
        <v>59.2</v>
      </c>
      <c r="E174" s="84">
        <f t="shared" si="15"/>
        <v>54.82</v>
      </c>
      <c r="F174" s="84">
        <f t="shared" si="16"/>
        <v>49.836653000000005</v>
      </c>
      <c r="G174" s="85">
        <f t="shared" si="17"/>
        <v>45.721699999999998</v>
      </c>
      <c r="H174" s="86">
        <v>44.39</v>
      </c>
      <c r="I174" s="87" t="s">
        <v>1</v>
      </c>
      <c r="J174" s="88">
        <v>24</v>
      </c>
    </row>
    <row r="175" spans="1:10" ht="15" customHeight="1">
      <c r="A175" s="81">
        <v>86775180</v>
      </c>
      <c r="B175" s="82" t="s">
        <v>340</v>
      </c>
      <c r="C175" s="83"/>
      <c r="D175" s="84">
        <f t="shared" si="14"/>
        <v>142.08000000000001</v>
      </c>
      <c r="E175" s="84">
        <f t="shared" si="15"/>
        <v>126.3</v>
      </c>
      <c r="F175" s="84">
        <f t="shared" si="16"/>
        <v>114.8268987285</v>
      </c>
      <c r="G175" s="85">
        <f t="shared" si="17"/>
        <v>105.34577864999999</v>
      </c>
      <c r="H175" s="86">
        <v>102.27745499999999</v>
      </c>
      <c r="I175" s="87" t="s">
        <v>1</v>
      </c>
      <c r="J175" s="88">
        <v>24</v>
      </c>
    </row>
    <row r="176" spans="1:10" ht="15" customHeight="1">
      <c r="A176" s="81">
        <v>86775190</v>
      </c>
      <c r="B176" s="82" t="s">
        <v>340</v>
      </c>
      <c r="C176" s="83"/>
      <c r="D176" s="84">
        <f t="shared" si="14"/>
        <v>146.77000000000001</v>
      </c>
      <c r="E176" s="84">
        <f t="shared" si="15"/>
        <v>130.47</v>
      </c>
      <c r="F176" s="84">
        <f t="shared" si="16"/>
        <v>118.61520288450002</v>
      </c>
      <c r="G176" s="85">
        <f t="shared" si="17"/>
        <v>108.82128705000001</v>
      </c>
      <c r="H176" s="86">
        <v>105.651735</v>
      </c>
      <c r="I176" s="87" t="s">
        <v>1</v>
      </c>
      <c r="J176" s="88">
        <v>24</v>
      </c>
    </row>
    <row r="177" spans="1:10" ht="15" customHeight="1">
      <c r="A177" s="81">
        <v>86775195</v>
      </c>
      <c r="B177" s="82" t="s">
        <v>341</v>
      </c>
      <c r="C177" s="83"/>
      <c r="D177" s="84">
        <f t="shared" si="14"/>
        <v>151.43</v>
      </c>
      <c r="E177" s="84">
        <f t="shared" si="15"/>
        <v>134.61000000000001</v>
      </c>
      <c r="F177" s="84">
        <f t="shared" si="16"/>
        <v>122.37922303950002</v>
      </c>
      <c r="G177" s="85">
        <f t="shared" si="17"/>
        <v>112.27451655000002</v>
      </c>
      <c r="H177" s="86">
        <v>109.00438500000001</v>
      </c>
      <c r="I177" s="87" t="s">
        <v>1</v>
      </c>
      <c r="J177" s="88">
        <v>24</v>
      </c>
    </row>
    <row r="178" spans="1:10" ht="15" customHeight="1">
      <c r="A178" s="81">
        <v>86916102</v>
      </c>
      <c r="B178" s="82" t="s">
        <v>1205</v>
      </c>
      <c r="C178" s="83" t="s">
        <v>82</v>
      </c>
      <c r="D178" s="84"/>
      <c r="E178" s="84"/>
      <c r="F178" s="84"/>
      <c r="G178" s="85"/>
      <c r="H178" s="86"/>
      <c r="I178" s="87" t="s">
        <v>1</v>
      </c>
      <c r="J178" s="88">
        <v>25</v>
      </c>
    </row>
    <row r="179" spans="1:10" ht="15" customHeight="1">
      <c r="A179" s="81">
        <v>86920102</v>
      </c>
      <c r="B179" s="82" t="s">
        <v>1206</v>
      </c>
      <c r="C179" s="83" t="s">
        <v>82</v>
      </c>
      <c r="D179" s="84"/>
      <c r="E179" s="84"/>
      <c r="F179" s="84"/>
      <c r="G179" s="85"/>
      <c r="H179" s="86"/>
      <c r="I179" s="87" t="s">
        <v>1</v>
      </c>
      <c r="J179" s="88">
        <v>25</v>
      </c>
    </row>
    <row r="180" spans="1:10" ht="15" customHeight="1">
      <c r="A180" s="81">
        <v>86926102</v>
      </c>
      <c r="B180" s="82" t="s">
        <v>1207</v>
      </c>
      <c r="C180" s="83" t="s">
        <v>82</v>
      </c>
      <c r="D180" s="84"/>
      <c r="E180" s="84"/>
      <c r="F180" s="84"/>
      <c r="G180" s="85"/>
      <c r="H180" s="86"/>
      <c r="I180" s="87" t="s">
        <v>1</v>
      </c>
      <c r="J180" s="88">
        <v>25</v>
      </c>
    </row>
    <row r="181" spans="1:10" ht="15" customHeight="1">
      <c r="A181" s="81">
        <v>86932102</v>
      </c>
      <c r="B181" s="82" t="s">
        <v>1208</v>
      </c>
      <c r="C181" s="83" t="s">
        <v>82</v>
      </c>
      <c r="D181" s="84"/>
      <c r="E181" s="84"/>
      <c r="F181" s="84"/>
      <c r="G181" s="85"/>
      <c r="H181" s="86"/>
      <c r="I181" s="87" t="s">
        <v>1</v>
      </c>
      <c r="J181" s="88">
        <v>25</v>
      </c>
    </row>
    <row r="182" spans="1:10" ht="15" customHeight="1">
      <c r="A182" s="81">
        <v>86740102</v>
      </c>
      <c r="B182" s="82" t="s">
        <v>1209</v>
      </c>
      <c r="C182" s="83" t="s">
        <v>82</v>
      </c>
      <c r="D182" s="84"/>
      <c r="E182" s="84"/>
      <c r="F182" s="84"/>
      <c r="G182" s="85"/>
      <c r="H182" s="86"/>
      <c r="I182" s="87" t="s">
        <v>1</v>
      </c>
      <c r="J182" s="88">
        <v>25</v>
      </c>
    </row>
    <row r="183" spans="1:10" ht="15" customHeight="1">
      <c r="A183" s="81">
        <v>82816820</v>
      </c>
      <c r="B183" s="82" t="s">
        <v>342</v>
      </c>
      <c r="C183" s="83"/>
      <c r="D183" s="84">
        <f>TRUNC(E183*1.08,2)</f>
        <v>3.53</v>
      </c>
      <c r="E183" s="84">
        <f t="shared" si="15"/>
        <v>3.27</v>
      </c>
      <c r="F183" s="84">
        <f t="shared" si="16"/>
        <v>2.9754832748538016</v>
      </c>
      <c r="G183" s="85">
        <f t="shared" si="17"/>
        <v>2.7298011695906435</v>
      </c>
      <c r="H183" s="86">
        <v>2.6502923976608188</v>
      </c>
      <c r="I183" s="87" t="s">
        <v>236</v>
      </c>
      <c r="J183" s="88">
        <v>26</v>
      </c>
    </row>
    <row r="184" spans="1:10" ht="15" customHeight="1">
      <c r="A184" s="81">
        <v>82820820</v>
      </c>
      <c r="B184" s="82" t="s">
        <v>343</v>
      </c>
      <c r="C184" s="83"/>
      <c r="D184" s="84">
        <f t="shared" ref="D184:D186" si="20">TRUNC(E184*1.08,2)</f>
        <v>4</v>
      </c>
      <c r="E184" s="84">
        <f t="shared" si="15"/>
        <v>3.71</v>
      </c>
      <c r="F184" s="84">
        <f t="shared" si="16"/>
        <v>3.3765413533834594</v>
      </c>
      <c r="G184" s="85">
        <f t="shared" si="17"/>
        <v>3.0977443609022561</v>
      </c>
      <c r="H184" s="86">
        <v>3.0075187969924815</v>
      </c>
      <c r="I184" s="87" t="s">
        <v>236</v>
      </c>
      <c r="J184" s="88">
        <v>26</v>
      </c>
    </row>
    <row r="185" spans="1:10" ht="15" customHeight="1">
      <c r="A185" s="81">
        <v>82826820</v>
      </c>
      <c r="B185" s="82" t="s">
        <v>344</v>
      </c>
      <c r="C185" s="83"/>
      <c r="D185" s="84">
        <f t="shared" si="20"/>
        <v>6.01</v>
      </c>
      <c r="E185" s="84">
        <f t="shared" si="15"/>
        <v>5.57</v>
      </c>
      <c r="F185" s="84">
        <f t="shared" si="16"/>
        <v>5.0648120300751902</v>
      </c>
      <c r="G185" s="85">
        <f t="shared" si="17"/>
        <v>4.6466165413533851</v>
      </c>
      <c r="H185" s="86">
        <v>4.5112781954887229</v>
      </c>
      <c r="I185" s="87" t="s">
        <v>236</v>
      </c>
      <c r="J185" s="88">
        <v>26</v>
      </c>
    </row>
    <row r="186" spans="1:10" ht="15" customHeight="1">
      <c r="A186" s="81">
        <v>82832820</v>
      </c>
      <c r="B186" s="82" t="s">
        <v>345</v>
      </c>
      <c r="C186" s="83"/>
      <c r="D186" s="84">
        <f t="shared" si="20"/>
        <v>8.01</v>
      </c>
      <c r="E186" s="84">
        <f t="shared" si="15"/>
        <v>7.42</v>
      </c>
      <c r="F186" s="84">
        <f t="shared" si="16"/>
        <v>6.7530827067669188</v>
      </c>
      <c r="G186" s="85">
        <f t="shared" si="17"/>
        <v>6.1954887218045123</v>
      </c>
      <c r="H186" s="86">
        <v>6.015037593984963</v>
      </c>
      <c r="I186" s="87" t="s">
        <v>236</v>
      </c>
      <c r="J186" s="88">
        <v>26</v>
      </c>
    </row>
    <row r="187" spans="1:10" ht="15" customHeight="1">
      <c r="A187" s="81">
        <v>8291667201</v>
      </c>
      <c r="B187" s="82" t="s">
        <v>346</v>
      </c>
      <c r="C187" s="83"/>
      <c r="D187" s="84">
        <f t="shared" si="14"/>
        <v>8.51</v>
      </c>
      <c r="E187" s="84">
        <f t="shared" si="15"/>
        <v>7.57</v>
      </c>
      <c r="F187" s="84">
        <f t="shared" si="16"/>
        <v>6.8821510000000012</v>
      </c>
      <c r="G187" s="85">
        <f t="shared" si="17"/>
        <v>6.3139000000000003</v>
      </c>
      <c r="H187" s="86">
        <v>6.13</v>
      </c>
      <c r="I187" s="87" t="s">
        <v>236</v>
      </c>
      <c r="J187" s="88">
        <v>26</v>
      </c>
    </row>
    <row r="188" spans="1:10" ht="15" customHeight="1">
      <c r="A188" s="81">
        <v>8291667301</v>
      </c>
      <c r="B188" s="82" t="s">
        <v>347</v>
      </c>
      <c r="C188" s="83"/>
      <c r="D188" s="84">
        <f t="shared" si="14"/>
        <v>9.43</v>
      </c>
      <c r="E188" s="84">
        <f t="shared" si="15"/>
        <v>8.39</v>
      </c>
      <c r="F188" s="84">
        <f t="shared" si="16"/>
        <v>7.63436</v>
      </c>
      <c r="G188" s="85">
        <f t="shared" si="17"/>
        <v>7.0039999999999996</v>
      </c>
      <c r="H188" s="86">
        <v>6.8</v>
      </c>
      <c r="I188" s="87" t="s">
        <v>236</v>
      </c>
      <c r="J188" s="88">
        <v>26</v>
      </c>
    </row>
    <row r="189" spans="1:10" ht="15" customHeight="1">
      <c r="A189" s="81">
        <v>8292067301</v>
      </c>
      <c r="B189" s="82" t="s">
        <v>348</v>
      </c>
      <c r="C189" s="83"/>
      <c r="D189" s="84">
        <f t="shared" si="14"/>
        <v>10.68</v>
      </c>
      <c r="E189" s="84">
        <f t="shared" si="15"/>
        <v>9.5</v>
      </c>
      <c r="F189" s="84">
        <f t="shared" si="16"/>
        <v>8.6447900000000004</v>
      </c>
      <c r="G189" s="85">
        <f t="shared" si="17"/>
        <v>7.931</v>
      </c>
      <c r="H189" s="86">
        <v>7.7</v>
      </c>
      <c r="I189" s="87" t="s">
        <v>236</v>
      </c>
      <c r="J189" s="88">
        <v>26</v>
      </c>
    </row>
    <row r="190" spans="1:10" ht="15" customHeight="1">
      <c r="A190" s="81">
        <v>8292067401</v>
      </c>
      <c r="B190" s="82" t="s">
        <v>349</v>
      </c>
      <c r="C190" s="83"/>
      <c r="D190" s="84">
        <f t="shared" si="14"/>
        <v>13.23</v>
      </c>
      <c r="E190" s="84">
        <f t="shared" si="15"/>
        <v>11.76</v>
      </c>
      <c r="F190" s="84">
        <f t="shared" si="16"/>
        <v>10.699330999999999</v>
      </c>
      <c r="G190" s="85">
        <f t="shared" si="17"/>
        <v>9.8158999999999992</v>
      </c>
      <c r="H190" s="86">
        <v>9.5299999999999994</v>
      </c>
      <c r="I190" s="87" t="s">
        <v>236</v>
      </c>
      <c r="J190" s="88">
        <v>26</v>
      </c>
    </row>
    <row r="191" spans="1:10" ht="15" customHeight="1">
      <c r="A191" s="81">
        <v>8292667301</v>
      </c>
      <c r="B191" s="82" t="s">
        <v>350</v>
      </c>
      <c r="C191" s="83"/>
      <c r="D191" s="84">
        <f t="shared" si="14"/>
        <v>23.61</v>
      </c>
      <c r="E191" s="84">
        <f t="shared" si="15"/>
        <v>20.99</v>
      </c>
      <c r="F191" s="84">
        <f t="shared" si="16"/>
        <v>19.085900000000002</v>
      </c>
      <c r="G191" s="85">
        <f t="shared" si="17"/>
        <v>17.510000000000002</v>
      </c>
      <c r="H191" s="86">
        <v>17</v>
      </c>
      <c r="I191" s="87" t="s">
        <v>236</v>
      </c>
      <c r="J191" s="88">
        <v>26</v>
      </c>
    </row>
    <row r="192" spans="1:10" ht="15" customHeight="1">
      <c r="A192" s="81">
        <v>8292667401</v>
      </c>
      <c r="B192" s="82" t="s">
        <v>351</v>
      </c>
      <c r="C192" s="83"/>
      <c r="D192" s="84">
        <f t="shared" si="14"/>
        <v>14.52</v>
      </c>
      <c r="E192" s="84">
        <f t="shared" si="15"/>
        <v>12.91</v>
      </c>
      <c r="F192" s="84">
        <f t="shared" si="16"/>
        <v>11.743442000000002</v>
      </c>
      <c r="G192" s="85">
        <f t="shared" si="17"/>
        <v>10.773800000000001</v>
      </c>
      <c r="H192" s="86">
        <v>10.46</v>
      </c>
      <c r="I192" s="87" t="s">
        <v>236</v>
      </c>
      <c r="J192" s="88">
        <v>26</v>
      </c>
    </row>
    <row r="193" spans="1:10" ht="15" customHeight="1">
      <c r="A193" s="81">
        <v>8292667501</v>
      </c>
      <c r="B193" s="82" t="s">
        <v>352</v>
      </c>
      <c r="C193" s="83"/>
      <c r="D193" s="84">
        <f t="shared" si="14"/>
        <v>18.190000000000001</v>
      </c>
      <c r="E193" s="84">
        <f t="shared" si="15"/>
        <v>16.170000000000002</v>
      </c>
      <c r="F193" s="84">
        <f t="shared" si="16"/>
        <v>14.707370000000001</v>
      </c>
      <c r="G193" s="85">
        <f t="shared" si="17"/>
        <v>13.493</v>
      </c>
      <c r="H193" s="86">
        <v>13.1</v>
      </c>
      <c r="I193" s="87" t="s">
        <v>236</v>
      </c>
      <c r="J193" s="88">
        <v>26</v>
      </c>
    </row>
    <row r="194" spans="1:10" ht="15" customHeight="1">
      <c r="A194" s="81">
        <v>8292667601</v>
      </c>
      <c r="B194" s="82" t="s">
        <v>353</v>
      </c>
      <c r="C194" s="83"/>
      <c r="D194" s="84">
        <f t="shared" si="14"/>
        <v>21.82</v>
      </c>
      <c r="E194" s="84">
        <f t="shared" si="15"/>
        <v>19.399999999999999</v>
      </c>
      <c r="F194" s="84">
        <f t="shared" si="16"/>
        <v>17.637617000000002</v>
      </c>
      <c r="G194" s="85">
        <f t="shared" si="17"/>
        <v>16.1813</v>
      </c>
      <c r="H194" s="86">
        <v>15.71</v>
      </c>
      <c r="I194" s="87" t="s">
        <v>236</v>
      </c>
      <c r="J194" s="88">
        <v>26</v>
      </c>
    </row>
    <row r="195" spans="1:10" ht="15" customHeight="1">
      <c r="A195" s="81">
        <v>8293267401</v>
      </c>
      <c r="B195" s="82" t="s">
        <v>354</v>
      </c>
      <c r="C195" s="83"/>
      <c r="D195" s="84">
        <f t="shared" si="14"/>
        <v>26.93</v>
      </c>
      <c r="E195" s="84">
        <f t="shared" si="15"/>
        <v>23.94</v>
      </c>
      <c r="F195" s="84">
        <f t="shared" si="16"/>
        <v>21.769153000000003</v>
      </c>
      <c r="G195" s="85">
        <f t="shared" si="17"/>
        <v>19.971700000000002</v>
      </c>
      <c r="H195" s="86">
        <v>19.39</v>
      </c>
      <c r="I195" s="87" t="s">
        <v>236</v>
      </c>
      <c r="J195" s="88">
        <v>26</v>
      </c>
    </row>
    <row r="196" spans="1:10" ht="15" customHeight="1">
      <c r="A196" s="81">
        <v>8293267501</v>
      </c>
      <c r="B196" s="82" t="s">
        <v>355</v>
      </c>
      <c r="C196" s="83"/>
      <c r="D196" s="84">
        <f t="shared" si="14"/>
        <v>25.69</v>
      </c>
      <c r="E196" s="84">
        <f t="shared" si="15"/>
        <v>22.84</v>
      </c>
      <c r="F196" s="84">
        <f t="shared" si="16"/>
        <v>20.769950000000001</v>
      </c>
      <c r="G196" s="85">
        <f t="shared" si="17"/>
        <v>19.055</v>
      </c>
      <c r="H196" s="86">
        <v>18.5</v>
      </c>
      <c r="I196" s="87" t="s">
        <v>236</v>
      </c>
      <c r="J196" s="88">
        <v>26</v>
      </c>
    </row>
    <row r="197" spans="1:10" ht="15" customHeight="1">
      <c r="A197" s="81">
        <v>8293267601</v>
      </c>
      <c r="B197" s="82" t="s">
        <v>356</v>
      </c>
      <c r="C197" s="83"/>
      <c r="D197" s="84">
        <f t="shared" si="14"/>
        <v>35.24</v>
      </c>
      <c r="E197" s="84">
        <f t="shared" si="15"/>
        <v>31.33</v>
      </c>
      <c r="F197" s="84">
        <f t="shared" si="16"/>
        <v>28.482899000000003</v>
      </c>
      <c r="G197" s="85">
        <f t="shared" si="17"/>
        <v>26.1311</v>
      </c>
      <c r="H197" s="86">
        <v>25.37</v>
      </c>
      <c r="I197" s="87" t="s">
        <v>236</v>
      </c>
      <c r="J197" s="88">
        <v>26</v>
      </c>
    </row>
    <row r="198" spans="1:10" ht="15" customHeight="1">
      <c r="A198" s="81">
        <v>86740795</v>
      </c>
      <c r="B198" s="82" t="s">
        <v>357</v>
      </c>
      <c r="C198" s="83"/>
      <c r="D198" s="84">
        <f t="shared" si="14"/>
        <v>51.94</v>
      </c>
      <c r="E198" s="84">
        <f t="shared" si="15"/>
        <v>46.17</v>
      </c>
      <c r="F198" s="84">
        <f t="shared" si="16"/>
        <v>41.977753000000007</v>
      </c>
      <c r="G198" s="85">
        <f t="shared" si="17"/>
        <v>38.511700000000005</v>
      </c>
      <c r="H198" s="86">
        <v>37.39</v>
      </c>
      <c r="I198" s="87" t="s">
        <v>1</v>
      </c>
      <c r="J198" s="88">
        <v>27</v>
      </c>
    </row>
    <row r="199" spans="1:10" ht="15" customHeight="1">
      <c r="A199" s="81">
        <v>86740796</v>
      </c>
      <c r="B199" s="82" t="s">
        <v>358</v>
      </c>
      <c r="C199" s="83"/>
      <c r="D199" s="84">
        <f t="shared" si="14"/>
        <v>56.27</v>
      </c>
      <c r="E199" s="84">
        <f t="shared" si="15"/>
        <v>50.02</v>
      </c>
      <c r="F199" s="84">
        <f t="shared" si="16"/>
        <v>45.480576999999997</v>
      </c>
      <c r="G199" s="85">
        <f t="shared" si="17"/>
        <v>41.725299999999997</v>
      </c>
      <c r="H199" s="86">
        <v>40.51</v>
      </c>
      <c r="I199" s="87" t="s">
        <v>1</v>
      </c>
      <c r="J199" s="88">
        <v>27</v>
      </c>
    </row>
    <row r="200" spans="1:10" ht="15" customHeight="1">
      <c r="A200" s="81">
        <v>86750797</v>
      </c>
      <c r="B200" s="82" t="s">
        <v>359</v>
      </c>
      <c r="C200" s="83"/>
      <c r="D200" s="84">
        <f t="shared" si="14"/>
        <v>99.02</v>
      </c>
      <c r="E200" s="84">
        <f t="shared" si="15"/>
        <v>88.02</v>
      </c>
      <c r="F200" s="84">
        <f t="shared" si="16"/>
        <v>80.026056000000011</v>
      </c>
      <c r="G200" s="85">
        <f t="shared" si="17"/>
        <v>73.418400000000005</v>
      </c>
      <c r="H200" s="86">
        <v>71.28</v>
      </c>
      <c r="I200" s="87" t="s">
        <v>1</v>
      </c>
      <c r="J200" s="88">
        <v>27</v>
      </c>
    </row>
    <row r="201" spans="1:10" ht="15" customHeight="1">
      <c r="A201" s="81">
        <v>86750798</v>
      </c>
      <c r="B201" s="82" t="s">
        <v>360</v>
      </c>
      <c r="C201" s="83"/>
      <c r="D201" s="84">
        <f t="shared" si="14"/>
        <v>77.64</v>
      </c>
      <c r="E201" s="84">
        <f t="shared" si="15"/>
        <v>69.02</v>
      </c>
      <c r="F201" s="84">
        <f t="shared" si="16"/>
        <v>62.747703000000008</v>
      </c>
      <c r="G201" s="85">
        <f t="shared" si="17"/>
        <v>57.566700000000004</v>
      </c>
      <c r="H201" s="86">
        <v>55.89</v>
      </c>
      <c r="I201" s="87" t="s">
        <v>1</v>
      </c>
      <c r="J201" s="88">
        <v>27</v>
      </c>
    </row>
    <row r="202" spans="1:10" ht="15" customHeight="1">
      <c r="A202" s="81">
        <v>86763798</v>
      </c>
      <c r="B202" s="82" t="s">
        <v>361</v>
      </c>
      <c r="C202" s="83"/>
      <c r="D202" s="84">
        <f t="shared" si="14"/>
        <v>112.42</v>
      </c>
      <c r="E202" s="84">
        <f t="shared" si="15"/>
        <v>99.93</v>
      </c>
      <c r="F202" s="84">
        <f t="shared" si="16"/>
        <v>90.848884000000012</v>
      </c>
      <c r="G202" s="85">
        <f t="shared" si="17"/>
        <v>83.3476</v>
      </c>
      <c r="H202" s="86">
        <v>80.92</v>
      </c>
      <c r="I202" s="87" t="s">
        <v>1</v>
      </c>
      <c r="J202" s="88">
        <v>27</v>
      </c>
    </row>
    <row r="203" spans="1:10" ht="15" customHeight="1">
      <c r="A203" s="81">
        <v>86763799</v>
      </c>
      <c r="B203" s="82" t="s">
        <v>362</v>
      </c>
      <c r="C203" s="83"/>
      <c r="D203" s="84">
        <f t="shared" si="14"/>
        <v>125.95</v>
      </c>
      <c r="E203" s="84">
        <f t="shared" si="15"/>
        <v>111.96</v>
      </c>
      <c r="F203" s="84">
        <f t="shared" si="16"/>
        <v>101.78398200000001</v>
      </c>
      <c r="G203" s="85">
        <f t="shared" si="17"/>
        <v>93.379800000000003</v>
      </c>
      <c r="H203" s="86">
        <v>90.66</v>
      </c>
      <c r="I203" s="87" t="s">
        <v>1</v>
      </c>
      <c r="J203" s="88">
        <v>27</v>
      </c>
    </row>
    <row r="204" spans="1:10" ht="15" customHeight="1">
      <c r="A204" s="81">
        <v>8291627201</v>
      </c>
      <c r="B204" s="82" t="s">
        <v>1210</v>
      </c>
      <c r="C204" s="83"/>
      <c r="D204" s="84"/>
      <c r="E204" s="84"/>
      <c r="F204" s="84"/>
      <c r="G204" s="85"/>
      <c r="H204" s="86"/>
      <c r="I204" s="87" t="s">
        <v>1</v>
      </c>
      <c r="J204" s="88">
        <v>27</v>
      </c>
    </row>
    <row r="205" spans="1:10" ht="15" customHeight="1">
      <c r="A205" s="81">
        <v>8291627301</v>
      </c>
      <c r="B205" s="82" t="s">
        <v>1211</v>
      </c>
      <c r="C205" s="83"/>
      <c r="D205" s="84"/>
      <c r="E205" s="84"/>
      <c r="F205" s="84"/>
      <c r="G205" s="85"/>
      <c r="H205" s="86"/>
      <c r="I205" s="87" t="s">
        <v>1</v>
      </c>
      <c r="J205" s="88">
        <v>27</v>
      </c>
    </row>
    <row r="206" spans="1:10" ht="15" customHeight="1">
      <c r="A206" s="81">
        <v>8292027301</v>
      </c>
      <c r="B206" s="82" t="s">
        <v>1212</v>
      </c>
      <c r="C206" s="83"/>
      <c r="D206" s="84"/>
      <c r="E206" s="84"/>
      <c r="F206" s="84"/>
      <c r="G206" s="85"/>
      <c r="H206" s="86"/>
      <c r="I206" s="87" t="s">
        <v>1</v>
      </c>
      <c r="J206" s="88">
        <v>27</v>
      </c>
    </row>
    <row r="207" spans="1:10" ht="15" customHeight="1">
      <c r="A207" s="81">
        <v>8292627401</v>
      </c>
      <c r="B207" s="82" t="s">
        <v>1213</v>
      </c>
      <c r="C207" s="83"/>
      <c r="D207" s="84"/>
      <c r="E207" s="84"/>
      <c r="F207" s="84"/>
      <c r="G207" s="85"/>
      <c r="H207" s="86"/>
      <c r="I207" s="87" t="s">
        <v>1</v>
      </c>
      <c r="J207" s="88">
        <v>27</v>
      </c>
    </row>
    <row r="208" spans="1:10" ht="15" customHeight="1">
      <c r="A208" s="81">
        <v>85900932</v>
      </c>
      <c r="B208" s="82" t="s">
        <v>363</v>
      </c>
      <c r="C208" s="83"/>
      <c r="D208" s="84">
        <f t="shared" ref="D208:D256" si="21">TRUNC(E208*1.125,2)</f>
        <v>18.88</v>
      </c>
      <c r="E208" s="84">
        <f t="shared" si="15"/>
        <v>16.79</v>
      </c>
      <c r="F208" s="84">
        <f t="shared" si="16"/>
        <v>15.26872</v>
      </c>
      <c r="G208" s="85">
        <f t="shared" si="17"/>
        <v>14.007999999999999</v>
      </c>
      <c r="H208" s="86">
        <v>13.6</v>
      </c>
      <c r="I208" s="87" t="s">
        <v>1</v>
      </c>
      <c r="J208" s="88">
        <v>28</v>
      </c>
    </row>
    <row r="209" spans="1:10" ht="15" customHeight="1">
      <c r="A209" s="81">
        <v>85900943</v>
      </c>
      <c r="B209" s="82" t="s">
        <v>366</v>
      </c>
      <c r="C209" s="83"/>
      <c r="D209" s="84">
        <f>TRUNC(E209*1.125,2)</f>
        <v>18.88</v>
      </c>
      <c r="E209" s="84">
        <f>TRUNC(F209*1.1,2)</f>
        <v>16.79</v>
      </c>
      <c r="F209" s="84">
        <f>G209*1.09</f>
        <v>15.26872</v>
      </c>
      <c r="G209" s="85">
        <f>+H209*1.03</f>
        <v>14.007999999999999</v>
      </c>
      <c r="H209" s="86">
        <v>13.6</v>
      </c>
      <c r="I209" s="87" t="s">
        <v>1</v>
      </c>
      <c r="J209" s="88">
        <v>28</v>
      </c>
    </row>
    <row r="210" spans="1:10" ht="15" customHeight="1">
      <c r="A210" s="81">
        <v>85900954</v>
      </c>
      <c r="B210" s="82" t="s">
        <v>364</v>
      </c>
      <c r="C210" s="83"/>
      <c r="D210" s="84">
        <f t="shared" si="21"/>
        <v>53.83</v>
      </c>
      <c r="E210" s="84">
        <f t="shared" si="15"/>
        <v>47.85</v>
      </c>
      <c r="F210" s="84">
        <f t="shared" si="16"/>
        <v>43.504625000000004</v>
      </c>
      <c r="G210" s="85">
        <f t="shared" si="17"/>
        <v>39.912500000000001</v>
      </c>
      <c r="H210" s="86">
        <v>38.75</v>
      </c>
      <c r="I210" s="87" t="s">
        <v>1</v>
      </c>
      <c r="J210" s="88">
        <v>28</v>
      </c>
    </row>
    <row r="211" spans="1:10" ht="15" customHeight="1">
      <c r="A211" s="81">
        <v>85900988</v>
      </c>
      <c r="B211" s="82" t="s">
        <v>365</v>
      </c>
      <c r="C211" s="83"/>
      <c r="D211" s="84">
        <f t="shared" si="21"/>
        <v>75.48</v>
      </c>
      <c r="E211" s="84">
        <f t="shared" si="15"/>
        <v>67.099999999999994</v>
      </c>
      <c r="F211" s="84">
        <f t="shared" si="16"/>
        <v>61.007518000000012</v>
      </c>
      <c r="G211" s="85">
        <f t="shared" si="17"/>
        <v>55.970200000000006</v>
      </c>
      <c r="H211" s="86">
        <v>54.34</v>
      </c>
      <c r="I211" s="87" t="s">
        <v>1</v>
      </c>
      <c r="J211" s="88">
        <v>28</v>
      </c>
    </row>
    <row r="212" spans="1:10" ht="15" customHeight="1">
      <c r="A212" s="81">
        <v>8291672001</v>
      </c>
      <c r="B212" s="82" t="s">
        <v>480</v>
      </c>
      <c r="C212" s="83"/>
      <c r="D212" s="84">
        <f t="shared" si="21"/>
        <v>9.7899999999999991</v>
      </c>
      <c r="E212" s="84">
        <f t="shared" ref="E212:E218" si="22">TRUNC(F212*1.1,2)</f>
        <v>8.7100000000000009</v>
      </c>
      <c r="F212" s="84">
        <f t="shared" si="16"/>
        <v>7.9262620000000004</v>
      </c>
      <c r="G212" s="85">
        <f t="shared" si="17"/>
        <v>7.2717999999999998</v>
      </c>
      <c r="H212" s="86">
        <v>7.06</v>
      </c>
      <c r="I212" s="87" t="s">
        <v>236</v>
      </c>
      <c r="J212" s="88">
        <v>29</v>
      </c>
    </row>
    <row r="213" spans="1:10" ht="15" customHeight="1">
      <c r="A213" s="81">
        <v>8292072001</v>
      </c>
      <c r="B213" s="82" t="s">
        <v>481</v>
      </c>
      <c r="C213" s="83"/>
      <c r="D213" s="84">
        <f t="shared" si="21"/>
        <v>12.03</v>
      </c>
      <c r="E213" s="84">
        <f t="shared" si="22"/>
        <v>10.7</v>
      </c>
      <c r="F213" s="84">
        <f t="shared" ref="F213:F281" si="23">G213*1.09</f>
        <v>9.7338090000000008</v>
      </c>
      <c r="G213" s="85">
        <f t="shared" si="17"/>
        <v>8.9300999999999995</v>
      </c>
      <c r="H213" s="86">
        <v>8.67</v>
      </c>
      <c r="I213" s="87" t="s">
        <v>236</v>
      </c>
      <c r="J213" s="88">
        <v>29</v>
      </c>
    </row>
    <row r="214" spans="1:10" ht="15" customHeight="1">
      <c r="A214" s="81">
        <v>8292072301</v>
      </c>
      <c r="B214" s="82" t="s">
        <v>482</v>
      </c>
      <c r="C214" s="83"/>
      <c r="D214" s="84">
        <f t="shared" si="21"/>
        <v>12.12</v>
      </c>
      <c r="E214" s="84">
        <f t="shared" si="22"/>
        <v>10.78</v>
      </c>
      <c r="F214" s="84">
        <f t="shared" si="23"/>
        <v>9.8011710000000019</v>
      </c>
      <c r="G214" s="85">
        <f t="shared" si="17"/>
        <v>8.9919000000000011</v>
      </c>
      <c r="H214" s="86">
        <v>8.73</v>
      </c>
      <c r="I214" s="87" t="s">
        <v>236</v>
      </c>
      <c r="J214" s="88">
        <v>29</v>
      </c>
    </row>
    <row r="215" spans="1:10" ht="15" customHeight="1">
      <c r="A215" s="81">
        <v>8292672001</v>
      </c>
      <c r="B215" s="82" t="s">
        <v>483</v>
      </c>
      <c r="C215" s="83"/>
      <c r="D215" s="84">
        <f t="shared" si="21"/>
        <v>20.29</v>
      </c>
      <c r="E215" s="84">
        <f t="shared" si="22"/>
        <v>18.04</v>
      </c>
      <c r="F215" s="84">
        <f t="shared" si="23"/>
        <v>16.402647000000002</v>
      </c>
      <c r="G215" s="85">
        <f t="shared" si="17"/>
        <v>15.048299999999999</v>
      </c>
      <c r="H215" s="86">
        <v>14.61</v>
      </c>
      <c r="I215" s="87" t="s">
        <v>236</v>
      </c>
      <c r="J215" s="88">
        <v>29</v>
      </c>
    </row>
    <row r="216" spans="1:10" ht="15" customHeight="1">
      <c r="A216" s="81">
        <v>8291672201</v>
      </c>
      <c r="B216" s="82" t="s">
        <v>484</v>
      </c>
      <c r="C216" s="83"/>
      <c r="D216" s="84">
        <f t="shared" si="21"/>
        <v>22.06</v>
      </c>
      <c r="E216" s="84">
        <f t="shared" si="22"/>
        <v>19.61</v>
      </c>
      <c r="F216" s="84">
        <f t="shared" si="23"/>
        <v>17.828476000000002</v>
      </c>
      <c r="G216" s="85">
        <f t="shared" ref="G216:G261" si="24">+H216*1.03</f>
        <v>16.356400000000001</v>
      </c>
      <c r="H216" s="86">
        <v>15.88</v>
      </c>
      <c r="I216" s="87" t="s">
        <v>236</v>
      </c>
      <c r="J216" s="88">
        <v>29</v>
      </c>
    </row>
    <row r="217" spans="1:10" ht="15" customHeight="1">
      <c r="A217" s="81">
        <v>8291672101</v>
      </c>
      <c r="B217" s="82" t="s">
        <v>485</v>
      </c>
      <c r="C217" s="83"/>
      <c r="D217" s="84">
        <f t="shared" si="21"/>
        <v>16.239999999999998</v>
      </c>
      <c r="E217" s="84">
        <f t="shared" si="22"/>
        <v>14.44</v>
      </c>
      <c r="F217" s="84">
        <f t="shared" si="23"/>
        <v>13.135590000000001</v>
      </c>
      <c r="G217" s="85">
        <f t="shared" si="24"/>
        <v>12.051</v>
      </c>
      <c r="H217" s="86">
        <v>11.7</v>
      </c>
      <c r="I217" s="87" t="s">
        <v>236</v>
      </c>
      <c r="J217" s="88">
        <v>30</v>
      </c>
    </row>
    <row r="218" spans="1:10" ht="15" customHeight="1">
      <c r="A218" s="81">
        <v>8292072101</v>
      </c>
      <c r="B218" s="82" t="s">
        <v>486</v>
      </c>
      <c r="C218" s="83"/>
      <c r="D218" s="84">
        <f t="shared" si="21"/>
        <v>16.559999999999999</v>
      </c>
      <c r="E218" s="84">
        <f t="shared" si="22"/>
        <v>14.72</v>
      </c>
      <c r="F218" s="84">
        <f t="shared" si="23"/>
        <v>13.382584000000001</v>
      </c>
      <c r="G218" s="85">
        <f t="shared" si="24"/>
        <v>12.2776</v>
      </c>
      <c r="H218" s="86">
        <v>11.92</v>
      </c>
      <c r="I218" s="87" t="s">
        <v>236</v>
      </c>
      <c r="J218" s="88">
        <v>30</v>
      </c>
    </row>
    <row r="219" spans="1:10" ht="15" customHeight="1">
      <c r="A219" s="81">
        <v>84916315</v>
      </c>
      <c r="B219" s="82" t="s">
        <v>689</v>
      </c>
      <c r="C219" s="83"/>
      <c r="D219" s="84">
        <f t="shared" si="21"/>
        <v>8.39</v>
      </c>
      <c r="E219" s="84">
        <v>7.46</v>
      </c>
      <c r="F219" s="84"/>
      <c r="G219" s="85"/>
      <c r="H219" s="86"/>
      <c r="I219" s="87" t="s">
        <v>236</v>
      </c>
      <c r="J219" s="88">
        <v>31</v>
      </c>
    </row>
    <row r="220" spans="1:10" ht="15" customHeight="1">
      <c r="A220" s="81">
        <v>84926315</v>
      </c>
      <c r="B220" s="82" t="s">
        <v>690</v>
      </c>
      <c r="C220" s="83"/>
      <c r="D220" s="84">
        <f t="shared" si="21"/>
        <v>10.17</v>
      </c>
      <c r="E220" s="84">
        <v>9.0399999999999991</v>
      </c>
      <c r="F220" s="84"/>
      <c r="G220" s="85"/>
      <c r="H220" s="86"/>
      <c r="I220" s="87" t="s">
        <v>236</v>
      </c>
      <c r="J220" s="88">
        <v>31</v>
      </c>
    </row>
    <row r="221" spans="1:10" ht="15" customHeight="1">
      <c r="A221" s="81">
        <v>84900315</v>
      </c>
      <c r="B221" s="82" t="s">
        <v>691</v>
      </c>
      <c r="C221" s="83"/>
      <c r="D221" s="84">
        <f t="shared" si="21"/>
        <v>1.5</v>
      </c>
      <c r="E221" s="84">
        <v>1.34</v>
      </c>
      <c r="F221" s="84"/>
      <c r="G221" s="85"/>
      <c r="H221" s="86"/>
      <c r="I221" s="87" t="s">
        <v>236</v>
      </c>
      <c r="J221" s="88">
        <v>31</v>
      </c>
    </row>
    <row r="222" spans="1:10" ht="15" customHeight="1">
      <c r="A222" s="81">
        <v>84901120</v>
      </c>
      <c r="B222" s="82" t="s">
        <v>692</v>
      </c>
      <c r="C222" s="83"/>
      <c r="D222" s="84">
        <f t="shared" si="21"/>
        <v>17.71</v>
      </c>
      <c r="E222" s="84">
        <v>15.75</v>
      </c>
      <c r="F222" s="84"/>
      <c r="G222" s="85"/>
      <c r="H222" s="86"/>
      <c r="I222" s="87" t="s">
        <v>236</v>
      </c>
      <c r="J222" s="88">
        <v>32</v>
      </c>
    </row>
    <row r="223" spans="1:10" ht="15" customHeight="1">
      <c r="A223" s="81">
        <v>84901118</v>
      </c>
      <c r="B223" s="82" t="s">
        <v>693</v>
      </c>
      <c r="C223" s="83"/>
      <c r="D223" s="84">
        <f t="shared" si="21"/>
        <v>9.19</v>
      </c>
      <c r="E223" s="84">
        <v>8.17</v>
      </c>
      <c r="F223" s="84"/>
      <c r="G223" s="85"/>
      <c r="H223" s="86"/>
      <c r="I223" s="87" t="s">
        <v>236</v>
      </c>
      <c r="J223" s="88">
        <v>32</v>
      </c>
    </row>
    <row r="224" spans="1:10" ht="15" customHeight="1">
      <c r="A224" s="81">
        <v>84901116</v>
      </c>
      <c r="B224" s="82" t="s">
        <v>668</v>
      </c>
      <c r="C224" s="83"/>
      <c r="D224" s="84">
        <f t="shared" si="21"/>
        <v>9.2799999999999994</v>
      </c>
      <c r="E224" s="84">
        <f>TRUNC(F224*1.1,2)</f>
        <v>8.25</v>
      </c>
      <c r="F224" s="84">
        <f>2.1/0.7/0.4</f>
        <v>7.5000000000000009</v>
      </c>
      <c r="G224" s="85"/>
      <c r="H224" s="86"/>
      <c r="I224" s="87" t="s">
        <v>236</v>
      </c>
      <c r="J224" s="88">
        <v>33</v>
      </c>
    </row>
    <row r="225" spans="1:12" ht="15" customHeight="1">
      <c r="A225" s="81">
        <v>84901117</v>
      </c>
      <c r="B225" s="82" t="s">
        <v>1214</v>
      </c>
      <c r="C225" s="83"/>
      <c r="D225" s="84"/>
      <c r="E225" s="84">
        <f t="shared" ref="E225:E289" si="25">TRUNC(F225*1.1,2)</f>
        <v>19.12</v>
      </c>
      <c r="F225" s="84">
        <f t="shared" si="23"/>
        <v>17.390623000000001</v>
      </c>
      <c r="G225" s="85">
        <f t="shared" si="24"/>
        <v>15.954700000000001</v>
      </c>
      <c r="H225" s="86">
        <v>15.49</v>
      </c>
      <c r="I225" s="87" t="s">
        <v>1</v>
      </c>
      <c r="J225" s="88">
        <v>33</v>
      </c>
    </row>
    <row r="226" spans="1:12" ht="15" customHeight="1">
      <c r="A226" s="81">
        <v>84900119</v>
      </c>
      <c r="B226" s="82" t="s">
        <v>367</v>
      </c>
      <c r="C226" s="83"/>
      <c r="D226" s="84">
        <f t="shared" ref="D226" si="26">TRUNC(E226*1.125,2)</f>
        <v>21.51</v>
      </c>
      <c r="E226" s="84">
        <f t="shared" si="25"/>
        <v>19.12</v>
      </c>
      <c r="F226" s="84">
        <f t="shared" si="23"/>
        <v>17.390623000000001</v>
      </c>
      <c r="G226" s="85">
        <f t="shared" si="24"/>
        <v>15.954700000000001</v>
      </c>
      <c r="H226" s="86">
        <v>15.49</v>
      </c>
      <c r="I226" s="87" t="s">
        <v>1</v>
      </c>
      <c r="J226" s="88">
        <v>33</v>
      </c>
    </row>
    <row r="227" spans="1:12" s="38" customFormat="1" ht="15" customHeight="1">
      <c r="A227" s="81">
        <v>89500502</v>
      </c>
      <c r="B227" s="82" t="s">
        <v>368</v>
      </c>
      <c r="C227" s="83"/>
      <c r="D227" s="84">
        <f t="shared" si="21"/>
        <v>36.29</v>
      </c>
      <c r="E227" s="84">
        <f t="shared" si="25"/>
        <v>32.26</v>
      </c>
      <c r="F227" s="84">
        <f t="shared" si="23"/>
        <v>29.336151000000001</v>
      </c>
      <c r="G227" s="85">
        <f t="shared" si="24"/>
        <v>26.913899999999998</v>
      </c>
      <c r="H227" s="86">
        <v>26.13</v>
      </c>
      <c r="I227" s="87" t="s">
        <v>1</v>
      </c>
      <c r="J227" s="88">
        <v>34</v>
      </c>
    </row>
    <row r="228" spans="1:12" ht="15" customHeight="1">
      <c r="A228" s="81">
        <v>89500503</v>
      </c>
      <c r="B228" s="82" t="s">
        <v>369</v>
      </c>
      <c r="C228" s="83"/>
      <c r="D228" s="84">
        <f t="shared" si="21"/>
        <v>46.66</v>
      </c>
      <c r="E228" s="84">
        <f t="shared" si="25"/>
        <v>41.48</v>
      </c>
      <c r="F228" s="84">
        <f t="shared" si="23"/>
        <v>37.711493000000004</v>
      </c>
      <c r="G228" s="85">
        <f t="shared" si="24"/>
        <v>34.597700000000003</v>
      </c>
      <c r="H228" s="86">
        <v>33.590000000000003</v>
      </c>
      <c r="I228" s="87" t="s">
        <v>1</v>
      </c>
      <c r="J228" s="88">
        <v>34</v>
      </c>
    </row>
    <row r="229" spans="1:12" ht="15" customHeight="1">
      <c r="A229" s="81">
        <v>89500515</v>
      </c>
      <c r="B229" s="82" t="s">
        <v>370</v>
      </c>
      <c r="C229" s="83"/>
      <c r="D229" s="84">
        <f t="shared" si="21"/>
        <v>4.42</v>
      </c>
      <c r="E229" s="84">
        <f t="shared" si="25"/>
        <v>3.93</v>
      </c>
      <c r="F229" s="84">
        <f t="shared" si="23"/>
        <v>3.581413</v>
      </c>
      <c r="G229" s="85">
        <f t="shared" si="24"/>
        <v>3.2856999999999998</v>
      </c>
      <c r="H229" s="86">
        <v>3.19</v>
      </c>
      <c r="I229" s="87" t="s">
        <v>1</v>
      </c>
      <c r="J229" s="88">
        <v>34</v>
      </c>
    </row>
    <row r="230" spans="1:12" ht="15" customHeight="1">
      <c r="A230" s="81">
        <v>74816103</v>
      </c>
      <c r="B230" s="82" t="s">
        <v>371</v>
      </c>
      <c r="C230" s="83"/>
      <c r="D230" s="84">
        <f t="shared" si="21"/>
        <v>5.83</v>
      </c>
      <c r="E230" s="84">
        <f t="shared" si="25"/>
        <v>5.19</v>
      </c>
      <c r="F230" s="84">
        <f t="shared" si="23"/>
        <v>4.7265670000000011</v>
      </c>
      <c r="G230" s="85">
        <f t="shared" si="24"/>
        <v>4.3363000000000005</v>
      </c>
      <c r="H230" s="86">
        <v>4.21</v>
      </c>
      <c r="I230" s="87" t="s">
        <v>1</v>
      </c>
      <c r="J230" s="88">
        <v>35</v>
      </c>
    </row>
    <row r="231" spans="1:12" ht="15" customHeight="1">
      <c r="A231" s="81">
        <v>74820103</v>
      </c>
      <c r="B231" s="82" t="s">
        <v>372</v>
      </c>
      <c r="C231" s="83"/>
      <c r="D231" s="84">
        <f t="shared" si="21"/>
        <v>6.04</v>
      </c>
      <c r="E231" s="84">
        <f t="shared" si="25"/>
        <v>5.37</v>
      </c>
      <c r="F231" s="84">
        <f t="shared" si="23"/>
        <v>4.8837450000000002</v>
      </c>
      <c r="G231" s="85">
        <f t="shared" si="24"/>
        <v>4.4805000000000001</v>
      </c>
      <c r="H231" s="86">
        <v>4.3499999999999996</v>
      </c>
      <c r="I231" s="87" t="s">
        <v>1</v>
      </c>
      <c r="J231" s="88">
        <v>35</v>
      </c>
    </row>
    <row r="232" spans="1:12" s="38" customFormat="1" ht="15" customHeight="1">
      <c r="A232" s="81">
        <v>8291671001</v>
      </c>
      <c r="B232" s="82" t="s">
        <v>373</v>
      </c>
      <c r="C232" s="83"/>
      <c r="D232" s="84">
        <f t="shared" si="21"/>
        <v>7.98</v>
      </c>
      <c r="E232" s="84">
        <f t="shared" si="25"/>
        <v>7.1</v>
      </c>
      <c r="F232" s="84">
        <f t="shared" si="23"/>
        <v>6.4555250000000006</v>
      </c>
      <c r="G232" s="85">
        <f t="shared" si="24"/>
        <v>5.9225000000000003</v>
      </c>
      <c r="H232" s="86">
        <v>5.75</v>
      </c>
      <c r="I232" s="87" t="s">
        <v>236</v>
      </c>
      <c r="J232" s="88">
        <v>35</v>
      </c>
    </row>
    <row r="233" spans="1:12" s="38" customFormat="1" ht="15" customHeight="1">
      <c r="A233" s="81">
        <v>8292071001</v>
      </c>
      <c r="B233" s="82" t="s">
        <v>374</v>
      </c>
      <c r="C233" s="83"/>
      <c r="D233" s="84">
        <f t="shared" si="21"/>
        <v>8.51</v>
      </c>
      <c r="E233" s="84">
        <f t="shared" si="25"/>
        <v>7.57</v>
      </c>
      <c r="F233" s="84">
        <f t="shared" si="23"/>
        <v>6.8821510000000012</v>
      </c>
      <c r="G233" s="85">
        <f t="shared" si="24"/>
        <v>6.3139000000000003</v>
      </c>
      <c r="H233" s="86">
        <v>6.13</v>
      </c>
      <c r="I233" s="87" t="s">
        <v>236</v>
      </c>
      <c r="J233" s="88">
        <v>35</v>
      </c>
    </row>
    <row r="234" spans="1:12" s="38" customFormat="1" ht="15" customHeight="1">
      <c r="A234" s="81">
        <v>72800712</v>
      </c>
      <c r="B234" s="82" t="s">
        <v>375</v>
      </c>
      <c r="C234" s="83"/>
      <c r="D234" s="84">
        <f t="shared" si="21"/>
        <v>4.1399999999999997</v>
      </c>
      <c r="E234" s="84">
        <f t="shared" si="25"/>
        <v>3.68</v>
      </c>
      <c r="F234" s="84">
        <f t="shared" si="23"/>
        <v>3.3456460000000003</v>
      </c>
      <c r="G234" s="85">
        <f t="shared" si="24"/>
        <v>3.0693999999999999</v>
      </c>
      <c r="H234" s="86">
        <v>2.98</v>
      </c>
      <c r="I234" s="87" t="s">
        <v>1</v>
      </c>
      <c r="J234" s="88">
        <v>36</v>
      </c>
    </row>
    <row r="235" spans="1:12" s="38" customFormat="1" ht="15" customHeight="1">
      <c r="A235" s="81">
        <v>72800100</v>
      </c>
      <c r="B235" s="82" t="s">
        <v>376</v>
      </c>
      <c r="C235" s="83"/>
      <c r="D235" s="84">
        <f t="shared" si="21"/>
        <v>6.66</v>
      </c>
      <c r="E235" s="84">
        <f t="shared" si="25"/>
        <v>5.92</v>
      </c>
      <c r="F235" s="84">
        <f t="shared" si="23"/>
        <v>5.38896</v>
      </c>
      <c r="G235" s="85">
        <f t="shared" si="24"/>
        <v>4.944</v>
      </c>
      <c r="H235" s="86">
        <v>4.8</v>
      </c>
      <c r="I235" s="87" t="s">
        <v>1</v>
      </c>
      <c r="J235" s="88">
        <v>36</v>
      </c>
    </row>
    <row r="236" spans="1:12" s="38" customFormat="1" ht="15" customHeight="1">
      <c r="A236" s="81">
        <v>82916501</v>
      </c>
      <c r="B236" s="82" t="s">
        <v>377</v>
      </c>
      <c r="C236" s="83"/>
      <c r="D236" s="84">
        <f t="shared" si="21"/>
        <v>2.37</v>
      </c>
      <c r="E236" s="84">
        <f t="shared" si="25"/>
        <v>2.11</v>
      </c>
      <c r="F236" s="84">
        <f t="shared" si="23"/>
        <v>1.9198170000000003</v>
      </c>
      <c r="G236" s="85">
        <f t="shared" si="24"/>
        <v>1.7613000000000001</v>
      </c>
      <c r="H236" s="86">
        <v>1.71</v>
      </c>
      <c r="I236" s="87" t="s">
        <v>1</v>
      </c>
      <c r="J236" s="88">
        <v>37</v>
      </c>
    </row>
    <row r="237" spans="1:12" s="38" customFormat="1" ht="15" customHeight="1">
      <c r="A237" s="81">
        <v>82920501</v>
      </c>
      <c r="B237" s="82" t="s">
        <v>378</v>
      </c>
      <c r="C237" s="83"/>
      <c r="D237" s="84">
        <f t="shared" si="21"/>
        <v>2.37</v>
      </c>
      <c r="E237" s="84">
        <f t="shared" si="25"/>
        <v>2.11</v>
      </c>
      <c r="F237" s="84">
        <f t="shared" si="23"/>
        <v>1.9198170000000003</v>
      </c>
      <c r="G237" s="85">
        <f t="shared" si="24"/>
        <v>1.7613000000000001</v>
      </c>
      <c r="H237" s="86">
        <v>1.71</v>
      </c>
      <c r="I237" s="87" t="s">
        <v>1</v>
      </c>
      <c r="J237" s="88">
        <v>37</v>
      </c>
    </row>
    <row r="238" spans="1:12" s="38" customFormat="1" ht="15" customHeight="1">
      <c r="A238" s="81">
        <v>82926501</v>
      </c>
      <c r="B238" s="82" t="s">
        <v>379</v>
      </c>
      <c r="C238" s="83"/>
      <c r="D238" s="84">
        <f t="shared" si="21"/>
        <v>2.37</v>
      </c>
      <c r="E238" s="84">
        <f t="shared" si="25"/>
        <v>2.11</v>
      </c>
      <c r="F238" s="84">
        <f t="shared" si="23"/>
        <v>1.9198170000000003</v>
      </c>
      <c r="G238" s="85">
        <f t="shared" si="24"/>
        <v>1.7613000000000001</v>
      </c>
      <c r="H238" s="86">
        <v>1.71</v>
      </c>
      <c r="I238" s="87" t="s">
        <v>1</v>
      </c>
      <c r="J238" s="88">
        <v>37</v>
      </c>
    </row>
    <row r="239" spans="1:12" s="38" customFormat="1" ht="15" customHeight="1">
      <c r="A239" s="81">
        <v>82932501</v>
      </c>
      <c r="B239" s="82" t="s">
        <v>380</v>
      </c>
      <c r="C239" s="83"/>
      <c r="D239" s="84">
        <f t="shared" si="21"/>
        <v>4.75</v>
      </c>
      <c r="E239" s="84">
        <f t="shared" si="25"/>
        <v>4.2300000000000004</v>
      </c>
      <c r="F239" s="84">
        <f t="shared" si="23"/>
        <v>3.8508610000000005</v>
      </c>
      <c r="G239" s="85">
        <f t="shared" si="24"/>
        <v>3.5329000000000002</v>
      </c>
      <c r="H239" s="86">
        <v>3.43</v>
      </c>
      <c r="I239" s="87" t="s">
        <v>1</v>
      </c>
      <c r="J239" s="88">
        <v>37</v>
      </c>
      <c r="L239" s="39"/>
    </row>
    <row r="240" spans="1:12" s="38" customFormat="1" ht="15" customHeight="1">
      <c r="A240" s="81">
        <v>86740505</v>
      </c>
      <c r="B240" s="82" t="s">
        <v>381</v>
      </c>
      <c r="C240" s="83"/>
      <c r="D240" s="84">
        <f t="shared" si="21"/>
        <v>9.73</v>
      </c>
      <c r="E240" s="84">
        <f t="shared" si="25"/>
        <v>8.65</v>
      </c>
      <c r="F240" s="84">
        <f t="shared" si="23"/>
        <v>7.8701270000000001</v>
      </c>
      <c r="G240" s="85">
        <f t="shared" si="24"/>
        <v>7.2202999999999999</v>
      </c>
      <c r="H240" s="86">
        <v>7.01</v>
      </c>
      <c r="I240" s="87" t="s">
        <v>1</v>
      </c>
      <c r="J240" s="88">
        <v>37</v>
      </c>
      <c r="L240" s="39"/>
    </row>
    <row r="241" spans="1:12" s="38" customFormat="1" ht="15" customHeight="1">
      <c r="A241" s="81">
        <v>86750505</v>
      </c>
      <c r="B241" s="82" t="s">
        <v>382</v>
      </c>
      <c r="C241" s="83"/>
      <c r="D241" s="84">
        <f t="shared" si="21"/>
        <v>12.52</v>
      </c>
      <c r="E241" s="84">
        <f t="shared" si="25"/>
        <v>11.13</v>
      </c>
      <c r="F241" s="84">
        <f t="shared" si="23"/>
        <v>10.126428417</v>
      </c>
      <c r="G241" s="85">
        <f t="shared" si="24"/>
        <v>9.2903012999999994</v>
      </c>
      <c r="H241" s="86">
        <v>9.0197099999999999</v>
      </c>
      <c r="I241" s="87" t="s">
        <v>1</v>
      </c>
      <c r="J241" s="88">
        <v>37</v>
      </c>
      <c r="L241" s="39"/>
    </row>
    <row r="242" spans="1:12" s="38" customFormat="1" ht="15" customHeight="1">
      <c r="A242" s="81">
        <v>86763505</v>
      </c>
      <c r="B242" s="82" t="s">
        <v>383</v>
      </c>
      <c r="C242" s="83"/>
      <c r="D242" s="84">
        <f t="shared" si="21"/>
        <v>18.23</v>
      </c>
      <c r="E242" s="84">
        <f t="shared" si="25"/>
        <v>16.21</v>
      </c>
      <c r="F242" s="84">
        <f t="shared" si="23"/>
        <v>14.740388607000003</v>
      </c>
      <c r="G242" s="85">
        <f t="shared" si="24"/>
        <v>13.523292300000001</v>
      </c>
      <c r="H242" s="86">
        <v>13.129410000000002</v>
      </c>
      <c r="I242" s="87" t="s">
        <v>1</v>
      </c>
      <c r="J242" s="88">
        <v>37</v>
      </c>
    </row>
    <row r="243" spans="1:12" s="38" customFormat="1" ht="15" customHeight="1">
      <c r="A243" s="81">
        <v>86775505</v>
      </c>
      <c r="B243" s="82" t="s">
        <v>384</v>
      </c>
      <c r="C243" s="83"/>
      <c r="D243" s="84">
        <f t="shared" si="21"/>
        <v>23.38</v>
      </c>
      <c r="E243" s="84">
        <f t="shared" si="25"/>
        <v>20.79</v>
      </c>
      <c r="F243" s="84">
        <f t="shared" si="23"/>
        <v>18.905094778500004</v>
      </c>
      <c r="G243" s="85">
        <f t="shared" si="24"/>
        <v>17.344123650000004</v>
      </c>
      <c r="H243" s="86">
        <v>16.838955000000002</v>
      </c>
      <c r="I243" s="87" t="s">
        <v>1</v>
      </c>
      <c r="J243" s="88">
        <v>37</v>
      </c>
    </row>
    <row r="244" spans="1:12" s="38" customFormat="1" ht="15" customHeight="1">
      <c r="A244" s="81">
        <v>88316200</v>
      </c>
      <c r="B244" s="82" t="s">
        <v>385</v>
      </c>
      <c r="C244" s="83"/>
      <c r="D244" s="84">
        <f>TRUNC(E244*1.08,2)</f>
        <v>6.12</v>
      </c>
      <c r="E244" s="84">
        <f t="shared" si="25"/>
        <v>5.67</v>
      </c>
      <c r="F244" s="84">
        <f t="shared" si="23"/>
        <v>5.1603502125000009</v>
      </c>
      <c r="G244" s="85">
        <f t="shared" si="24"/>
        <v>4.7342662500000001</v>
      </c>
      <c r="H244" s="86">
        <v>4.5963750000000001</v>
      </c>
      <c r="I244" s="87" t="s">
        <v>1</v>
      </c>
      <c r="J244" s="88">
        <v>40</v>
      </c>
    </row>
    <row r="245" spans="1:12" s="38" customFormat="1" ht="15" customHeight="1">
      <c r="A245" s="81">
        <v>88320200</v>
      </c>
      <c r="B245" s="82" t="s">
        <v>386</v>
      </c>
      <c r="C245" s="83"/>
      <c r="D245" s="84">
        <f t="shared" ref="D245:D246" si="27">TRUNC(E245*1.08,2)</f>
        <v>7.14</v>
      </c>
      <c r="E245" s="84">
        <f t="shared" si="25"/>
        <v>6.62</v>
      </c>
      <c r="F245" s="84">
        <f t="shared" si="23"/>
        <v>6.0224322480000021</v>
      </c>
      <c r="G245" s="85">
        <f t="shared" si="24"/>
        <v>5.5251672000000012</v>
      </c>
      <c r="H245" s="86">
        <v>5.3642400000000006</v>
      </c>
      <c r="I245" s="87" t="s">
        <v>1</v>
      </c>
      <c r="J245" s="88">
        <v>40</v>
      </c>
    </row>
    <row r="246" spans="1:12" s="38" customFormat="1" ht="15" customHeight="1">
      <c r="A246" s="81">
        <v>88326200</v>
      </c>
      <c r="B246" s="82" t="s">
        <v>387</v>
      </c>
      <c r="C246" s="83"/>
      <c r="D246" s="84">
        <f t="shared" si="27"/>
        <v>11.16</v>
      </c>
      <c r="E246" s="84">
        <f t="shared" si="25"/>
        <v>10.34</v>
      </c>
      <c r="F246" s="84">
        <f t="shared" si="23"/>
        <v>9.4013775300000013</v>
      </c>
      <c r="G246" s="85">
        <f t="shared" si="24"/>
        <v>8.6251170000000013</v>
      </c>
      <c r="H246" s="86">
        <v>8.3739000000000008</v>
      </c>
      <c r="I246" s="87" t="s">
        <v>1</v>
      </c>
      <c r="J246" s="88">
        <v>40</v>
      </c>
    </row>
    <row r="247" spans="1:12" s="38" customFormat="1" ht="15" customHeight="1">
      <c r="A247" s="81">
        <v>87316880</v>
      </c>
      <c r="B247" s="82" t="s">
        <v>505</v>
      </c>
      <c r="C247" s="83"/>
      <c r="D247" s="84">
        <f t="shared" si="21"/>
        <v>12.93</v>
      </c>
      <c r="E247" s="84">
        <f t="shared" si="25"/>
        <v>11.5</v>
      </c>
      <c r="F247" s="84">
        <f t="shared" si="23"/>
        <v>10.463564000000002</v>
      </c>
      <c r="G247" s="85">
        <f t="shared" si="24"/>
        <v>9.5996000000000006</v>
      </c>
      <c r="H247" s="86">
        <v>9.32</v>
      </c>
      <c r="I247" s="87" t="s">
        <v>1</v>
      </c>
      <c r="J247" s="88">
        <v>40</v>
      </c>
    </row>
    <row r="248" spans="1:12" s="38" customFormat="1" ht="15" customHeight="1">
      <c r="A248" s="81">
        <v>87320880</v>
      </c>
      <c r="B248" s="82" t="s">
        <v>506</v>
      </c>
      <c r="C248" s="83"/>
      <c r="D248" s="84">
        <f t="shared" si="21"/>
        <v>17.03</v>
      </c>
      <c r="E248" s="84">
        <f t="shared" si="25"/>
        <v>15.14</v>
      </c>
      <c r="F248" s="84">
        <f t="shared" si="23"/>
        <v>13.764302000000002</v>
      </c>
      <c r="G248" s="85">
        <f t="shared" si="24"/>
        <v>12.627800000000001</v>
      </c>
      <c r="H248" s="86">
        <v>12.26</v>
      </c>
      <c r="I248" s="87" t="s">
        <v>1</v>
      </c>
      <c r="J248" s="88">
        <v>40</v>
      </c>
    </row>
    <row r="249" spans="1:12" s="38" customFormat="1" ht="15" customHeight="1">
      <c r="A249" s="81">
        <v>87316782</v>
      </c>
      <c r="B249" s="82" t="s">
        <v>388</v>
      </c>
      <c r="C249" s="83"/>
      <c r="D249" s="84">
        <f t="shared" si="21"/>
        <v>9.09</v>
      </c>
      <c r="E249" s="84">
        <f t="shared" si="25"/>
        <v>8.08</v>
      </c>
      <c r="F249" s="84">
        <f t="shared" si="23"/>
        <v>7.3536850000000005</v>
      </c>
      <c r="G249" s="85">
        <f t="shared" si="24"/>
        <v>6.7465000000000002</v>
      </c>
      <c r="H249" s="86">
        <v>6.55</v>
      </c>
      <c r="I249" s="87" t="s">
        <v>1</v>
      </c>
      <c r="J249" s="88">
        <v>41</v>
      </c>
    </row>
    <row r="250" spans="1:12" s="38" customFormat="1" ht="15" customHeight="1">
      <c r="A250" s="81">
        <v>87320782</v>
      </c>
      <c r="B250" s="82" t="s">
        <v>389</v>
      </c>
      <c r="C250" s="83"/>
      <c r="D250" s="84">
        <f t="shared" si="21"/>
        <v>16.920000000000002</v>
      </c>
      <c r="E250" s="84">
        <f t="shared" si="25"/>
        <v>15.04</v>
      </c>
      <c r="F250" s="84">
        <f t="shared" si="23"/>
        <v>13.674486000000002</v>
      </c>
      <c r="G250" s="85">
        <f t="shared" si="24"/>
        <v>12.545400000000001</v>
      </c>
      <c r="H250" s="86">
        <v>12.18</v>
      </c>
      <c r="I250" s="87" t="s">
        <v>1</v>
      </c>
      <c r="J250" s="88">
        <v>41</v>
      </c>
    </row>
    <row r="251" spans="1:12" s="38" customFormat="1" ht="15" customHeight="1">
      <c r="A251" s="81">
        <v>87320783</v>
      </c>
      <c r="B251" s="82" t="s">
        <v>390</v>
      </c>
      <c r="C251" s="83"/>
      <c r="D251" s="84">
        <f t="shared" si="21"/>
        <v>18.13</v>
      </c>
      <c r="E251" s="84">
        <f t="shared" si="25"/>
        <v>16.12</v>
      </c>
      <c r="F251" s="84">
        <f t="shared" si="23"/>
        <v>14.662462000000001</v>
      </c>
      <c r="G251" s="85">
        <f t="shared" si="24"/>
        <v>13.4518</v>
      </c>
      <c r="H251" s="86">
        <v>13.06</v>
      </c>
      <c r="I251" s="87" t="s">
        <v>1</v>
      </c>
      <c r="J251" s="88">
        <v>41</v>
      </c>
    </row>
    <row r="252" spans="1:12" ht="15" customHeight="1">
      <c r="A252" s="81">
        <v>87326783</v>
      </c>
      <c r="B252" s="82" t="s">
        <v>391</v>
      </c>
      <c r="C252" s="83"/>
      <c r="D252" s="84">
        <f t="shared" si="21"/>
        <v>20.49</v>
      </c>
      <c r="E252" s="84">
        <f t="shared" si="25"/>
        <v>18.22</v>
      </c>
      <c r="F252" s="84">
        <f t="shared" si="23"/>
        <v>16.571052000000002</v>
      </c>
      <c r="G252" s="85">
        <f t="shared" si="24"/>
        <v>15.2028</v>
      </c>
      <c r="H252" s="86">
        <v>14.76</v>
      </c>
      <c r="I252" s="87" t="s">
        <v>1</v>
      </c>
      <c r="J252" s="88">
        <v>41</v>
      </c>
    </row>
    <row r="253" spans="1:12" ht="15" customHeight="1">
      <c r="A253" s="81">
        <v>87316792</v>
      </c>
      <c r="B253" s="82" t="s">
        <v>392</v>
      </c>
      <c r="C253" s="83"/>
      <c r="D253" s="84">
        <f t="shared" si="21"/>
        <v>8.34</v>
      </c>
      <c r="E253" s="84">
        <f t="shared" si="25"/>
        <v>7.42</v>
      </c>
      <c r="F253" s="84">
        <f t="shared" si="23"/>
        <v>6.7474270000000001</v>
      </c>
      <c r="G253" s="85">
        <f t="shared" si="24"/>
        <v>6.1902999999999997</v>
      </c>
      <c r="H253" s="86">
        <v>6.01</v>
      </c>
      <c r="I253" s="87" t="s">
        <v>1</v>
      </c>
      <c r="J253" s="88">
        <v>41</v>
      </c>
    </row>
    <row r="254" spans="1:12" ht="15" customHeight="1">
      <c r="A254" s="81">
        <v>87320792</v>
      </c>
      <c r="B254" s="82" t="s">
        <v>393</v>
      </c>
      <c r="C254" s="83"/>
      <c r="D254" s="84">
        <f t="shared" si="21"/>
        <v>12.1</v>
      </c>
      <c r="E254" s="84">
        <f t="shared" si="25"/>
        <v>10.76</v>
      </c>
      <c r="F254" s="84">
        <f t="shared" si="23"/>
        <v>9.7899440000000002</v>
      </c>
      <c r="G254" s="85">
        <f t="shared" si="24"/>
        <v>8.9816000000000003</v>
      </c>
      <c r="H254" s="86">
        <v>8.7200000000000006</v>
      </c>
      <c r="I254" s="87" t="s">
        <v>1</v>
      </c>
      <c r="J254" s="88">
        <v>41</v>
      </c>
    </row>
    <row r="255" spans="1:12" ht="15" customHeight="1">
      <c r="A255" s="81">
        <v>87320793</v>
      </c>
      <c r="B255" s="82" t="s">
        <v>394</v>
      </c>
      <c r="C255" s="83"/>
      <c r="D255" s="84">
        <f t="shared" si="21"/>
        <v>12.79</v>
      </c>
      <c r="E255" s="84">
        <f t="shared" si="25"/>
        <v>11.37</v>
      </c>
      <c r="F255" s="84">
        <f t="shared" si="23"/>
        <v>10.340067000000003</v>
      </c>
      <c r="G255" s="85">
        <f t="shared" si="24"/>
        <v>9.4863000000000017</v>
      </c>
      <c r="H255" s="86">
        <v>9.2100000000000009</v>
      </c>
      <c r="I255" s="87" t="s">
        <v>1</v>
      </c>
      <c r="J255" s="88">
        <v>41</v>
      </c>
    </row>
    <row r="256" spans="1:12" ht="15" customHeight="1">
      <c r="A256" s="81">
        <v>87326793</v>
      </c>
      <c r="B256" s="82" t="s">
        <v>395</v>
      </c>
      <c r="C256" s="83"/>
      <c r="D256" s="84">
        <f t="shared" si="21"/>
        <v>20.3</v>
      </c>
      <c r="E256" s="84">
        <f t="shared" si="25"/>
        <v>18.05</v>
      </c>
      <c r="F256" s="84">
        <f t="shared" si="23"/>
        <v>16.413874</v>
      </c>
      <c r="G256" s="85">
        <f t="shared" si="24"/>
        <v>15.0586</v>
      </c>
      <c r="H256" s="86">
        <v>14.62</v>
      </c>
      <c r="I256" s="87" t="s">
        <v>1</v>
      </c>
      <c r="J256" s="88">
        <v>41</v>
      </c>
    </row>
    <row r="257" spans="1:10" ht="15" customHeight="1">
      <c r="A257" s="81">
        <v>88316300</v>
      </c>
      <c r="B257" s="82" t="s">
        <v>507</v>
      </c>
      <c r="C257" s="83"/>
      <c r="D257" s="84">
        <f>TRUNC(E257*1.08,2)</f>
        <v>8.5500000000000007</v>
      </c>
      <c r="E257" s="84">
        <f t="shared" si="25"/>
        <v>7.92</v>
      </c>
      <c r="F257" s="84">
        <f t="shared" si="23"/>
        <v>7.2002062965000002</v>
      </c>
      <c r="G257" s="85">
        <f t="shared" si="24"/>
        <v>6.6056938499999998</v>
      </c>
      <c r="H257" s="86">
        <v>6.4132949999999997</v>
      </c>
      <c r="I257" s="87" t="s">
        <v>1</v>
      </c>
      <c r="J257" s="88">
        <v>42</v>
      </c>
    </row>
    <row r="258" spans="1:10" ht="15" customHeight="1">
      <c r="A258" s="81">
        <v>88320300</v>
      </c>
      <c r="B258" s="82" t="s">
        <v>508</v>
      </c>
      <c r="C258" s="83"/>
      <c r="D258" s="84">
        <f t="shared" ref="D258:D266" si="28">TRUNC(E258*1.08,2)</f>
        <v>10.43</v>
      </c>
      <c r="E258" s="84">
        <f t="shared" si="25"/>
        <v>9.66</v>
      </c>
      <c r="F258" s="84">
        <f t="shared" si="23"/>
        <v>8.7908083620000017</v>
      </c>
      <c r="G258" s="85">
        <f t="shared" si="24"/>
        <v>8.0649618000000007</v>
      </c>
      <c r="H258" s="86">
        <v>7.8300600000000005</v>
      </c>
      <c r="I258" s="87" t="s">
        <v>1</v>
      </c>
      <c r="J258" s="88">
        <v>42</v>
      </c>
    </row>
    <row r="259" spans="1:10" ht="15" customHeight="1">
      <c r="A259" s="81">
        <v>88326300</v>
      </c>
      <c r="B259" s="82" t="s">
        <v>509</v>
      </c>
      <c r="C259" s="83"/>
      <c r="D259" s="84">
        <f t="shared" si="28"/>
        <v>14.87</v>
      </c>
      <c r="E259" s="84">
        <f t="shared" si="25"/>
        <v>13.77</v>
      </c>
      <c r="F259" s="84">
        <f t="shared" si="23"/>
        <v>12.52360623</v>
      </c>
      <c r="G259" s="85">
        <f t="shared" si="24"/>
        <v>11.489547</v>
      </c>
      <c r="H259" s="86">
        <v>11.1549</v>
      </c>
      <c r="I259" s="87" t="s">
        <v>1</v>
      </c>
      <c r="J259" s="88">
        <v>42</v>
      </c>
    </row>
    <row r="260" spans="1:10" ht="15" customHeight="1">
      <c r="A260" s="81">
        <v>88320333</v>
      </c>
      <c r="B260" s="82" t="s">
        <v>510</v>
      </c>
      <c r="C260" s="83"/>
      <c r="D260" s="84">
        <f t="shared" si="28"/>
        <v>11.18</v>
      </c>
      <c r="E260" s="84">
        <f t="shared" si="25"/>
        <v>10.36</v>
      </c>
      <c r="F260" s="84">
        <f t="shared" si="23"/>
        <v>9.4221923880000027</v>
      </c>
      <c r="G260" s="85">
        <f t="shared" si="24"/>
        <v>8.6442132000000012</v>
      </c>
      <c r="H260" s="86">
        <v>8.3924400000000006</v>
      </c>
      <c r="I260" s="87" t="s">
        <v>1</v>
      </c>
      <c r="J260" s="88">
        <v>42</v>
      </c>
    </row>
    <row r="261" spans="1:10" ht="15" customHeight="1">
      <c r="A261" s="81">
        <v>88320330</v>
      </c>
      <c r="B261" s="82" t="s">
        <v>511</v>
      </c>
      <c r="C261" s="83"/>
      <c r="D261" s="84">
        <f t="shared" si="28"/>
        <v>11.18</v>
      </c>
      <c r="E261" s="84">
        <f t="shared" si="25"/>
        <v>10.36</v>
      </c>
      <c r="F261" s="84">
        <f t="shared" si="23"/>
        <v>9.4221923880000027</v>
      </c>
      <c r="G261" s="85">
        <f t="shared" si="24"/>
        <v>8.6442132000000012</v>
      </c>
      <c r="H261" s="86">
        <v>8.3924400000000006</v>
      </c>
      <c r="I261" s="87" t="s">
        <v>1</v>
      </c>
      <c r="J261" s="88">
        <v>42</v>
      </c>
    </row>
    <row r="262" spans="1:10" ht="15" customHeight="1">
      <c r="A262" s="81">
        <v>88320303</v>
      </c>
      <c r="B262" s="82" t="s">
        <v>512</v>
      </c>
      <c r="C262" s="83"/>
      <c r="D262" s="84">
        <f t="shared" si="28"/>
        <v>11.35</v>
      </c>
      <c r="E262" s="84">
        <f t="shared" si="25"/>
        <v>10.51</v>
      </c>
      <c r="F262" s="84">
        <f t="shared" si="23"/>
        <v>9.5557543935000009</v>
      </c>
      <c r="G262" s="85">
        <f t="shared" ref="G262:G314" si="29">+H262*1.03</f>
        <v>8.7667471500000005</v>
      </c>
      <c r="H262" s="86">
        <v>8.5114049999999999</v>
      </c>
      <c r="I262" s="87" t="s">
        <v>1</v>
      </c>
      <c r="J262" s="88">
        <v>42</v>
      </c>
    </row>
    <row r="263" spans="1:10" ht="15" customHeight="1">
      <c r="A263" s="81">
        <v>88326335</v>
      </c>
      <c r="B263" s="82" t="s">
        <v>513</v>
      </c>
      <c r="C263" s="83"/>
      <c r="D263" s="84">
        <f t="shared" si="28"/>
        <v>15.36</v>
      </c>
      <c r="E263" s="84">
        <f t="shared" si="25"/>
        <v>14.23</v>
      </c>
      <c r="F263" s="84">
        <f t="shared" si="23"/>
        <v>12.939903390000003</v>
      </c>
      <c r="G263" s="85">
        <f t="shared" si="29"/>
        <v>11.871471000000001</v>
      </c>
      <c r="H263" s="86">
        <v>11.525700000000001</v>
      </c>
      <c r="I263" s="87" t="s">
        <v>1</v>
      </c>
      <c r="J263" s="88">
        <v>42</v>
      </c>
    </row>
    <row r="264" spans="1:10" ht="15" customHeight="1">
      <c r="A264" s="81">
        <v>88326330</v>
      </c>
      <c r="B264" s="82" t="s">
        <v>514</v>
      </c>
      <c r="C264" s="83"/>
      <c r="D264" s="84">
        <f t="shared" si="28"/>
        <v>15.71</v>
      </c>
      <c r="E264" s="84">
        <f t="shared" si="25"/>
        <v>14.55</v>
      </c>
      <c r="F264" s="84">
        <f t="shared" si="23"/>
        <v>13.22899864</v>
      </c>
      <c r="G264" s="85">
        <f t="shared" si="29"/>
        <v>12.136695999999999</v>
      </c>
      <c r="H264" s="86">
        <v>11.783199999999999</v>
      </c>
      <c r="I264" s="87" t="s">
        <v>1</v>
      </c>
      <c r="J264" s="88">
        <v>42</v>
      </c>
    </row>
    <row r="265" spans="1:10" ht="15" customHeight="1">
      <c r="A265" s="81">
        <v>88326355</v>
      </c>
      <c r="B265" s="82" t="s">
        <v>515</v>
      </c>
      <c r="C265" s="83"/>
      <c r="D265" s="84">
        <f t="shared" si="28"/>
        <v>15.54</v>
      </c>
      <c r="E265" s="84">
        <f t="shared" si="25"/>
        <v>14.39</v>
      </c>
      <c r="F265" s="84">
        <f t="shared" si="23"/>
        <v>13.090232920000002</v>
      </c>
      <c r="G265" s="85">
        <f t="shared" si="29"/>
        <v>12.009388000000001</v>
      </c>
      <c r="H265" s="86">
        <v>11.659600000000001</v>
      </c>
      <c r="I265" s="87" t="s">
        <v>1</v>
      </c>
      <c r="J265" s="88">
        <v>42</v>
      </c>
    </row>
    <row r="266" spans="1:10" ht="15" customHeight="1">
      <c r="A266" s="81">
        <v>88326350</v>
      </c>
      <c r="B266" s="82" t="s">
        <v>516</v>
      </c>
      <c r="C266" s="83"/>
      <c r="D266" s="84">
        <f t="shared" si="28"/>
        <v>15.86</v>
      </c>
      <c r="E266" s="84">
        <f t="shared" si="25"/>
        <v>14.69</v>
      </c>
      <c r="F266" s="84">
        <f t="shared" si="23"/>
        <v>13.356200550000002</v>
      </c>
      <c r="G266" s="85">
        <f t="shared" si="29"/>
        <v>12.253395000000001</v>
      </c>
      <c r="H266" s="86">
        <v>11.896500000000001</v>
      </c>
      <c r="I266" s="87" t="s">
        <v>1</v>
      </c>
      <c r="J266" s="88">
        <v>42</v>
      </c>
    </row>
    <row r="267" spans="1:10" ht="15" customHeight="1">
      <c r="A267" s="81">
        <v>87316742</v>
      </c>
      <c r="B267" s="82" t="s">
        <v>396</v>
      </c>
      <c r="C267" s="83"/>
      <c r="D267" s="84">
        <f t="shared" ref="D267:D326" si="30">TRUNC(E267*1.125,2)</f>
        <v>14.55</v>
      </c>
      <c r="E267" s="84">
        <f t="shared" si="25"/>
        <v>12.94</v>
      </c>
      <c r="F267" s="84">
        <f t="shared" si="23"/>
        <v>11.765896000000001</v>
      </c>
      <c r="G267" s="85">
        <f t="shared" si="29"/>
        <v>10.794400000000001</v>
      </c>
      <c r="H267" s="86">
        <v>10.48</v>
      </c>
      <c r="I267" s="87" t="s">
        <v>1</v>
      </c>
      <c r="J267" s="88">
        <v>43</v>
      </c>
    </row>
    <row r="268" spans="1:10" ht="15" customHeight="1">
      <c r="A268" s="81">
        <v>87320742</v>
      </c>
      <c r="B268" s="82" t="s">
        <v>397</v>
      </c>
      <c r="C268" s="83"/>
      <c r="D268" s="84">
        <f t="shared" si="30"/>
        <v>16.61</v>
      </c>
      <c r="E268" s="84">
        <f t="shared" si="25"/>
        <v>14.77</v>
      </c>
      <c r="F268" s="84">
        <f t="shared" si="23"/>
        <v>13.427492000000003</v>
      </c>
      <c r="G268" s="85">
        <f t="shared" si="29"/>
        <v>12.318800000000001</v>
      </c>
      <c r="H268" s="86">
        <v>11.96</v>
      </c>
      <c r="I268" s="87" t="s">
        <v>1</v>
      </c>
      <c r="J268" s="88">
        <v>43</v>
      </c>
    </row>
    <row r="269" spans="1:10" ht="15" customHeight="1">
      <c r="A269" s="81">
        <v>87320743</v>
      </c>
      <c r="B269" s="82" t="s">
        <v>398</v>
      </c>
      <c r="C269" s="83"/>
      <c r="D269" s="84">
        <f t="shared" si="30"/>
        <v>18.55</v>
      </c>
      <c r="E269" s="84">
        <f t="shared" si="25"/>
        <v>16.489999999999998</v>
      </c>
      <c r="F269" s="84">
        <f t="shared" si="23"/>
        <v>14.999272000000001</v>
      </c>
      <c r="G269" s="85">
        <f t="shared" si="29"/>
        <v>13.7608</v>
      </c>
      <c r="H269" s="86">
        <v>13.36</v>
      </c>
      <c r="I269" s="87" t="s">
        <v>1</v>
      </c>
      <c r="J269" s="88">
        <v>43</v>
      </c>
    </row>
    <row r="270" spans="1:10" ht="15" customHeight="1">
      <c r="A270" s="81">
        <v>87326743</v>
      </c>
      <c r="B270" s="82" t="s">
        <v>399</v>
      </c>
      <c r="C270" s="83"/>
      <c r="D270" s="84">
        <f t="shared" si="30"/>
        <v>28.74</v>
      </c>
      <c r="E270" s="84">
        <f t="shared" si="25"/>
        <v>25.55</v>
      </c>
      <c r="F270" s="84">
        <f t="shared" si="23"/>
        <v>23.228663000000001</v>
      </c>
      <c r="G270" s="85">
        <f t="shared" si="29"/>
        <v>21.310700000000001</v>
      </c>
      <c r="H270" s="86">
        <v>20.69</v>
      </c>
      <c r="I270" s="87" t="s">
        <v>1</v>
      </c>
      <c r="J270" s="88">
        <v>43</v>
      </c>
    </row>
    <row r="271" spans="1:10" ht="15" customHeight="1">
      <c r="A271" s="81">
        <v>87316762</v>
      </c>
      <c r="B271" s="82" t="s">
        <v>494</v>
      </c>
      <c r="C271" s="83"/>
      <c r="D271" s="84">
        <f t="shared" si="30"/>
        <v>5.95</v>
      </c>
      <c r="E271" s="84">
        <f t="shared" si="25"/>
        <v>5.29</v>
      </c>
      <c r="F271" s="84">
        <f t="shared" si="23"/>
        <v>4.816383000000001</v>
      </c>
      <c r="G271" s="85">
        <f t="shared" si="29"/>
        <v>4.4187000000000003</v>
      </c>
      <c r="H271" s="86">
        <v>4.29</v>
      </c>
      <c r="I271" s="87" t="s">
        <v>1</v>
      </c>
      <c r="J271" s="88">
        <v>43</v>
      </c>
    </row>
    <row r="272" spans="1:10" ht="15" customHeight="1">
      <c r="A272" s="81">
        <v>87320762</v>
      </c>
      <c r="B272" s="82" t="s">
        <v>495</v>
      </c>
      <c r="C272" s="83"/>
      <c r="D272" s="84">
        <f t="shared" si="30"/>
        <v>7.98</v>
      </c>
      <c r="E272" s="84">
        <f t="shared" si="25"/>
        <v>7.1</v>
      </c>
      <c r="F272" s="84">
        <f t="shared" si="23"/>
        <v>6.4555250000000006</v>
      </c>
      <c r="G272" s="85">
        <f t="shared" si="29"/>
        <v>5.9225000000000003</v>
      </c>
      <c r="H272" s="86">
        <v>5.75</v>
      </c>
      <c r="I272" s="87" t="s">
        <v>1</v>
      </c>
      <c r="J272" s="88">
        <v>43</v>
      </c>
    </row>
    <row r="273" spans="1:10" ht="15" customHeight="1">
      <c r="A273" s="81">
        <v>87320763</v>
      </c>
      <c r="B273" s="82" t="s">
        <v>496</v>
      </c>
      <c r="C273" s="83"/>
      <c r="D273" s="84">
        <f t="shared" si="30"/>
        <v>8.34</v>
      </c>
      <c r="E273" s="84">
        <f t="shared" si="25"/>
        <v>7.42</v>
      </c>
      <c r="F273" s="84">
        <f t="shared" si="23"/>
        <v>6.7474270000000001</v>
      </c>
      <c r="G273" s="85">
        <f t="shared" si="29"/>
        <v>6.1902999999999997</v>
      </c>
      <c r="H273" s="86">
        <v>6.01</v>
      </c>
      <c r="I273" s="87" t="s">
        <v>1</v>
      </c>
      <c r="J273" s="88">
        <v>43</v>
      </c>
    </row>
    <row r="274" spans="1:10" ht="15" customHeight="1">
      <c r="A274" s="81">
        <v>87326763</v>
      </c>
      <c r="B274" s="82" t="s">
        <v>497</v>
      </c>
      <c r="C274" s="83"/>
      <c r="D274" s="84">
        <f t="shared" si="30"/>
        <v>13.12</v>
      </c>
      <c r="E274" s="84">
        <f t="shared" si="25"/>
        <v>11.67</v>
      </c>
      <c r="F274" s="84">
        <f t="shared" si="23"/>
        <v>10.609515</v>
      </c>
      <c r="G274" s="85">
        <f t="shared" si="29"/>
        <v>9.7334999999999994</v>
      </c>
      <c r="H274" s="86">
        <v>9.4499999999999993</v>
      </c>
      <c r="I274" s="87" t="s">
        <v>1</v>
      </c>
      <c r="J274" s="88">
        <v>43</v>
      </c>
    </row>
    <row r="275" spans="1:10" ht="15" customHeight="1">
      <c r="A275" s="81">
        <v>87326764</v>
      </c>
      <c r="B275" s="82" t="s">
        <v>498</v>
      </c>
      <c r="C275" s="83"/>
      <c r="D275" s="84">
        <f t="shared" si="30"/>
        <v>15.52</v>
      </c>
      <c r="E275" s="84">
        <f t="shared" si="25"/>
        <v>13.8</v>
      </c>
      <c r="F275" s="84">
        <f t="shared" si="23"/>
        <v>12.551786</v>
      </c>
      <c r="G275" s="85">
        <f t="shared" si="29"/>
        <v>11.5154</v>
      </c>
      <c r="H275" s="86">
        <v>11.18</v>
      </c>
      <c r="I275" s="87" t="s">
        <v>1</v>
      </c>
      <c r="J275" s="88">
        <v>43</v>
      </c>
    </row>
    <row r="276" spans="1:10" ht="15" customHeight="1">
      <c r="A276" s="81">
        <v>88316762</v>
      </c>
      <c r="B276" s="82" t="s">
        <v>499</v>
      </c>
      <c r="C276" s="83"/>
      <c r="D276" s="84">
        <f t="shared" si="30"/>
        <v>7.58</v>
      </c>
      <c r="E276" s="84">
        <f t="shared" si="25"/>
        <v>6.74</v>
      </c>
      <c r="F276" s="84">
        <f t="shared" si="23"/>
        <v>6.1299420000000007</v>
      </c>
      <c r="G276" s="85">
        <f t="shared" si="29"/>
        <v>5.6238000000000001</v>
      </c>
      <c r="H276" s="86">
        <v>5.46</v>
      </c>
      <c r="I276" s="87" t="s">
        <v>1</v>
      </c>
      <c r="J276" s="88">
        <v>44</v>
      </c>
    </row>
    <row r="277" spans="1:10" ht="15" customHeight="1">
      <c r="A277" s="81">
        <v>88320762</v>
      </c>
      <c r="B277" s="82" t="s">
        <v>400</v>
      </c>
      <c r="C277" s="83"/>
      <c r="D277" s="84">
        <f t="shared" si="30"/>
        <v>6.85</v>
      </c>
      <c r="E277" s="84">
        <f t="shared" si="25"/>
        <v>6.09</v>
      </c>
      <c r="F277" s="84">
        <f t="shared" si="23"/>
        <v>5.5390649900000009</v>
      </c>
      <c r="G277" s="85">
        <f t="shared" si="29"/>
        <v>5.0817110000000003</v>
      </c>
      <c r="H277" s="86">
        <v>4.9337</v>
      </c>
      <c r="I277" s="87" t="s">
        <v>1</v>
      </c>
      <c r="J277" s="88">
        <v>44</v>
      </c>
    </row>
    <row r="278" spans="1:10" ht="15" customHeight="1">
      <c r="A278" s="81">
        <v>88320763</v>
      </c>
      <c r="B278" s="82" t="s">
        <v>401</v>
      </c>
      <c r="C278" s="83"/>
      <c r="D278" s="84">
        <f t="shared" si="30"/>
        <v>7.18</v>
      </c>
      <c r="E278" s="84">
        <f t="shared" si="25"/>
        <v>6.39</v>
      </c>
      <c r="F278" s="84">
        <f t="shared" si="23"/>
        <v>5.8165964300000015</v>
      </c>
      <c r="G278" s="85">
        <f t="shared" si="29"/>
        <v>5.3363270000000007</v>
      </c>
      <c r="H278" s="86">
        <v>5.1809000000000003</v>
      </c>
      <c r="I278" s="87" t="s">
        <v>1</v>
      </c>
      <c r="J278" s="88">
        <v>44</v>
      </c>
    </row>
    <row r="279" spans="1:10" ht="15" customHeight="1">
      <c r="A279" s="81">
        <v>87316772</v>
      </c>
      <c r="B279" s="82" t="s">
        <v>500</v>
      </c>
      <c r="C279" s="83"/>
      <c r="D279" s="84">
        <f t="shared" si="30"/>
        <v>6.7</v>
      </c>
      <c r="E279" s="84">
        <f t="shared" si="25"/>
        <v>5.96</v>
      </c>
      <c r="F279" s="84">
        <f t="shared" si="23"/>
        <v>5.4226410000000005</v>
      </c>
      <c r="G279" s="85">
        <f t="shared" si="29"/>
        <v>4.9748999999999999</v>
      </c>
      <c r="H279" s="86">
        <v>4.83</v>
      </c>
      <c r="I279" s="87" t="s">
        <v>1</v>
      </c>
      <c r="J279" s="88">
        <v>44</v>
      </c>
    </row>
    <row r="280" spans="1:10" ht="15" customHeight="1">
      <c r="A280" s="81">
        <v>87320772</v>
      </c>
      <c r="B280" s="82" t="s">
        <v>501</v>
      </c>
      <c r="C280" s="83"/>
      <c r="D280" s="84">
        <f t="shared" si="30"/>
        <v>10.29</v>
      </c>
      <c r="E280" s="84">
        <f t="shared" si="25"/>
        <v>9.15</v>
      </c>
      <c r="F280" s="84">
        <f t="shared" si="23"/>
        <v>8.3192070000000022</v>
      </c>
      <c r="G280" s="85">
        <f t="shared" si="29"/>
        <v>7.6323000000000008</v>
      </c>
      <c r="H280" s="86">
        <v>7.41</v>
      </c>
      <c r="I280" s="87" t="s">
        <v>1</v>
      </c>
      <c r="J280" s="88">
        <v>44</v>
      </c>
    </row>
    <row r="281" spans="1:10" ht="15" customHeight="1">
      <c r="A281" s="81">
        <v>87320773</v>
      </c>
      <c r="B281" s="82" t="s">
        <v>502</v>
      </c>
      <c r="C281" s="83"/>
      <c r="D281" s="84">
        <f t="shared" si="30"/>
        <v>9.84</v>
      </c>
      <c r="E281" s="84">
        <f t="shared" si="25"/>
        <v>8.75</v>
      </c>
      <c r="F281" s="84">
        <f t="shared" si="23"/>
        <v>7.959943</v>
      </c>
      <c r="G281" s="85">
        <f t="shared" si="29"/>
        <v>7.3026999999999997</v>
      </c>
      <c r="H281" s="86">
        <v>7.09</v>
      </c>
      <c r="I281" s="87" t="s">
        <v>1</v>
      </c>
      <c r="J281" s="88">
        <v>44</v>
      </c>
    </row>
    <row r="282" spans="1:10" ht="15" customHeight="1">
      <c r="A282" s="81">
        <v>87326773</v>
      </c>
      <c r="B282" s="82" t="s">
        <v>503</v>
      </c>
      <c r="C282" s="83"/>
      <c r="D282" s="84">
        <f t="shared" si="30"/>
        <v>16.399999999999999</v>
      </c>
      <c r="E282" s="84">
        <f t="shared" si="25"/>
        <v>14.58</v>
      </c>
      <c r="F282" s="84">
        <f t="shared" ref="F282:F349" si="31">G282*1.09</f>
        <v>13.259087000000001</v>
      </c>
      <c r="G282" s="85">
        <f t="shared" si="29"/>
        <v>12.164300000000001</v>
      </c>
      <c r="H282" s="86">
        <v>11.81</v>
      </c>
      <c r="I282" s="87" t="s">
        <v>1</v>
      </c>
      <c r="J282" s="88">
        <v>44</v>
      </c>
    </row>
    <row r="283" spans="1:10" ht="15" customHeight="1">
      <c r="A283" s="81">
        <v>87326774</v>
      </c>
      <c r="B283" s="82" t="s">
        <v>504</v>
      </c>
      <c r="C283" s="83"/>
      <c r="D283" s="84">
        <f t="shared" si="30"/>
        <v>18.68</v>
      </c>
      <c r="E283" s="84">
        <f t="shared" si="25"/>
        <v>16.61</v>
      </c>
      <c r="F283" s="84">
        <f t="shared" si="31"/>
        <v>15.100315000000002</v>
      </c>
      <c r="G283" s="85">
        <f t="shared" si="29"/>
        <v>13.8535</v>
      </c>
      <c r="H283" s="86">
        <v>13.45</v>
      </c>
      <c r="I283" s="87" t="s">
        <v>1</v>
      </c>
      <c r="J283" s="88">
        <v>44</v>
      </c>
    </row>
    <row r="284" spans="1:10" ht="15" customHeight="1">
      <c r="A284" s="81">
        <v>88316100</v>
      </c>
      <c r="B284" s="82" t="s">
        <v>402</v>
      </c>
      <c r="C284" s="83"/>
      <c r="D284" s="84">
        <f>TRUNC(E284*1.08,2)</f>
        <v>5.89</v>
      </c>
      <c r="E284" s="84">
        <f t="shared" si="25"/>
        <v>5.46</v>
      </c>
      <c r="F284" s="84">
        <f t="shared" si="31"/>
        <v>4.9660782045000014</v>
      </c>
      <c r="G284" s="85">
        <f t="shared" si="29"/>
        <v>4.5560350500000011</v>
      </c>
      <c r="H284" s="86">
        <v>4.4233350000000007</v>
      </c>
      <c r="I284" s="87" t="s">
        <v>1</v>
      </c>
      <c r="J284" s="88">
        <v>45</v>
      </c>
    </row>
    <row r="285" spans="1:10" ht="15" customHeight="1">
      <c r="A285" s="81">
        <v>88320100</v>
      </c>
      <c r="B285" s="82" t="s">
        <v>403</v>
      </c>
      <c r="C285" s="83"/>
      <c r="D285" s="84">
        <f t="shared" ref="D285:D290" si="32">TRUNC(E285*1.08,2)</f>
        <v>6.12</v>
      </c>
      <c r="E285" s="84">
        <f t="shared" si="25"/>
        <v>5.67</v>
      </c>
      <c r="F285" s="84">
        <f t="shared" si="31"/>
        <v>5.1603502125000009</v>
      </c>
      <c r="G285" s="85">
        <f t="shared" si="29"/>
        <v>4.7342662500000001</v>
      </c>
      <c r="H285" s="86">
        <v>4.5963750000000001</v>
      </c>
      <c r="I285" s="87" t="s">
        <v>1</v>
      </c>
      <c r="J285" s="88">
        <v>45</v>
      </c>
    </row>
    <row r="286" spans="1:10" ht="15" customHeight="1">
      <c r="A286" s="81">
        <v>88326100</v>
      </c>
      <c r="B286" s="82" t="s">
        <v>404</v>
      </c>
      <c r="C286" s="83"/>
      <c r="D286" s="84">
        <f t="shared" si="32"/>
        <v>12.12</v>
      </c>
      <c r="E286" s="84">
        <f t="shared" si="25"/>
        <v>11.23</v>
      </c>
      <c r="F286" s="84">
        <f t="shared" si="31"/>
        <v>10.216570000000001</v>
      </c>
      <c r="G286" s="85">
        <f t="shared" si="29"/>
        <v>9.3729999999999993</v>
      </c>
      <c r="H286" s="86">
        <v>9.1</v>
      </c>
      <c r="I286" s="87" t="s">
        <v>1</v>
      </c>
      <c r="J286" s="88">
        <v>45</v>
      </c>
    </row>
    <row r="287" spans="1:10" ht="15" customHeight="1">
      <c r="A287" s="81">
        <v>88320130</v>
      </c>
      <c r="B287" s="82" t="s">
        <v>405</v>
      </c>
      <c r="C287" s="83"/>
      <c r="D287" s="84">
        <f t="shared" si="32"/>
        <v>6.12</v>
      </c>
      <c r="E287" s="84">
        <f t="shared" si="25"/>
        <v>5.67</v>
      </c>
      <c r="F287" s="84">
        <f t="shared" si="31"/>
        <v>5.1603502125000009</v>
      </c>
      <c r="G287" s="85">
        <f t="shared" si="29"/>
        <v>4.7342662500000001</v>
      </c>
      <c r="H287" s="86">
        <v>4.5963750000000001</v>
      </c>
      <c r="I287" s="87" t="s">
        <v>1</v>
      </c>
      <c r="J287" s="88">
        <v>45</v>
      </c>
    </row>
    <row r="288" spans="1:10" ht="15" customHeight="1">
      <c r="A288" s="81">
        <v>88326130</v>
      </c>
      <c r="B288" s="82" t="s">
        <v>406</v>
      </c>
      <c r="C288" s="83"/>
      <c r="D288" s="84">
        <f t="shared" si="32"/>
        <v>8.11</v>
      </c>
      <c r="E288" s="84">
        <f t="shared" si="25"/>
        <v>7.51</v>
      </c>
      <c r="F288" s="84">
        <f t="shared" si="31"/>
        <v>6.8342117099999999</v>
      </c>
      <c r="G288" s="85">
        <f t="shared" si="29"/>
        <v>6.2699189999999998</v>
      </c>
      <c r="H288" s="86">
        <v>6.0872999999999999</v>
      </c>
      <c r="I288" s="87" t="s">
        <v>1</v>
      </c>
      <c r="J288" s="88">
        <v>45</v>
      </c>
    </row>
    <row r="289" spans="1:10" ht="15" customHeight="1">
      <c r="A289" s="81">
        <v>88326150</v>
      </c>
      <c r="B289" s="82" t="s">
        <v>407</v>
      </c>
      <c r="C289" s="83"/>
      <c r="D289" s="84">
        <f t="shared" si="32"/>
        <v>9.9</v>
      </c>
      <c r="E289" s="84">
        <f t="shared" si="25"/>
        <v>9.17</v>
      </c>
      <c r="F289" s="84">
        <f t="shared" si="31"/>
        <v>8.3375070100000013</v>
      </c>
      <c r="G289" s="85">
        <f t="shared" si="29"/>
        <v>7.6490890000000009</v>
      </c>
      <c r="H289" s="86">
        <v>7.4263000000000003</v>
      </c>
      <c r="I289" s="87" t="s">
        <v>1</v>
      </c>
      <c r="J289" s="88">
        <v>45</v>
      </c>
    </row>
    <row r="290" spans="1:10" ht="15" customHeight="1">
      <c r="A290" s="81">
        <v>88316820</v>
      </c>
      <c r="B290" s="82" t="s">
        <v>408</v>
      </c>
      <c r="C290" s="83"/>
      <c r="D290" s="84">
        <f t="shared" si="32"/>
        <v>3.88</v>
      </c>
      <c r="E290" s="84">
        <f t="shared" ref="E290:E304" si="33">TRUNC(F290*1.1,2)</f>
        <v>3.6</v>
      </c>
      <c r="F290" s="84">
        <f t="shared" si="31"/>
        <v>3.278340135000001</v>
      </c>
      <c r="G290" s="85">
        <f t="shared" si="29"/>
        <v>3.0076515000000006</v>
      </c>
      <c r="H290" s="86">
        <v>2.9200500000000007</v>
      </c>
      <c r="I290" s="87" t="s">
        <v>1</v>
      </c>
      <c r="J290" s="88">
        <v>46</v>
      </c>
    </row>
    <row r="291" spans="1:10" ht="15" customHeight="1">
      <c r="A291" s="81">
        <v>87316672</v>
      </c>
      <c r="B291" s="82" t="s">
        <v>409</v>
      </c>
      <c r="C291" s="83"/>
      <c r="D291" s="84">
        <f t="shared" si="30"/>
        <v>9.4600000000000009</v>
      </c>
      <c r="E291" s="84">
        <f t="shared" si="33"/>
        <v>8.41</v>
      </c>
      <c r="F291" s="84">
        <f t="shared" si="31"/>
        <v>7.6455869999999999</v>
      </c>
      <c r="G291" s="85">
        <f t="shared" si="29"/>
        <v>7.0142999999999995</v>
      </c>
      <c r="H291" s="86">
        <v>6.81</v>
      </c>
      <c r="I291" s="87" t="s">
        <v>1</v>
      </c>
      <c r="J291" s="88">
        <v>46</v>
      </c>
    </row>
    <row r="292" spans="1:10" ht="15" customHeight="1">
      <c r="A292" s="81">
        <v>87316673</v>
      </c>
      <c r="B292" s="82" t="s">
        <v>410</v>
      </c>
      <c r="C292" s="83"/>
      <c r="D292" s="84">
        <f t="shared" si="30"/>
        <v>9.9499999999999993</v>
      </c>
      <c r="E292" s="84">
        <f t="shared" si="33"/>
        <v>8.85</v>
      </c>
      <c r="F292" s="84">
        <f t="shared" si="31"/>
        <v>8.0497590000000017</v>
      </c>
      <c r="G292" s="85">
        <f t="shared" si="29"/>
        <v>7.3851000000000004</v>
      </c>
      <c r="H292" s="86">
        <v>7.17</v>
      </c>
      <c r="I292" s="87" t="s">
        <v>1</v>
      </c>
      <c r="J292" s="88">
        <v>46</v>
      </c>
    </row>
    <row r="293" spans="1:10" ht="15" customHeight="1">
      <c r="A293" s="81">
        <v>87320672</v>
      </c>
      <c r="B293" s="82" t="s">
        <v>411</v>
      </c>
      <c r="C293" s="83"/>
      <c r="D293" s="84">
        <f t="shared" si="30"/>
        <v>11.09</v>
      </c>
      <c r="E293" s="84">
        <f t="shared" si="33"/>
        <v>9.86</v>
      </c>
      <c r="F293" s="84">
        <f t="shared" si="31"/>
        <v>8.9703730000000022</v>
      </c>
      <c r="G293" s="85">
        <f t="shared" si="29"/>
        <v>8.2297000000000011</v>
      </c>
      <c r="H293" s="86">
        <v>7.99</v>
      </c>
      <c r="I293" s="87" t="s">
        <v>1</v>
      </c>
      <c r="J293" s="88">
        <v>46</v>
      </c>
    </row>
    <row r="294" spans="1:10" ht="15" customHeight="1">
      <c r="A294" s="81">
        <v>87320673</v>
      </c>
      <c r="B294" s="82" t="s">
        <v>412</v>
      </c>
      <c r="C294" s="83"/>
      <c r="D294" s="84">
        <f t="shared" si="30"/>
        <v>10.58</v>
      </c>
      <c r="E294" s="84">
        <f t="shared" si="33"/>
        <v>9.41</v>
      </c>
      <c r="F294" s="84">
        <f t="shared" si="31"/>
        <v>8.5549740000000014</v>
      </c>
      <c r="G294" s="85">
        <f t="shared" si="29"/>
        <v>7.8486000000000002</v>
      </c>
      <c r="H294" s="86">
        <v>7.62</v>
      </c>
      <c r="I294" s="87" t="s">
        <v>1</v>
      </c>
      <c r="J294" s="88">
        <v>46</v>
      </c>
    </row>
    <row r="295" spans="1:10" ht="15" customHeight="1">
      <c r="A295" s="81">
        <v>87326674</v>
      </c>
      <c r="B295" s="82" t="s">
        <v>413</v>
      </c>
      <c r="C295" s="83"/>
      <c r="D295" s="84">
        <f t="shared" si="30"/>
        <v>17.690000000000001</v>
      </c>
      <c r="E295" s="84">
        <f t="shared" si="33"/>
        <v>15.73</v>
      </c>
      <c r="F295" s="84">
        <f t="shared" si="31"/>
        <v>14.303198000000002</v>
      </c>
      <c r="G295" s="85">
        <f t="shared" si="29"/>
        <v>13.122200000000001</v>
      </c>
      <c r="H295" s="86">
        <v>12.74</v>
      </c>
      <c r="I295" s="87" t="s">
        <v>1</v>
      </c>
      <c r="J295" s="88">
        <v>46</v>
      </c>
    </row>
    <row r="296" spans="1:10" ht="15" customHeight="1">
      <c r="A296" s="81">
        <v>85900932</v>
      </c>
      <c r="B296" s="82" t="s">
        <v>363</v>
      </c>
      <c r="C296" s="83"/>
      <c r="D296" s="84">
        <f t="shared" si="30"/>
        <v>18.88</v>
      </c>
      <c r="E296" s="84">
        <f t="shared" si="33"/>
        <v>16.79</v>
      </c>
      <c r="F296" s="84">
        <f t="shared" si="31"/>
        <v>15.26872</v>
      </c>
      <c r="G296" s="85">
        <f t="shared" si="29"/>
        <v>14.007999999999999</v>
      </c>
      <c r="H296" s="86">
        <v>13.6</v>
      </c>
      <c r="I296" s="87" t="s">
        <v>1</v>
      </c>
      <c r="J296" s="88">
        <v>47</v>
      </c>
    </row>
    <row r="297" spans="1:10" ht="15" customHeight="1">
      <c r="A297" s="81">
        <v>85900943</v>
      </c>
      <c r="B297" s="82" t="s">
        <v>366</v>
      </c>
      <c r="C297" s="83"/>
      <c r="D297" s="84">
        <f t="shared" si="30"/>
        <v>18.88</v>
      </c>
      <c r="E297" s="84">
        <f t="shared" si="33"/>
        <v>16.79</v>
      </c>
      <c r="F297" s="84">
        <f t="shared" si="31"/>
        <v>15.26872</v>
      </c>
      <c r="G297" s="85">
        <f t="shared" si="29"/>
        <v>14.007999999999999</v>
      </c>
      <c r="H297" s="86">
        <v>13.6</v>
      </c>
      <c r="I297" s="87" t="s">
        <v>1</v>
      </c>
      <c r="J297" s="88">
        <v>47</v>
      </c>
    </row>
    <row r="298" spans="1:10" ht="15" customHeight="1">
      <c r="A298" s="81">
        <v>88316710</v>
      </c>
      <c r="B298" s="82" t="s">
        <v>414</v>
      </c>
      <c r="C298" s="83"/>
      <c r="D298" s="84">
        <f t="shared" si="30"/>
        <v>8.11</v>
      </c>
      <c r="E298" s="84">
        <f t="shared" si="33"/>
        <v>7.21</v>
      </c>
      <c r="F298" s="84">
        <f t="shared" si="31"/>
        <v>6.5565680000000004</v>
      </c>
      <c r="G298" s="85">
        <f t="shared" si="29"/>
        <v>6.0152000000000001</v>
      </c>
      <c r="H298" s="86">
        <v>5.84</v>
      </c>
      <c r="I298" s="87" t="s">
        <v>1</v>
      </c>
      <c r="J298" s="88">
        <v>47</v>
      </c>
    </row>
    <row r="299" spans="1:10" ht="15" customHeight="1">
      <c r="A299" s="81">
        <v>87316736</v>
      </c>
      <c r="B299" s="82" t="s">
        <v>415</v>
      </c>
      <c r="C299" s="83"/>
      <c r="D299" s="84">
        <f t="shared" si="30"/>
        <v>9.32</v>
      </c>
      <c r="E299" s="84">
        <f t="shared" si="33"/>
        <v>8.2899999999999991</v>
      </c>
      <c r="F299" s="84">
        <f t="shared" si="31"/>
        <v>7.5445440000000001</v>
      </c>
      <c r="G299" s="85">
        <f t="shared" si="29"/>
        <v>6.9215999999999998</v>
      </c>
      <c r="H299" s="86">
        <v>6.72</v>
      </c>
      <c r="I299" s="87" t="s">
        <v>1</v>
      </c>
      <c r="J299" s="88">
        <v>48</v>
      </c>
    </row>
    <row r="300" spans="1:10" ht="15" customHeight="1">
      <c r="A300" s="81">
        <v>87320737</v>
      </c>
      <c r="B300" s="82" t="s">
        <v>416</v>
      </c>
      <c r="C300" s="83"/>
      <c r="D300" s="84">
        <f t="shared" si="30"/>
        <v>12.43</v>
      </c>
      <c r="E300" s="84">
        <f t="shared" si="33"/>
        <v>11.05</v>
      </c>
      <c r="F300" s="84">
        <f t="shared" si="31"/>
        <v>10.048164999999999</v>
      </c>
      <c r="G300" s="85">
        <f t="shared" si="29"/>
        <v>9.2184999999999988</v>
      </c>
      <c r="H300" s="86">
        <v>8.9499999999999993</v>
      </c>
      <c r="I300" s="87" t="s">
        <v>1</v>
      </c>
      <c r="J300" s="88">
        <v>48</v>
      </c>
    </row>
    <row r="301" spans="1:10" ht="15" customHeight="1">
      <c r="A301" s="81">
        <v>87326736</v>
      </c>
      <c r="B301" s="82" t="s">
        <v>417</v>
      </c>
      <c r="C301" s="83"/>
      <c r="D301" s="84">
        <f t="shared" si="30"/>
        <v>17.010000000000002</v>
      </c>
      <c r="E301" s="84">
        <f t="shared" si="33"/>
        <v>15.12</v>
      </c>
      <c r="F301" s="84">
        <f t="shared" si="31"/>
        <v>13.753075000000001</v>
      </c>
      <c r="G301" s="85">
        <f t="shared" si="29"/>
        <v>12.6175</v>
      </c>
      <c r="H301" s="86">
        <v>12.25</v>
      </c>
      <c r="I301" s="87" t="s">
        <v>1</v>
      </c>
      <c r="J301" s="88">
        <v>48</v>
      </c>
    </row>
    <row r="302" spans="1:10" ht="15" customHeight="1">
      <c r="A302" s="81">
        <v>87316720</v>
      </c>
      <c r="B302" s="82" t="s">
        <v>418</v>
      </c>
      <c r="C302" s="83"/>
      <c r="D302" s="84">
        <f t="shared" si="30"/>
        <v>13.64</v>
      </c>
      <c r="E302" s="84">
        <f t="shared" si="33"/>
        <v>12.13</v>
      </c>
      <c r="F302" s="84">
        <f t="shared" si="31"/>
        <v>11.036141000000001</v>
      </c>
      <c r="G302" s="85">
        <f t="shared" si="29"/>
        <v>10.1249</v>
      </c>
      <c r="H302" s="86">
        <v>9.83</v>
      </c>
      <c r="I302" s="87" t="s">
        <v>1</v>
      </c>
      <c r="J302" s="88">
        <v>48</v>
      </c>
    </row>
    <row r="303" spans="1:10" ht="15" customHeight="1">
      <c r="A303" s="81">
        <v>87320720</v>
      </c>
      <c r="B303" s="82" t="s">
        <v>419</v>
      </c>
      <c r="C303" s="83"/>
      <c r="D303" s="84">
        <f t="shared" si="30"/>
        <v>22.43</v>
      </c>
      <c r="E303" s="84">
        <f t="shared" si="33"/>
        <v>19.940000000000001</v>
      </c>
      <c r="F303" s="84">
        <f t="shared" si="31"/>
        <v>18.131605</v>
      </c>
      <c r="G303" s="85">
        <f t="shared" si="29"/>
        <v>16.634499999999999</v>
      </c>
      <c r="H303" s="86">
        <v>16.149999999999999</v>
      </c>
      <c r="I303" s="87" t="s">
        <v>1</v>
      </c>
      <c r="J303" s="88">
        <v>48</v>
      </c>
    </row>
    <row r="304" spans="1:10" ht="15" customHeight="1">
      <c r="A304" s="81">
        <v>87320723</v>
      </c>
      <c r="B304" s="82" t="s">
        <v>420</v>
      </c>
      <c r="C304" s="83"/>
      <c r="D304" s="84">
        <f t="shared" si="30"/>
        <v>23.34</v>
      </c>
      <c r="E304" s="84">
        <f t="shared" si="33"/>
        <v>20.75</v>
      </c>
      <c r="F304" s="84">
        <f t="shared" si="31"/>
        <v>18.872586999999999</v>
      </c>
      <c r="G304" s="85">
        <f t="shared" si="29"/>
        <v>17.314299999999999</v>
      </c>
      <c r="H304" s="86">
        <v>16.809999999999999</v>
      </c>
      <c r="I304" s="87" t="s">
        <v>1</v>
      </c>
      <c r="J304" s="88">
        <v>48</v>
      </c>
    </row>
    <row r="305" spans="1:10" ht="15" customHeight="1">
      <c r="A305" s="81">
        <v>84916315</v>
      </c>
      <c r="B305" s="82" t="s">
        <v>689</v>
      </c>
      <c r="C305" s="83"/>
      <c r="D305" s="84">
        <f t="shared" si="30"/>
        <v>8.39</v>
      </c>
      <c r="E305" s="84">
        <v>7.46</v>
      </c>
      <c r="F305" s="84"/>
      <c r="G305" s="85"/>
      <c r="H305" s="86"/>
      <c r="I305" s="87" t="s">
        <v>236</v>
      </c>
      <c r="J305" s="88">
        <v>49</v>
      </c>
    </row>
    <row r="306" spans="1:10" ht="15" customHeight="1">
      <c r="A306" s="81">
        <v>84926315</v>
      </c>
      <c r="B306" s="82" t="s">
        <v>690</v>
      </c>
      <c r="C306" s="83"/>
      <c r="D306" s="84">
        <f t="shared" si="30"/>
        <v>10.17</v>
      </c>
      <c r="E306" s="84">
        <v>9.0399999999999991</v>
      </c>
      <c r="F306" s="84"/>
      <c r="G306" s="85"/>
      <c r="H306" s="86"/>
      <c r="I306" s="87" t="s">
        <v>236</v>
      </c>
      <c r="J306" s="88">
        <v>49</v>
      </c>
    </row>
    <row r="307" spans="1:10" ht="15" customHeight="1">
      <c r="A307" s="81">
        <v>87316749</v>
      </c>
      <c r="B307" s="82" t="s">
        <v>422</v>
      </c>
      <c r="C307" s="83"/>
      <c r="D307" s="84">
        <f t="shared" si="30"/>
        <v>46.45</v>
      </c>
      <c r="E307" s="84">
        <f t="shared" ref="E307:E308" si="34">TRUNC(F307*1.1,2)</f>
        <v>41.29</v>
      </c>
      <c r="F307" s="84">
        <f t="shared" si="31"/>
        <v>37.543087999999997</v>
      </c>
      <c r="G307" s="85">
        <f t="shared" si="29"/>
        <v>34.443199999999997</v>
      </c>
      <c r="H307" s="86">
        <v>33.44</v>
      </c>
      <c r="I307" s="87" t="s">
        <v>1</v>
      </c>
      <c r="J307" s="88">
        <v>49</v>
      </c>
    </row>
    <row r="308" spans="1:10" ht="15" customHeight="1">
      <c r="A308" s="81">
        <v>87320749</v>
      </c>
      <c r="B308" s="82" t="s">
        <v>423</v>
      </c>
      <c r="C308" s="83"/>
      <c r="D308" s="84">
        <f t="shared" si="30"/>
        <v>53.71</v>
      </c>
      <c r="E308" s="84">
        <f t="shared" si="34"/>
        <v>47.75</v>
      </c>
      <c r="F308" s="84">
        <f t="shared" si="31"/>
        <v>43.414809000000005</v>
      </c>
      <c r="G308" s="85">
        <f t="shared" si="29"/>
        <v>39.830100000000002</v>
      </c>
      <c r="H308" s="86">
        <v>38.67</v>
      </c>
      <c r="I308" s="87" t="s">
        <v>1</v>
      </c>
      <c r="J308" s="88">
        <v>49</v>
      </c>
    </row>
    <row r="309" spans="1:10" ht="15" customHeight="1">
      <c r="A309" s="81">
        <v>84916316</v>
      </c>
      <c r="B309" s="82" t="s">
        <v>697</v>
      </c>
      <c r="C309" s="83"/>
      <c r="D309" s="84">
        <f t="shared" si="30"/>
        <v>9.7200000000000006</v>
      </c>
      <c r="E309" s="84">
        <v>8.64</v>
      </c>
      <c r="F309" s="84"/>
      <c r="G309" s="85"/>
      <c r="H309" s="86"/>
      <c r="I309" s="87" t="s">
        <v>236</v>
      </c>
      <c r="J309" s="88">
        <v>50</v>
      </c>
    </row>
    <row r="310" spans="1:10" ht="15" customHeight="1">
      <c r="A310" s="81">
        <v>84900315</v>
      </c>
      <c r="B310" s="82" t="s">
        <v>691</v>
      </c>
      <c r="C310" s="83"/>
      <c r="D310" s="84">
        <f t="shared" si="30"/>
        <v>1.5</v>
      </c>
      <c r="E310" s="84">
        <v>1.34</v>
      </c>
      <c r="F310" s="84"/>
      <c r="G310" s="85"/>
      <c r="H310" s="86"/>
      <c r="I310" s="87" t="s">
        <v>236</v>
      </c>
      <c r="J310" s="88">
        <v>50</v>
      </c>
    </row>
    <row r="311" spans="1:10" ht="15" customHeight="1">
      <c r="A311" s="81">
        <v>87316724</v>
      </c>
      <c r="B311" s="82" t="s">
        <v>421</v>
      </c>
      <c r="C311" s="83"/>
      <c r="D311" s="84">
        <f t="shared" si="30"/>
        <v>18.36</v>
      </c>
      <c r="E311" s="84">
        <f>TRUNC(F311*1.1,2)</f>
        <v>16.32</v>
      </c>
      <c r="F311" s="84">
        <f>G311*1.09</f>
        <v>14.842094000000003</v>
      </c>
      <c r="G311" s="85">
        <f>+H311*1.03</f>
        <v>13.616600000000002</v>
      </c>
      <c r="H311" s="86">
        <v>13.22</v>
      </c>
      <c r="I311" s="87" t="s">
        <v>1</v>
      </c>
      <c r="J311" s="88">
        <v>51</v>
      </c>
    </row>
    <row r="312" spans="1:10" ht="15" customHeight="1">
      <c r="A312" s="81">
        <v>89516707</v>
      </c>
      <c r="B312" s="82" t="s">
        <v>694</v>
      </c>
      <c r="C312" s="83"/>
      <c r="D312" s="84">
        <f t="shared" si="30"/>
        <v>7.95</v>
      </c>
      <c r="E312" s="84">
        <v>7.07</v>
      </c>
      <c r="F312" s="84"/>
      <c r="G312" s="85"/>
      <c r="H312" s="86"/>
      <c r="I312" s="87" t="s">
        <v>236</v>
      </c>
      <c r="J312" s="88">
        <v>52</v>
      </c>
    </row>
    <row r="313" spans="1:10" ht="15" customHeight="1">
      <c r="A313" s="81">
        <v>89516706</v>
      </c>
      <c r="B313" s="82" t="s">
        <v>695</v>
      </c>
      <c r="C313" s="83"/>
      <c r="D313" s="84">
        <f t="shared" si="30"/>
        <v>6.62</v>
      </c>
      <c r="E313" s="84">
        <v>5.89</v>
      </c>
      <c r="F313" s="84"/>
      <c r="G313" s="85"/>
      <c r="H313" s="86"/>
      <c r="I313" s="87" t="s">
        <v>236</v>
      </c>
      <c r="J313" s="88">
        <v>52</v>
      </c>
    </row>
    <row r="314" spans="1:10" ht="15" customHeight="1">
      <c r="A314" s="81">
        <v>87316850</v>
      </c>
      <c r="B314" s="82" t="s">
        <v>424</v>
      </c>
      <c r="C314" s="83"/>
      <c r="D314" s="84">
        <f t="shared" si="30"/>
        <v>17.920000000000002</v>
      </c>
      <c r="E314" s="84">
        <f t="shared" ref="E314:E352" si="35">TRUNC(F314*1.1,2)</f>
        <v>15.93</v>
      </c>
      <c r="F314" s="84">
        <f t="shared" si="31"/>
        <v>14.482830000000002</v>
      </c>
      <c r="G314" s="85">
        <f t="shared" si="29"/>
        <v>13.287000000000001</v>
      </c>
      <c r="H314" s="86">
        <v>12.9</v>
      </c>
      <c r="I314" s="87" t="s">
        <v>1</v>
      </c>
      <c r="J314" s="88">
        <v>53</v>
      </c>
    </row>
    <row r="315" spans="1:10" ht="15" customHeight="1">
      <c r="A315" s="81">
        <v>88316900</v>
      </c>
      <c r="B315" s="82" t="s">
        <v>425</v>
      </c>
      <c r="C315" s="83"/>
      <c r="D315" s="84">
        <f t="shared" si="30"/>
        <v>26.58</v>
      </c>
      <c r="E315" s="84">
        <f t="shared" si="35"/>
        <v>23.63</v>
      </c>
      <c r="F315" s="84">
        <f t="shared" si="31"/>
        <v>21.488478000000004</v>
      </c>
      <c r="G315" s="85">
        <f t="shared" ref="G315:G316" si="36">+H315*1.03</f>
        <v>19.714200000000002</v>
      </c>
      <c r="H315" s="86">
        <v>19.14</v>
      </c>
      <c r="I315" s="87" t="s">
        <v>1</v>
      </c>
      <c r="J315" s="88">
        <v>53</v>
      </c>
    </row>
    <row r="316" spans="1:10" ht="15" customHeight="1">
      <c r="A316" s="81">
        <v>88320900</v>
      </c>
      <c r="B316" s="82" t="s">
        <v>426</v>
      </c>
      <c r="C316" s="83"/>
      <c r="D316" s="84">
        <f t="shared" si="30"/>
        <v>28.36</v>
      </c>
      <c r="E316" s="84">
        <f t="shared" si="35"/>
        <v>25.21</v>
      </c>
      <c r="F316" s="84">
        <f t="shared" si="31"/>
        <v>22.925534000000003</v>
      </c>
      <c r="G316" s="85">
        <f t="shared" si="36"/>
        <v>21.032600000000002</v>
      </c>
      <c r="H316" s="86">
        <v>20.420000000000002</v>
      </c>
      <c r="I316" s="87" t="s">
        <v>1</v>
      </c>
      <c r="J316" s="88">
        <v>53</v>
      </c>
    </row>
    <row r="317" spans="1:10" ht="15" customHeight="1">
      <c r="A317" s="81">
        <v>79016600</v>
      </c>
      <c r="B317" s="82" t="s">
        <v>631</v>
      </c>
      <c r="C317" s="83"/>
      <c r="D317" s="84">
        <f t="shared" si="30"/>
        <v>175.74</v>
      </c>
      <c r="E317" s="84">
        <f t="shared" si="35"/>
        <v>156.22</v>
      </c>
      <c r="F317" s="84">
        <f t="shared" si="31"/>
        <v>142.02604080000003</v>
      </c>
      <c r="G317" s="85">
        <f>+H317</f>
        <v>130.29912000000002</v>
      </c>
      <c r="H317" s="86">
        <v>130.29912000000002</v>
      </c>
      <c r="I317" s="87" t="s">
        <v>1</v>
      </c>
      <c r="J317" s="88">
        <v>56</v>
      </c>
    </row>
    <row r="318" spans="1:10" ht="15" customHeight="1">
      <c r="A318" s="81">
        <v>79020600</v>
      </c>
      <c r="B318" s="82" t="s">
        <v>624</v>
      </c>
      <c r="C318" s="83"/>
      <c r="D318" s="84">
        <f t="shared" si="30"/>
        <v>175.74</v>
      </c>
      <c r="E318" s="84">
        <f t="shared" si="35"/>
        <v>156.22</v>
      </c>
      <c r="F318" s="84">
        <f t="shared" si="31"/>
        <v>142.02604080000003</v>
      </c>
      <c r="G318" s="85">
        <f t="shared" ref="G318:G356" si="37">+H318</f>
        <v>130.29912000000002</v>
      </c>
      <c r="H318" s="86">
        <v>130.29912000000002</v>
      </c>
      <c r="I318" s="87" t="s">
        <v>1</v>
      </c>
      <c r="J318" s="88">
        <v>56</v>
      </c>
    </row>
    <row r="319" spans="1:10" ht="15" customHeight="1">
      <c r="A319" s="81">
        <v>79026600</v>
      </c>
      <c r="B319" s="82" t="s">
        <v>625</v>
      </c>
      <c r="C319" s="83"/>
      <c r="D319" s="84">
        <f t="shared" si="30"/>
        <v>197.62</v>
      </c>
      <c r="E319" s="84">
        <f t="shared" si="35"/>
        <v>175.67</v>
      </c>
      <c r="F319" s="84">
        <f t="shared" si="31"/>
        <v>159.7085658</v>
      </c>
      <c r="G319" s="85">
        <f t="shared" si="37"/>
        <v>146.52161999999998</v>
      </c>
      <c r="H319" s="86">
        <v>146.52161999999998</v>
      </c>
      <c r="I319" s="87" t="s">
        <v>1</v>
      </c>
      <c r="J319" s="88">
        <v>56</v>
      </c>
    </row>
    <row r="320" spans="1:10" ht="15" customHeight="1">
      <c r="A320" s="81">
        <v>79032600</v>
      </c>
      <c r="B320" s="82" t="s">
        <v>626</v>
      </c>
      <c r="C320" s="83"/>
      <c r="D320" s="84">
        <f t="shared" si="30"/>
        <v>197.62</v>
      </c>
      <c r="E320" s="84">
        <f t="shared" si="35"/>
        <v>175.67</v>
      </c>
      <c r="F320" s="84">
        <f t="shared" si="31"/>
        <v>159.7085658</v>
      </c>
      <c r="G320" s="85">
        <f t="shared" si="37"/>
        <v>146.52161999999998</v>
      </c>
      <c r="H320" s="86">
        <v>146.52161999999998</v>
      </c>
      <c r="I320" s="87" t="s">
        <v>1</v>
      </c>
      <c r="J320" s="88">
        <v>56</v>
      </c>
    </row>
    <row r="321" spans="1:10" ht="15" customHeight="1">
      <c r="A321" s="81">
        <v>79040500</v>
      </c>
      <c r="B321" s="82" t="s">
        <v>627</v>
      </c>
      <c r="C321" s="83"/>
      <c r="D321" s="84">
        <f t="shared" si="30"/>
        <v>313.5</v>
      </c>
      <c r="E321" s="84">
        <f t="shared" si="35"/>
        <v>278.67</v>
      </c>
      <c r="F321" s="84">
        <v>253.34</v>
      </c>
      <c r="G321" s="85"/>
      <c r="H321" s="86">
        <v>42</v>
      </c>
      <c r="I321" s="87" t="s">
        <v>1</v>
      </c>
      <c r="J321" s="88">
        <v>56</v>
      </c>
    </row>
    <row r="322" spans="1:10" ht="15" customHeight="1">
      <c r="A322" s="81">
        <v>79050500</v>
      </c>
      <c r="B322" s="82" t="s">
        <v>628</v>
      </c>
      <c r="C322" s="83"/>
      <c r="D322" s="84">
        <f t="shared" si="30"/>
        <v>313.5</v>
      </c>
      <c r="E322" s="84">
        <f t="shared" si="35"/>
        <v>278.67</v>
      </c>
      <c r="F322" s="84">
        <f t="shared" si="31"/>
        <v>253.34164705882358</v>
      </c>
      <c r="G322" s="85">
        <f t="shared" si="37"/>
        <v>232.42352941176475</v>
      </c>
      <c r="H322" s="86">
        <v>232.42352941176475</v>
      </c>
      <c r="I322" s="87" t="s">
        <v>1</v>
      </c>
      <c r="J322" s="88">
        <v>56</v>
      </c>
    </row>
    <row r="323" spans="1:10" ht="15" customHeight="1">
      <c r="A323" s="81">
        <v>79063500</v>
      </c>
      <c r="B323" s="82" t="s">
        <v>629</v>
      </c>
      <c r="C323" s="83"/>
      <c r="D323" s="84">
        <f t="shared" si="30"/>
        <v>588.76</v>
      </c>
      <c r="E323" s="84">
        <f t="shared" si="35"/>
        <v>523.35</v>
      </c>
      <c r="F323" s="84">
        <f t="shared" si="31"/>
        <v>475.78056108597292</v>
      </c>
      <c r="G323" s="85">
        <f t="shared" si="37"/>
        <v>436.49592760180997</v>
      </c>
      <c r="H323" s="86">
        <v>436.49592760180997</v>
      </c>
      <c r="I323" s="87" t="s">
        <v>1</v>
      </c>
      <c r="J323" s="88">
        <v>56</v>
      </c>
    </row>
    <row r="324" spans="1:10" ht="15" customHeight="1">
      <c r="A324" s="81">
        <v>79075500</v>
      </c>
      <c r="B324" s="82" t="s">
        <v>630</v>
      </c>
      <c r="C324" s="83"/>
      <c r="D324" s="84">
        <f t="shared" si="30"/>
        <v>1369.62</v>
      </c>
      <c r="E324" s="84">
        <f t="shared" si="35"/>
        <v>1217.44</v>
      </c>
      <c r="F324" s="84">
        <f t="shared" si="31"/>
        <v>1106.7692307692309</v>
      </c>
      <c r="G324" s="85">
        <f t="shared" si="37"/>
        <v>1015.3846153846155</v>
      </c>
      <c r="H324" s="86">
        <v>1015.3846153846155</v>
      </c>
      <c r="I324" s="87" t="s">
        <v>1</v>
      </c>
      <c r="J324" s="88">
        <v>56</v>
      </c>
    </row>
    <row r="325" spans="1:10" ht="15" customHeight="1">
      <c r="A325" s="81">
        <v>79016620</v>
      </c>
      <c r="B325" s="82" t="s">
        <v>632</v>
      </c>
      <c r="C325" s="83"/>
      <c r="D325" s="84">
        <f t="shared" si="30"/>
        <v>150.13999999999999</v>
      </c>
      <c r="E325" s="84">
        <f t="shared" si="35"/>
        <v>133.46</v>
      </c>
      <c r="F325" s="84">
        <f t="shared" si="31"/>
        <v>121.33031674208145</v>
      </c>
      <c r="G325" s="85">
        <f t="shared" si="37"/>
        <v>111.31221719457012</v>
      </c>
      <c r="H325" s="86">
        <v>111.31221719457012</v>
      </c>
      <c r="I325" s="87" t="s">
        <v>1</v>
      </c>
      <c r="J325" s="88">
        <v>56</v>
      </c>
    </row>
    <row r="326" spans="1:10" ht="15" customHeight="1">
      <c r="A326" s="81">
        <v>79020620</v>
      </c>
      <c r="B326" s="82" t="s">
        <v>633</v>
      </c>
      <c r="C326" s="83"/>
      <c r="D326" s="84">
        <f t="shared" si="30"/>
        <v>150.13999999999999</v>
      </c>
      <c r="E326" s="84">
        <f t="shared" si="35"/>
        <v>133.46</v>
      </c>
      <c r="F326" s="84">
        <f t="shared" si="31"/>
        <v>121.33031674208145</v>
      </c>
      <c r="G326" s="85">
        <f t="shared" si="37"/>
        <v>111.31221719457012</v>
      </c>
      <c r="H326" s="86">
        <v>111.31221719457012</v>
      </c>
      <c r="I326" s="87" t="s">
        <v>1</v>
      </c>
      <c r="J326" s="88">
        <v>56</v>
      </c>
    </row>
    <row r="327" spans="1:10" ht="15" customHeight="1">
      <c r="A327" s="81">
        <v>79026620</v>
      </c>
      <c r="B327" s="82" t="s">
        <v>634</v>
      </c>
      <c r="C327" s="83"/>
      <c r="D327" s="84">
        <f t="shared" ref="D327:D365" si="38">TRUNC(E327*1.125,2)</f>
        <v>121.39</v>
      </c>
      <c r="E327" s="84">
        <f t="shared" si="35"/>
        <v>107.91</v>
      </c>
      <c r="F327" s="84">
        <f t="shared" si="31"/>
        <v>98.100000000000009</v>
      </c>
      <c r="G327" s="85">
        <f t="shared" si="37"/>
        <v>90</v>
      </c>
      <c r="H327" s="86">
        <v>90</v>
      </c>
      <c r="I327" s="87" t="s">
        <v>1</v>
      </c>
      <c r="J327" s="88">
        <v>56</v>
      </c>
    </row>
    <row r="328" spans="1:10" ht="15" customHeight="1">
      <c r="A328" s="81">
        <v>79032620</v>
      </c>
      <c r="B328" s="82" t="s">
        <v>626</v>
      </c>
      <c r="C328" s="83"/>
      <c r="D328" s="84">
        <f t="shared" si="38"/>
        <v>128.13</v>
      </c>
      <c r="E328" s="84">
        <f t="shared" si="35"/>
        <v>113.9</v>
      </c>
      <c r="F328" s="84">
        <f t="shared" si="31"/>
        <v>103.55000000000001</v>
      </c>
      <c r="G328" s="85">
        <f t="shared" si="37"/>
        <v>95</v>
      </c>
      <c r="H328" s="86">
        <v>95</v>
      </c>
      <c r="I328" s="87" t="s">
        <v>1</v>
      </c>
      <c r="J328" s="88">
        <v>56</v>
      </c>
    </row>
    <row r="329" spans="1:10" ht="15" customHeight="1">
      <c r="A329" s="81">
        <v>79040620</v>
      </c>
      <c r="B329" s="82" t="s">
        <v>627</v>
      </c>
      <c r="C329" s="83"/>
      <c r="D329" s="84">
        <f t="shared" si="38"/>
        <v>255.24</v>
      </c>
      <c r="E329" s="84">
        <f t="shared" si="35"/>
        <v>226.88</v>
      </c>
      <c r="F329" s="84">
        <f t="shared" si="31"/>
        <v>206.26153846153846</v>
      </c>
      <c r="G329" s="85">
        <f t="shared" si="37"/>
        <v>189.23076923076923</v>
      </c>
      <c r="H329" s="86">
        <v>189.23076923076923</v>
      </c>
      <c r="I329" s="87" t="s">
        <v>1</v>
      </c>
      <c r="J329" s="88">
        <v>56</v>
      </c>
    </row>
    <row r="330" spans="1:10" ht="15" customHeight="1">
      <c r="A330" s="81">
        <v>79002208</v>
      </c>
      <c r="B330" s="82" t="s">
        <v>669</v>
      </c>
      <c r="C330" s="83"/>
      <c r="D330" s="84">
        <f t="shared" si="38"/>
        <v>38.299999999999997</v>
      </c>
      <c r="E330" s="84">
        <f t="shared" si="35"/>
        <v>34.049999999999997</v>
      </c>
      <c r="F330" s="84">
        <f t="shared" si="31"/>
        <v>30.960735171261494</v>
      </c>
      <c r="G330" s="85">
        <f t="shared" si="37"/>
        <v>28.404344193817881</v>
      </c>
      <c r="H330" s="86">
        <v>28.404344193817881</v>
      </c>
      <c r="I330" s="87" t="s">
        <v>236</v>
      </c>
      <c r="J330" s="88">
        <v>56</v>
      </c>
    </row>
    <row r="331" spans="1:10" ht="15" customHeight="1">
      <c r="A331" s="81">
        <v>79002211</v>
      </c>
      <c r="B331" s="82" t="s">
        <v>670</v>
      </c>
      <c r="C331" s="83"/>
      <c r="D331" s="84">
        <f t="shared" si="38"/>
        <v>65.73</v>
      </c>
      <c r="E331" s="84">
        <f t="shared" si="35"/>
        <v>58.43</v>
      </c>
      <c r="F331" s="84">
        <f t="shared" si="31"/>
        <v>53.124923076923075</v>
      </c>
      <c r="G331" s="85">
        <f t="shared" si="37"/>
        <v>48.738461538461536</v>
      </c>
      <c r="H331" s="86">
        <v>48.738461538461536</v>
      </c>
      <c r="I331" s="87" t="s">
        <v>1</v>
      </c>
      <c r="J331" s="88">
        <v>56</v>
      </c>
    </row>
    <row r="332" spans="1:10" ht="15" customHeight="1">
      <c r="A332" s="81">
        <v>79002213</v>
      </c>
      <c r="B332" s="82" t="s">
        <v>635</v>
      </c>
      <c r="C332" s="83"/>
      <c r="D332" s="84">
        <f t="shared" si="38"/>
        <v>65.64</v>
      </c>
      <c r="E332" s="84">
        <f t="shared" si="35"/>
        <v>58.35</v>
      </c>
      <c r="F332" s="84">
        <f t="shared" si="31"/>
        <v>53.047575000000009</v>
      </c>
      <c r="G332" s="85">
        <f t="shared" si="37"/>
        <v>48.667500000000004</v>
      </c>
      <c r="H332" s="86">
        <v>48.667500000000004</v>
      </c>
      <c r="I332" s="87" t="s">
        <v>1</v>
      </c>
      <c r="J332" s="88">
        <v>56</v>
      </c>
    </row>
    <row r="333" spans="1:10" ht="15" customHeight="1">
      <c r="A333" s="81">
        <v>79040218</v>
      </c>
      <c r="B333" s="82" t="s">
        <v>636</v>
      </c>
      <c r="C333" s="83"/>
      <c r="D333" s="84">
        <f t="shared" si="38"/>
        <v>75.34</v>
      </c>
      <c r="E333" s="84">
        <f t="shared" si="35"/>
        <v>66.97</v>
      </c>
      <c r="F333" s="84">
        <f t="shared" si="31"/>
        <v>60.886827750000009</v>
      </c>
      <c r="G333" s="85">
        <f t="shared" si="37"/>
        <v>55.859475000000003</v>
      </c>
      <c r="H333" s="86">
        <v>55.859475000000003</v>
      </c>
      <c r="I333" s="87" t="s">
        <v>1</v>
      </c>
      <c r="J333" s="88">
        <v>57</v>
      </c>
    </row>
    <row r="334" spans="1:10" ht="15" customHeight="1">
      <c r="A334" s="81">
        <v>79050218</v>
      </c>
      <c r="B334" s="82" t="s">
        <v>637</v>
      </c>
      <c r="C334" s="83"/>
      <c r="D334" s="84">
        <f t="shared" si="38"/>
        <v>95.82</v>
      </c>
      <c r="E334" s="84">
        <f t="shared" si="35"/>
        <v>85.18</v>
      </c>
      <c r="F334" s="84">
        <f t="shared" si="31"/>
        <v>77.437671150000014</v>
      </c>
      <c r="G334" s="85">
        <f t="shared" si="37"/>
        <v>71.043735000000012</v>
      </c>
      <c r="H334" s="86">
        <v>71.043735000000012</v>
      </c>
      <c r="I334" s="87" t="s">
        <v>1</v>
      </c>
      <c r="J334" s="88">
        <v>57</v>
      </c>
    </row>
    <row r="335" spans="1:10" ht="15" customHeight="1">
      <c r="A335" s="81">
        <v>79063218</v>
      </c>
      <c r="B335" s="82" t="s">
        <v>638</v>
      </c>
      <c r="C335" s="83"/>
      <c r="D335" s="84">
        <f t="shared" si="38"/>
        <v>110.8</v>
      </c>
      <c r="E335" s="84">
        <f t="shared" si="35"/>
        <v>98.49</v>
      </c>
      <c r="F335" s="84">
        <f t="shared" si="31"/>
        <v>89.544306599999999</v>
      </c>
      <c r="G335" s="85">
        <f t="shared" si="37"/>
        <v>82.150739999999999</v>
      </c>
      <c r="H335" s="86">
        <v>82.150739999999999</v>
      </c>
      <c r="I335" s="87" t="s">
        <v>1</v>
      </c>
      <c r="J335" s="88">
        <v>57</v>
      </c>
    </row>
    <row r="336" spans="1:10" ht="15" customHeight="1">
      <c r="A336" s="81">
        <v>79075218</v>
      </c>
      <c r="B336" s="82" t="s">
        <v>639</v>
      </c>
      <c r="C336" s="83"/>
      <c r="D336" s="84">
        <f t="shared" si="38"/>
        <v>209.37</v>
      </c>
      <c r="E336" s="84">
        <f t="shared" si="35"/>
        <v>186.11</v>
      </c>
      <c r="F336" s="84">
        <f t="shared" si="31"/>
        <v>169.19818755000003</v>
      </c>
      <c r="G336" s="85">
        <f t="shared" si="37"/>
        <v>155.22769500000001</v>
      </c>
      <c r="H336" s="86">
        <v>155.22769500000001</v>
      </c>
      <c r="I336" s="87" t="s">
        <v>1</v>
      </c>
      <c r="J336" s="88">
        <v>57</v>
      </c>
    </row>
    <row r="337" spans="1:10" ht="15" customHeight="1">
      <c r="A337" s="81">
        <v>79002250</v>
      </c>
      <c r="B337" s="82" t="s">
        <v>640</v>
      </c>
      <c r="C337" s="83"/>
      <c r="D337" s="84">
        <f t="shared" si="38"/>
        <v>174.11</v>
      </c>
      <c r="E337" s="84">
        <f t="shared" si="35"/>
        <v>154.77000000000001</v>
      </c>
      <c r="F337" s="84">
        <f t="shared" si="31"/>
        <v>140.7057456</v>
      </c>
      <c r="G337" s="85">
        <f t="shared" si="37"/>
        <v>129.08784</v>
      </c>
      <c r="H337" s="86">
        <v>129.08784</v>
      </c>
      <c r="I337" s="87" t="s">
        <v>1</v>
      </c>
      <c r="J337" s="88">
        <v>57</v>
      </c>
    </row>
    <row r="338" spans="1:10" ht="15" customHeight="1">
      <c r="A338" s="81">
        <v>79016250</v>
      </c>
      <c r="B338" s="82" t="s">
        <v>642</v>
      </c>
      <c r="C338" s="83"/>
      <c r="D338" s="84">
        <f t="shared" si="38"/>
        <v>44.7</v>
      </c>
      <c r="E338" s="84">
        <f t="shared" si="35"/>
        <v>39.74</v>
      </c>
      <c r="F338" s="84">
        <f t="shared" si="31"/>
        <v>36.13129275</v>
      </c>
      <c r="G338" s="85">
        <f t="shared" si="37"/>
        <v>33.147974999999995</v>
      </c>
      <c r="H338" s="86">
        <v>33.147974999999995</v>
      </c>
      <c r="I338" s="87" t="s">
        <v>1</v>
      </c>
      <c r="J338" s="88">
        <v>57</v>
      </c>
    </row>
    <row r="339" spans="1:10" ht="15" customHeight="1">
      <c r="A339" s="81">
        <v>79032250</v>
      </c>
      <c r="B339" s="82" t="s">
        <v>641</v>
      </c>
      <c r="C339" s="83"/>
      <c r="D339" s="84">
        <f t="shared" si="38"/>
        <v>59.94</v>
      </c>
      <c r="E339" s="84">
        <f t="shared" si="35"/>
        <v>53.28</v>
      </c>
      <c r="F339" s="84">
        <f t="shared" si="31"/>
        <v>48.438330150000013</v>
      </c>
      <c r="G339" s="85">
        <f t="shared" si="37"/>
        <v>44.438835000000012</v>
      </c>
      <c r="H339" s="86">
        <v>44.438835000000012</v>
      </c>
      <c r="I339" s="87" t="s">
        <v>1</v>
      </c>
      <c r="J339" s="88">
        <v>57</v>
      </c>
    </row>
    <row r="340" spans="1:10" ht="15" customHeight="1">
      <c r="A340" s="81">
        <v>79020250</v>
      </c>
      <c r="B340" s="82" t="s">
        <v>643</v>
      </c>
      <c r="C340" s="83"/>
      <c r="D340" s="84">
        <f t="shared" si="38"/>
        <v>44.7</v>
      </c>
      <c r="E340" s="84">
        <f t="shared" si="35"/>
        <v>39.74</v>
      </c>
      <c r="F340" s="84">
        <f t="shared" si="31"/>
        <v>36.13129275</v>
      </c>
      <c r="G340" s="85">
        <f t="shared" si="37"/>
        <v>33.147974999999995</v>
      </c>
      <c r="H340" s="86">
        <v>33.147974999999995</v>
      </c>
      <c r="I340" s="87" t="s">
        <v>1</v>
      </c>
      <c r="J340" s="88">
        <v>57</v>
      </c>
    </row>
    <row r="341" spans="1:10" ht="15" customHeight="1">
      <c r="A341" s="81">
        <v>79026250</v>
      </c>
      <c r="B341" s="82" t="s">
        <v>644</v>
      </c>
      <c r="C341" s="83"/>
      <c r="D341" s="84">
        <f t="shared" si="38"/>
        <v>47.7</v>
      </c>
      <c r="E341" s="84">
        <f t="shared" si="35"/>
        <v>42.4</v>
      </c>
      <c r="F341" s="84">
        <f t="shared" si="31"/>
        <v>38.547904500000016</v>
      </c>
      <c r="G341" s="85">
        <f t="shared" si="37"/>
        <v>35.365050000000011</v>
      </c>
      <c r="H341" s="86">
        <v>35.365050000000011</v>
      </c>
      <c r="I341" s="87" t="s">
        <v>1</v>
      </c>
      <c r="J341" s="88">
        <v>57</v>
      </c>
    </row>
    <row r="342" spans="1:10" ht="15" customHeight="1">
      <c r="A342" s="81">
        <v>79000251</v>
      </c>
      <c r="B342" s="82" t="s">
        <v>645</v>
      </c>
      <c r="C342" s="83"/>
      <c r="D342" s="84">
        <f t="shared" si="38"/>
        <v>25.96</v>
      </c>
      <c r="E342" s="84">
        <f t="shared" si="35"/>
        <v>23.08</v>
      </c>
      <c r="F342" s="84">
        <f t="shared" si="31"/>
        <v>20.983263000000004</v>
      </c>
      <c r="G342" s="85">
        <f t="shared" si="37"/>
        <v>19.250700000000002</v>
      </c>
      <c r="H342" s="86">
        <v>19.250700000000002</v>
      </c>
      <c r="I342" s="87" t="s">
        <v>1</v>
      </c>
      <c r="J342" s="88">
        <v>57</v>
      </c>
    </row>
    <row r="343" spans="1:10" ht="15" customHeight="1">
      <c r="A343" s="81">
        <v>79000225</v>
      </c>
      <c r="B343" s="82" t="s">
        <v>427</v>
      </c>
      <c r="C343" s="83"/>
      <c r="D343" s="84">
        <f t="shared" si="38"/>
        <v>26.97</v>
      </c>
      <c r="E343" s="84">
        <f t="shared" si="35"/>
        <v>23.98</v>
      </c>
      <c r="F343" s="84">
        <f t="shared" si="31"/>
        <v>21.8</v>
      </c>
      <c r="G343" s="85">
        <f t="shared" si="37"/>
        <v>20</v>
      </c>
      <c r="H343" s="86">
        <v>20</v>
      </c>
      <c r="I343" s="87" t="s">
        <v>1</v>
      </c>
      <c r="J343" s="88">
        <v>57</v>
      </c>
    </row>
    <row r="344" spans="1:10" ht="15" customHeight="1">
      <c r="A344" s="81">
        <v>79000228</v>
      </c>
      <c r="B344" s="82" t="s">
        <v>428</v>
      </c>
      <c r="C344" s="83"/>
      <c r="D344" s="84">
        <f t="shared" si="38"/>
        <v>134.88</v>
      </c>
      <c r="E344" s="84">
        <f t="shared" si="35"/>
        <v>119.9</v>
      </c>
      <c r="F344" s="84">
        <f t="shared" si="31"/>
        <v>109.00000000000001</v>
      </c>
      <c r="G344" s="85">
        <f t="shared" si="37"/>
        <v>100</v>
      </c>
      <c r="H344" s="86">
        <v>100</v>
      </c>
      <c r="I344" s="87" t="s">
        <v>1</v>
      </c>
      <c r="J344" s="88">
        <v>57</v>
      </c>
    </row>
    <row r="345" spans="1:10" ht="15" customHeight="1">
      <c r="A345" s="81">
        <v>79000227</v>
      </c>
      <c r="B345" s="82" t="s">
        <v>429</v>
      </c>
      <c r="C345" s="83"/>
      <c r="D345" s="84">
        <f t="shared" si="38"/>
        <v>6.73</v>
      </c>
      <c r="E345" s="84">
        <f t="shared" si="35"/>
        <v>5.99</v>
      </c>
      <c r="F345" s="84">
        <f t="shared" si="31"/>
        <v>5.45</v>
      </c>
      <c r="G345" s="85">
        <f t="shared" si="37"/>
        <v>5</v>
      </c>
      <c r="H345" s="86">
        <v>5</v>
      </c>
      <c r="I345" s="87" t="s">
        <v>1</v>
      </c>
      <c r="J345" s="88">
        <v>57</v>
      </c>
    </row>
    <row r="346" spans="1:10" ht="15" customHeight="1">
      <c r="A346" s="81">
        <v>79000229</v>
      </c>
      <c r="B346" s="82" t="s">
        <v>430</v>
      </c>
      <c r="C346" s="83"/>
      <c r="D346" s="84">
        <f t="shared" si="38"/>
        <v>13.48</v>
      </c>
      <c r="E346" s="84">
        <f t="shared" si="35"/>
        <v>11.99</v>
      </c>
      <c r="F346" s="84">
        <f t="shared" si="31"/>
        <v>10.9</v>
      </c>
      <c r="G346" s="85">
        <f t="shared" si="37"/>
        <v>10</v>
      </c>
      <c r="H346" s="86">
        <v>10</v>
      </c>
      <c r="I346" s="87" t="s">
        <v>1</v>
      </c>
      <c r="J346" s="88">
        <v>57</v>
      </c>
    </row>
    <row r="347" spans="1:10" ht="15" customHeight="1">
      <c r="A347" s="81">
        <v>79000223</v>
      </c>
      <c r="B347" s="82" t="s">
        <v>431</v>
      </c>
      <c r="C347" s="83"/>
      <c r="D347" s="84">
        <f t="shared" si="38"/>
        <v>69</v>
      </c>
      <c r="E347" s="84">
        <f t="shared" si="35"/>
        <v>61.34</v>
      </c>
      <c r="F347" s="84">
        <f t="shared" si="31"/>
        <v>55.764400000000002</v>
      </c>
      <c r="G347" s="85">
        <f t="shared" si="37"/>
        <v>51.16</v>
      </c>
      <c r="H347" s="86">
        <v>51.16</v>
      </c>
      <c r="I347" s="87" t="s">
        <v>1</v>
      </c>
      <c r="J347" s="88">
        <v>58</v>
      </c>
    </row>
    <row r="348" spans="1:10" ht="15" customHeight="1">
      <c r="A348" s="81">
        <v>79000221</v>
      </c>
      <c r="B348" s="82" t="s">
        <v>432</v>
      </c>
      <c r="C348" s="83"/>
      <c r="D348" s="84">
        <f t="shared" si="38"/>
        <v>17.579999999999998</v>
      </c>
      <c r="E348" s="84">
        <f t="shared" si="35"/>
        <v>15.63</v>
      </c>
      <c r="F348" s="84">
        <f t="shared" si="31"/>
        <v>14.214389140271495</v>
      </c>
      <c r="G348" s="85">
        <f t="shared" si="37"/>
        <v>13.040723981900452</v>
      </c>
      <c r="H348" s="86">
        <v>13.040723981900452</v>
      </c>
      <c r="I348" s="87" t="s">
        <v>1</v>
      </c>
      <c r="J348" s="88">
        <v>58</v>
      </c>
    </row>
    <row r="349" spans="1:10" ht="15" customHeight="1">
      <c r="A349" s="81">
        <v>79116850</v>
      </c>
      <c r="B349" s="82" t="s">
        <v>652</v>
      </c>
      <c r="C349" s="83"/>
      <c r="D349" s="84">
        <f t="shared" si="38"/>
        <v>19.940000000000001</v>
      </c>
      <c r="E349" s="84">
        <f t="shared" si="35"/>
        <v>17.73</v>
      </c>
      <c r="F349" s="84">
        <f t="shared" si="31"/>
        <v>16.120344085000003</v>
      </c>
      <c r="G349" s="85">
        <f t="shared" si="37"/>
        <v>14.7893065</v>
      </c>
      <c r="H349" s="86">
        <v>14.7893065</v>
      </c>
      <c r="I349" s="87" t="s">
        <v>1</v>
      </c>
      <c r="J349" s="88">
        <v>58</v>
      </c>
    </row>
    <row r="350" spans="1:10" ht="15" customHeight="1">
      <c r="A350" s="81">
        <v>79120850</v>
      </c>
      <c r="B350" s="82" t="s">
        <v>653</v>
      </c>
      <c r="C350" s="83"/>
      <c r="D350" s="84">
        <v>19.940000000000001</v>
      </c>
      <c r="E350" s="84">
        <f t="shared" si="35"/>
        <v>17.54</v>
      </c>
      <c r="F350" s="84">
        <f t="shared" ref="F350:F362" si="39">G350*1.09</f>
        <v>15.954521295000003</v>
      </c>
      <c r="G350" s="85">
        <f t="shared" si="37"/>
        <v>14.637175500000001</v>
      </c>
      <c r="H350" s="86">
        <v>14.637175500000001</v>
      </c>
      <c r="I350" s="87" t="s">
        <v>1</v>
      </c>
      <c r="J350" s="88">
        <v>58</v>
      </c>
    </row>
    <row r="351" spans="1:10" ht="15" customHeight="1">
      <c r="A351" s="81">
        <v>79116640</v>
      </c>
      <c r="B351" s="82" t="s">
        <v>654</v>
      </c>
      <c r="C351" s="83"/>
      <c r="D351" s="84">
        <f t="shared" si="38"/>
        <v>11.37</v>
      </c>
      <c r="E351" s="84">
        <f t="shared" si="35"/>
        <v>10.11</v>
      </c>
      <c r="F351" s="84">
        <f t="shared" si="39"/>
        <v>9.1913203600000006</v>
      </c>
      <c r="G351" s="85">
        <f t="shared" si="37"/>
        <v>8.432404</v>
      </c>
      <c r="H351" s="86">
        <v>8.432404</v>
      </c>
      <c r="I351" s="87" t="s">
        <v>1</v>
      </c>
      <c r="J351" s="88">
        <v>58</v>
      </c>
    </row>
    <row r="352" spans="1:10" ht="15" customHeight="1">
      <c r="A352" s="81">
        <v>79120640</v>
      </c>
      <c r="B352" s="82" t="s">
        <v>655</v>
      </c>
      <c r="C352" s="83"/>
      <c r="D352" s="84">
        <f t="shared" si="38"/>
        <v>11.37</v>
      </c>
      <c r="E352" s="84">
        <f t="shared" si="35"/>
        <v>10.11</v>
      </c>
      <c r="F352" s="84">
        <f t="shared" si="39"/>
        <v>9.1913203600000006</v>
      </c>
      <c r="G352" s="85">
        <f t="shared" si="37"/>
        <v>8.432404</v>
      </c>
      <c r="H352" s="86">
        <v>8.432404</v>
      </c>
      <c r="I352" s="87" t="s">
        <v>1</v>
      </c>
      <c r="J352" s="88">
        <v>58</v>
      </c>
    </row>
    <row r="353" spans="1:10" ht="15" customHeight="1">
      <c r="A353" s="81">
        <v>79100630</v>
      </c>
      <c r="B353" s="82" t="s">
        <v>671</v>
      </c>
      <c r="C353" s="83"/>
      <c r="D353" s="84">
        <f t="shared" si="38"/>
        <v>461.05</v>
      </c>
      <c r="E353" s="84">
        <v>409.83</v>
      </c>
      <c r="F353" s="84"/>
      <c r="G353" s="85"/>
      <c r="H353" s="86"/>
      <c r="I353" s="87" t="s">
        <v>236</v>
      </c>
      <c r="J353" s="88">
        <v>58</v>
      </c>
    </row>
    <row r="354" spans="1:10" ht="15" customHeight="1">
      <c r="A354" s="81">
        <v>79200810</v>
      </c>
      <c r="B354" s="82" t="s">
        <v>1215</v>
      </c>
      <c r="C354" s="83"/>
      <c r="D354" s="84"/>
      <c r="E354" s="84"/>
      <c r="F354" s="84"/>
      <c r="G354" s="85"/>
      <c r="H354" s="86"/>
      <c r="I354" s="87" t="s">
        <v>1</v>
      </c>
      <c r="J354" s="88">
        <v>58</v>
      </c>
    </row>
    <row r="355" spans="1:10" ht="15" customHeight="1">
      <c r="A355" s="81">
        <v>79200800</v>
      </c>
      <c r="B355" s="82" t="s">
        <v>433</v>
      </c>
      <c r="C355" s="83"/>
      <c r="D355" s="84">
        <f>TRUNC(E355*1.125,2)</f>
        <v>404.66</v>
      </c>
      <c r="E355" s="84">
        <f>TRUNC(F355*1.1,2)</f>
        <v>359.7</v>
      </c>
      <c r="F355" s="84">
        <f>G355*1.09</f>
        <v>327</v>
      </c>
      <c r="G355" s="85">
        <f>+H355</f>
        <v>300</v>
      </c>
      <c r="H355" s="86">
        <v>300</v>
      </c>
      <c r="I355" s="87" t="s">
        <v>1</v>
      </c>
      <c r="J355" s="88">
        <v>59</v>
      </c>
    </row>
    <row r="356" spans="1:10" ht="15" customHeight="1">
      <c r="A356" s="81">
        <v>79200900</v>
      </c>
      <c r="B356" s="82" t="s">
        <v>434</v>
      </c>
      <c r="C356" s="83"/>
      <c r="D356" s="84">
        <f t="shared" si="38"/>
        <v>512.57000000000005</v>
      </c>
      <c r="E356" s="84">
        <f t="shared" ref="E356:E362" si="40">TRUNC(F356*1.1,2)</f>
        <v>455.62</v>
      </c>
      <c r="F356" s="84">
        <f t="shared" si="39"/>
        <v>414.20000000000005</v>
      </c>
      <c r="G356" s="85">
        <f t="shared" si="37"/>
        <v>380</v>
      </c>
      <c r="H356" s="86">
        <v>380</v>
      </c>
      <c r="I356" s="87" t="s">
        <v>1</v>
      </c>
      <c r="J356" s="88">
        <v>59</v>
      </c>
    </row>
    <row r="357" spans="1:10" ht="15" customHeight="1">
      <c r="A357" s="81">
        <v>79116001</v>
      </c>
      <c r="B357" s="82" t="s">
        <v>646</v>
      </c>
      <c r="C357" s="83"/>
      <c r="D357" s="84">
        <f t="shared" si="38"/>
        <v>13.19</v>
      </c>
      <c r="E357" s="84">
        <f t="shared" si="40"/>
        <v>11.73</v>
      </c>
      <c r="F357" s="84">
        <f t="shared" si="39"/>
        <v>10.665650000000001</v>
      </c>
      <c r="G357" s="85">
        <f>+H357*1.03</f>
        <v>9.7850000000000001</v>
      </c>
      <c r="H357" s="86">
        <v>9.5</v>
      </c>
      <c r="I357" s="87" t="s">
        <v>1</v>
      </c>
      <c r="J357" s="88">
        <v>59</v>
      </c>
    </row>
    <row r="358" spans="1:10" ht="15" customHeight="1">
      <c r="A358" s="81">
        <v>79120001</v>
      </c>
      <c r="B358" s="82" t="s">
        <v>647</v>
      </c>
      <c r="C358" s="83"/>
      <c r="D358" s="84">
        <f t="shared" si="38"/>
        <v>13.27</v>
      </c>
      <c r="E358" s="84">
        <f t="shared" si="40"/>
        <v>11.8</v>
      </c>
      <c r="F358" s="84">
        <f t="shared" si="39"/>
        <v>10.733012</v>
      </c>
      <c r="G358" s="85">
        <f t="shared" ref="G358:G362" si="41">+H358*1.03</f>
        <v>9.8468</v>
      </c>
      <c r="H358" s="86">
        <v>9.56</v>
      </c>
      <c r="I358" s="87" t="s">
        <v>1</v>
      </c>
      <c r="J358" s="88">
        <v>59</v>
      </c>
    </row>
    <row r="359" spans="1:10" ht="15" customHeight="1">
      <c r="A359" s="81">
        <v>79116000</v>
      </c>
      <c r="B359" s="82" t="s">
        <v>648</v>
      </c>
      <c r="C359" s="83"/>
      <c r="D359" s="84">
        <f t="shared" si="38"/>
        <v>80.5</v>
      </c>
      <c r="E359" s="84">
        <f t="shared" si="40"/>
        <v>71.56</v>
      </c>
      <c r="F359" s="84">
        <f t="shared" si="39"/>
        <v>65.060465000000008</v>
      </c>
      <c r="G359" s="85">
        <f t="shared" si="41"/>
        <v>59.688500000000005</v>
      </c>
      <c r="H359" s="86">
        <v>57.95</v>
      </c>
      <c r="I359" s="87" t="s">
        <v>1</v>
      </c>
      <c r="J359" s="88">
        <v>59</v>
      </c>
    </row>
    <row r="360" spans="1:10" ht="15" customHeight="1">
      <c r="A360" s="81">
        <v>79120000</v>
      </c>
      <c r="B360" s="82" t="s">
        <v>649</v>
      </c>
      <c r="C360" s="83"/>
      <c r="D360" s="84">
        <f t="shared" si="38"/>
        <v>81.31</v>
      </c>
      <c r="E360" s="84">
        <f t="shared" si="40"/>
        <v>72.28</v>
      </c>
      <c r="F360" s="84">
        <f t="shared" si="39"/>
        <v>65.711631000000011</v>
      </c>
      <c r="G360" s="85">
        <f t="shared" si="41"/>
        <v>60.285900000000005</v>
      </c>
      <c r="H360" s="86">
        <v>58.53</v>
      </c>
      <c r="I360" s="87" t="s">
        <v>1</v>
      </c>
      <c r="J360" s="88">
        <v>59</v>
      </c>
    </row>
    <row r="361" spans="1:10" ht="15" customHeight="1">
      <c r="A361" s="81">
        <v>79126000</v>
      </c>
      <c r="B361" s="82" t="s">
        <v>650</v>
      </c>
      <c r="C361" s="83"/>
      <c r="D361" s="84">
        <f t="shared" si="38"/>
        <v>84.6</v>
      </c>
      <c r="E361" s="84">
        <f t="shared" si="40"/>
        <v>75.2</v>
      </c>
      <c r="F361" s="84">
        <f t="shared" si="39"/>
        <v>68.372430000000008</v>
      </c>
      <c r="G361" s="85">
        <f t="shared" si="41"/>
        <v>62.726999999999997</v>
      </c>
      <c r="H361" s="86">
        <v>60.9</v>
      </c>
      <c r="I361" s="87" t="s">
        <v>1</v>
      </c>
      <c r="J361" s="88">
        <v>59</v>
      </c>
    </row>
    <row r="362" spans="1:10" ht="15" customHeight="1">
      <c r="A362" s="81">
        <v>79132000</v>
      </c>
      <c r="B362" s="82" t="s">
        <v>651</v>
      </c>
      <c r="C362" s="83"/>
      <c r="D362" s="84">
        <f t="shared" si="38"/>
        <v>90</v>
      </c>
      <c r="E362" s="84">
        <f t="shared" si="40"/>
        <v>80</v>
      </c>
      <c r="F362" s="84">
        <f t="shared" si="39"/>
        <v>72.72850600000001</v>
      </c>
      <c r="G362" s="85">
        <f t="shared" si="41"/>
        <v>66.723399999999998</v>
      </c>
      <c r="H362" s="86">
        <v>64.78</v>
      </c>
      <c r="I362" s="87" t="s">
        <v>1</v>
      </c>
      <c r="J362" s="88">
        <v>59</v>
      </c>
    </row>
    <row r="363" spans="1:10" ht="15" customHeight="1">
      <c r="A363" s="81">
        <v>90025013</v>
      </c>
      <c r="B363" s="82" t="s">
        <v>731</v>
      </c>
      <c r="C363" s="83"/>
      <c r="D363" s="84">
        <f t="shared" si="38"/>
        <v>1294.3399999999999</v>
      </c>
      <c r="E363" s="84">
        <v>1150.53</v>
      </c>
      <c r="F363" s="84"/>
      <c r="G363" s="85"/>
      <c r="H363" s="86"/>
      <c r="I363" s="87" t="s">
        <v>1</v>
      </c>
      <c r="J363" s="88"/>
    </row>
    <row r="364" spans="1:10" ht="15" customHeight="1">
      <c r="A364" s="81">
        <v>79000525</v>
      </c>
      <c r="B364" s="82" t="s">
        <v>732</v>
      </c>
      <c r="C364" s="83"/>
      <c r="D364" s="84">
        <f t="shared" si="38"/>
        <v>1422.63</v>
      </c>
      <c r="E364" s="84">
        <v>1264.56</v>
      </c>
      <c r="F364" s="84"/>
      <c r="G364" s="85"/>
      <c r="H364" s="86"/>
      <c r="I364" s="87" t="s">
        <v>1</v>
      </c>
      <c r="J364" s="88"/>
    </row>
    <row r="365" spans="1:10" ht="15" customHeight="1">
      <c r="A365" s="81">
        <v>79000530</v>
      </c>
      <c r="B365" s="82" t="s">
        <v>733</v>
      </c>
      <c r="C365" s="83"/>
      <c r="D365" s="84">
        <f t="shared" si="38"/>
        <v>1894.5</v>
      </c>
      <c r="E365" s="84">
        <v>1684</v>
      </c>
      <c r="F365" s="84"/>
      <c r="G365" s="85"/>
      <c r="H365" s="86"/>
      <c r="I365" s="87" t="s">
        <v>1</v>
      </c>
      <c r="J365" s="88"/>
    </row>
    <row r="366" spans="1:10" ht="15" customHeight="1"/>
    <row r="367" spans="1:10" ht="15" customHeight="1"/>
    <row r="369" spans="8:8">
      <c r="H369" s="21"/>
    </row>
    <row r="370" spans="8:8">
      <c r="H370" s="21"/>
    </row>
    <row r="371" spans="8:8">
      <c r="H371" s="21"/>
    </row>
    <row r="372" spans="8:8">
      <c r="H372" s="21"/>
    </row>
    <row r="373" spans="8:8">
      <c r="H373" s="21"/>
    </row>
    <row r="374" spans="8:8">
      <c r="H374" s="21"/>
    </row>
    <row r="375" spans="8:8">
      <c r="H375" s="21"/>
    </row>
    <row r="376" spans="8:8">
      <c r="H376" s="21"/>
    </row>
    <row r="377" spans="8:8">
      <c r="H377" s="21"/>
    </row>
    <row r="378" spans="8:8">
      <c r="H378" s="21"/>
    </row>
    <row r="379" spans="8:8">
      <c r="H379" s="21"/>
    </row>
    <row r="380" spans="8:8">
      <c r="H380" s="21"/>
    </row>
    <row r="381" spans="8:8">
      <c r="H381" s="21"/>
    </row>
    <row r="382" spans="8:8">
      <c r="H382" s="21"/>
    </row>
    <row r="383" spans="8:8">
      <c r="H383" s="21"/>
    </row>
    <row r="384" spans="8:8">
      <c r="H384" s="21"/>
    </row>
    <row r="385" spans="8:8">
      <c r="H385" s="21"/>
    </row>
    <row r="386" spans="8:8">
      <c r="H386" s="21"/>
    </row>
    <row r="387" spans="8:8">
      <c r="H387" s="21"/>
    </row>
    <row r="388" spans="8:8">
      <c r="H388" s="21"/>
    </row>
    <row r="389" spans="8:8">
      <c r="H389" s="21"/>
    </row>
    <row r="390" spans="8:8">
      <c r="H390" s="21"/>
    </row>
    <row r="391" spans="8:8">
      <c r="H391" s="21"/>
    </row>
    <row r="392" spans="8:8">
      <c r="H392" s="21"/>
    </row>
    <row r="393" spans="8:8">
      <c r="H393" s="21"/>
    </row>
    <row r="394" spans="8:8">
      <c r="H394" s="21"/>
    </row>
    <row r="395" spans="8:8">
      <c r="H395" s="21"/>
    </row>
    <row r="396" spans="8:8">
      <c r="H396" s="21"/>
    </row>
    <row r="397" spans="8:8">
      <c r="H397" s="21"/>
    </row>
    <row r="398" spans="8:8">
      <c r="H398" s="21"/>
    </row>
    <row r="399" spans="8:8">
      <c r="H399" s="21"/>
    </row>
    <row r="400" spans="8:8">
      <c r="H400" s="21"/>
    </row>
    <row r="401" spans="8:8">
      <c r="H401" s="21"/>
    </row>
    <row r="402" spans="8:8">
      <c r="H402" s="21"/>
    </row>
    <row r="403" spans="8:8">
      <c r="H403" s="21"/>
    </row>
    <row r="404" spans="8:8">
      <c r="H404" s="21"/>
    </row>
    <row r="405" spans="8:8">
      <c r="H405" s="21"/>
    </row>
    <row r="406" spans="8:8">
      <c r="H406" s="21"/>
    </row>
    <row r="407" spans="8:8">
      <c r="H407" s="21"/>
    </row>
    <row r="408" spans="8:8">
      <c r="H408" s="21"/>
    </row>
    <row r="409" spans="8:8">
      <c r="H409" s="21"/>
    </row>
    <row r="410" spans="8:8">
      <c r="H410" s="21"/>
    </row>
    <row r="411" spans="8:8">
      <c r="H411" s="21"/>
    </row>
    <row r="412" spans="8:8">
      <c r="H412" s="21"/>
    </row>
    <row r="413" spans="8:8">
      <c r="H413" s="21"/>
    </row>
    <row r="414" spans="8:8">
      <c r="H414" s="21"/>
    </row>
    <row r="415" spans="8:8">
      <c r="H415" s="21"/>
    </row>
    <row r="416" spans="8:8">
      <c r="H416" s="21"/>
    </row>
    <row r="417" spans="8:8">
      <c r="H417" s="21"/>
    </row>
    <row r="418" spans="8:8">
      <c r="H418" s="21"/>
    </row>
    <row r="419" spans="8:8">
      <c r="H419" s="21"/>
    </row>
    <row r="420" spans="8:8">
      <c r="H420" s="21"/>
    </row>
    <row r="421" spans="8:8">
      <c r="H421" s="21"/>
    </row>
    <row r="422" spans="8:8">
      <c r="H422" s="21"/>
    </row>
    <row r="423" spans="8:8">
      <c r="H423" s="21"/>
    </row>
    <row r="424" spans="8:8">
      <c r="H424" s="21"/>
    </row>
    <row r="425" spans="8:8">
      <c r="H425" s="21"/>
    </row>
    <row r="426" spans="8:8">
      <c r="H426" s="21"/>
    </row>
    <row r="427" spans="8:8">
      <c r="H427" s="21"/>
    </row>
    <row r="428" spans="8:8">
      <c r="H428" s="21"/>
    </row>
    <row r="429" spans="8:8">
      <c r="H429" s="21"/>
    </row>
    <row r="430" spans="8:8">
      <c r="H430" s="21"/>
    </row>
    <row r="431" spans="8:8">
      <c r="H431" s="21"/>
    </row>
    <row r="432" spans="8:8">
      <c r="H432" s="21"/>
    </row>
    <row r="433" spans="8:8">
      <c r="H433" s="21"/>
    </row>
    <row r="434" spans="8:8">
      <c r="H434" s="21"/>
    </row>
    <row r="435" spans="8:8">
      <c r="H435" s="21"/>
    </row>
    <row r="436" spans="8:8">
      <c r="H436" s="21"/>
    </row>
    <row r="437" spans="8:8">
      <c r="H437" s="21"/>
    </row>
    <row r="438" spans="8:8">
      <c r="H438" s="21"/>
    </row>
    <row r="439" spans="8:8">
      <c r="H439" s="21"/>
    </row>
    <row r="440" spans="8:8">
      <c r="H440" s="21"/>
    </row>
    <row r="441" spans="8:8">
      <c r="H441" s="21"/>
    </row>
    <row r="442" spans="8:8">
      <c r="H442" s="21"/>
    </row>
    <row r="443" spans="8:8">
      <c r="H443" s="21"/>
    </row>
    <row r="444" spans="8:8">
      <c r="H444" s="21"/>
    </row>
    <row r="445" spans="8:8">
      <c r="H445" s="21"/>
    </row>
    <row r="446" spans="8:8">
      <c r="H446" s="21"/>
    </row>
    <row r="447" spans="8:8">
      <c r="H447" s="21"/>
    </row>
    <row r="448" spans="8:8">
      <c r="H448" s="21"/>
    </row>
    <row r="449" spans="8:8">
      <c r="H449" s="21"/>
    </row>
    <row r="450" spans="8:8">
      <c r="H450" s="21"/>
    </row>
    <row r="451" spans="8:8">
      <c r="H451" s="21"/>
    </row>
    <row r="452" spans="8:8">
      <c r="H452" s="21"/>
    </row>
    <row r="453" spans="8:8">
      <c r="H453" s="21"/>
    </row>
    <row r="454" spans="8:8">
      <c r="H454" s="21"/>
    </row>
    <row r="455" spans="8:8">
      <c r="H455" s="21"/>
    </row>
    <row r="456" spans="8:8">
      <c r="H456" s="21"/>
    </row>
    <row r="457" spans="8:8">
      <c r="H457" s="21"/>
    </row>
    <row r="458" spans="8:8">
      <c r="H458" s="21"/>
    </row>
    <row r="459" spans="8:8">
      <c r="H459" s="21"/>
    </row>
    <row r="460" spans="8:8">
      <c r="H460" s="21"/>
    </row>
    <row r="461" spans="8:8">
      <c r="H461" s="21"/>
    </row>
    <row r="462" spans="8:8">
      <c r="H462" s="21"/>
    </row>
    <row r="463" spans="8:8">
      <c r="H463" s="21"/>
    </row>
    <row r="464" spans="8:8">
      <c r="H464" s="21"/>
    </row>
    <row r="465" spans="8:8">
      <c r="H465" s="21"/>
    </row>
    <row r="466" spans="8:8">
      <c r="H466" s="21"/>
    </row>
    <row r="467" spans="8:8">
      <c r="H467" s="21"/>
    </row>
    <row r="468" spans="8:8">
      <c r="H468" s="21"/>
    </row>
    <row r="469" spans="8:8">
      <c r="H469" s="21"/>
    </row>
    <row r="470" spans="8:8">
      <c r="H470" s="21"/>
    </row>
    <row r="471" spans="8:8">
      <c r="H471" s="21"/>
    </row>
    <row r="472" spans="8:8">
      <c r="H472" s="21"/>
    </row>
    <row r="473" spans="8:8">
      <c r="H473" s="21"/>
    </row>
    <row r="474" spans="8:8">
      <c r="H474" s="21"/>
    </row>
    <row r="475" spans="8:8">
      <c r="H475" s="21"/>
    </row>
    <row r="476" spans="8:8">
      <c r="H476" s="21"/>
    </row>
    <row r="477" spans="8:8">
      <c r="H477" s="21"/>
    </row>
    <row r="478" spans="8:8">
      <c r="H478" s="21"/>
    </row>
    <row r="479" spans="8:8">
      <c r="H479" s="21"/>
    </row>
    <row r="480" spans="8:8">
      <c r="H480" s="21"/>
    </row>
    <row r="481" spans="8:8">
      <c r="H481" s="21"/>
    </row>
    <row r="482" spans="8:8">
      <c r="H482" s="21"/>
    </row>
    <row r="483" spans="8:8">
      <c r="H483" s="21"/>
    </row>
    <row r="484" spans="8:8">
      <c r="H484" s="21"/>
    </row>
    <row r="485" spans="8:8">
      <c r="H485" s="21"/>
    </row>
  </sheetData>
  <autoFilter ref="A5:I365" xr:uid="{F72D1445-38E5-4968-A488-DF0D6D4F67C4}"/>
  <mergeCells count="2">
    <mergeCell ref="A1:H1"/>
    <mergeCell ref="A3:H3"/>
  </mergeCells>
  <pageMargins left="0.78740157480314965" right="0.35433070866141736" top="1.4173228346456694" bottom="1.299212598425197" header="0.6692913385826772" footer="0.35433070866141736"/>
  <pageSetup paperSize="9" scale="87" fitToWidth="0" orientation="portrait" r:id="rId1"/>
  <headerFooter scaleWithDoc="0">
    <oddHeader>&amp;R&amp;G</oddHeader>
    <oddFooter>&amp;L&amp;G    &amp;"Univers 65,Regular"&amp;6 &amp;K5A5A5A20.12.2023   |  lista precios Fränkische Ibérica &amp;R&amp;6&amp;K5A5A5A
&amp;P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A6C4-71C8-461D-9C69-82F8F632DCC2}">
  <dimension ref="A1:J466"/>
  <sheetViews>
    <sheetView view="pageLayout" topLeftCell="A52" zoomScaleNormal="100" zoomScaleSheetLayoutView="100" workbookViewId="0">
      <selection activeCell="D54" sqref="D54"/>
    </sheetView>
  </sheetViews>
  <sheetFormatPr defaultColWidth="49.44140625" defaultRowHeight="15"/>
  <cols>
    <col min="1" max="1" width="7.5546875" style="5" customWidth="1"/>
    <col min="2" max="2" width="39.88671875" style="18" hidden="1" customWidth="1"/>
    <col min="3" max="3" width="49.88671875" style="53" customWidth="1"/>
    <col min="4" max="4" width="8.21875" style="53" customWidth="1"/>
    <col min="5" max="5" width="8.77734375" style="6" hidden="1" customWidth="1"/>
    <col min="6" max="6" width="9.21875" style="6" hidden="1" customWidth="1"/>
    <col min="7" max="7" width="8.88671875" style="7" hidden="1" customWidth="1"/>
    <col min="8" max="8" width="3.33203125" style="4" customWidth="1"/>
    <col min="9" max="9" width="3.6640625" style="4" customWidth="1"/>
    <col min="10" max="10" width="15.77734375" customWidth="1"/>
    <col min="11" max="11" width="25.109375" customWidth="1"/>
  </cols>
  <sheetData>
    <row r="1" spans="1:9" ht="23.25">
      <c r="A1" s="178" t="s">
        <v>1216</v>
      </c>
      <c r="B1" s="179"/>
      <c r="C1" s="179"/>
      <c r="D1" s="179"/>
      <c r="E1" s="179"/>
      <c r="F1" s="179"/>
      <c r="G1" s="179"/>
      <c r="H1" s="179"/>
      <c r="I1"/>
    </row>
    <row r="2" spans="1:9" ht="23.25">
      <c r="A2" s="26"/>
      <c r="B2" s="27"/>
      <c r="C2" s="52"/>
      <c r="D2" s="52"/>
      <c r="E2" s="48"/>
      <c r="F2" s="41"/>
      <c r="G2" s="27"/>
      <c r="H2" s="27"/>
      <c r="I2" s="49"/>
    </row>
    <row r="3" spans="1:9" ht="18">
      <c r="A3" s="180" t="s">
        <v>623</v>
      </c>
      <c r="B3" s="180"/>
      <c r="C3" s="180"/>
      <c r="D3" s="180"/>
      <c r="E3" s="180"/>
      <c r="F3" s="180"/>
      <c r="G3" s="180"/>
      <c r="H3" s="180"/>
      <c r="I3"/>
    </row>
    <row r="4" spans="1:9">
      <c r="A4"/>
      <c r="B4"/>
      <c r="C4" s="21"/>
      <c r="D4" s="21"/>
      <c r="E4"/>
      <c r="F4"/>
      <c r="G4"/>
      <c r="H4"/>
      <c r="I4"/>
    </row>
    <row r="5" spans="1:9">
      <c r="A5" s="73" t="s">
        <v>752</v>
      </c>
      <c r="B5" s="24" t="s">
        <v>526</v>
      </c>
      <c r="C5" s="24" t="s">
        <v>525</v>
      </c>
      <c r="D5" s="42">
        <v>44927</v>
      </c>
      <c r="E5" s="42">
        <v>44652</v>
      </c>
      <c r="F5" s="42">
        <v>44562</v>
      </c>
      <c r="G5" s="24" t="s">
        <v>56</v>
      </c>
      <c r="H5" s="25" t="s">
        <v>54</v>
      </c>
      <c r="I5" s="72" t="s">
        <v>751</v>
      </c>
    </row>
    <row r="6" spans="1:9" ht="85.5">
      <c r="A6" s="74">
        <v>78313202</v>
      </c>
      <c r="B6" s="74" t="str">
        <f>LEFT(C6,44)</f>
        <v xml:space="preserve">profi-air tunnel conducto 132x52mm en rollo
</v>
      </c>
      <c r="C6" s="28" t="s">
        <v>745</v>
      </c>
      <c r="D6" s="29">
        <f>TRUNC(E6*1.05,2)</f>
        <v>16.36</v>
      </c>
      <c r="E6" s="96">
        <f>TRUNC(F6*1.1,2)</f>
        <v>15.59</v>
      </c>
      <c r="F6" s="50">
        <f>G6*1.05</f>
        <v>14.175000000000001</v>
      </c>
      <c r="G6" s="29">
        <v>13.5</v>
      </c>
      <c r="H6" s="40" t="s">
        <v>0</v>
      </c>
      <c r="I6" s="67">
        <v>6</v>
      </c>
    </row>
    <row r="7" spans="1:9" ht="84">
      <c r="A7" s="74">
        <v>78313201</v>
      </c>
      <c r="B7" s="74" t="str">
        <f>LEFT(C7,45)</f>
        <v xml:space="preserve">profi-air tunnel conducto 132x52mm en barras </v>
      </c>
      <c r="C7" s="28" t="s">
        <v>57</v>
      </c>
      <c r="D7" s="29">
        <f t="shared" ref="D7" si="0">TRUNC(E7*1.05,2)</f>
        <v>30.18</v>
      </c>
      <c r="E7" s="29">
        <f t="shared" ref="E7:E79" si="1">TRUNC(F7*1.1,2)</f>
        <v>28.75</v>
      </c>
      <c r="F7" s="50">
        <f t="shared" ref="F7:F79" si="2">G7*1.05</f>
        <v>26.145</v>
      </c>
      <c r="G7" s="29">
        <v>24.9</v>
      </c>
      <c r="H7" s="40" t="s">
        <v>0</v>
      </c>
      <c r="I7" s="67">
        <v>6</v>
      </c>
    </row>
    <row r="8" spans="1:9" ht="48">
      <c r="A8" s="74">
        <v>78313210</v>
      </c>
      <c r="B8" s="74" t="str">
        <f>LEFT(C8,47)</f>
        <v xml:space="preserve">profi-air tunnel elemento de conexión 132x52mm
</v>
      </c>
      <c r="C8" s="28" t="s">
        <v>58</v>
      </c>
      <c r="D8" s="29">
        <f>TRUNC(E8*1.02,2)</f>
        <v>5.76</v>
      </c>
      <c r="E8" s="29">
        <f t="shared" si="1"/>
        <v>5.65</v>
      </c>
      <c r="F8" s="50">
        <f t="shared" si="2"/>
        <v>5.1450000000000005</v>
      </c>
      <c r="G8" s="29">
        <v>4.9000000000000004</v>
      </c>
      <c r="H8" s="40" t="s">
        <v>1</v>
      </c>
      <c r="I8" s="67">
        <v>7</v>
      </c>
    </row>
    <row r="9" spans="1:9" ht="60">
      <c r="A9" s="74">
        <v>78313222</v>
      </c>
      <c r="B9" s="74" t="str">
        <f>LEFT(C9,50)</f>
        <v xml:space="preserve">profi-air tunnel elemento de conexión girado 180°
</v>
      </c>
      <c r="C9" s="28" t="s">
        <v>746</v>
      </c>
      <c r="D9" s="29">
        <f t="shared" ref="D9:D20" si="3">TRUNC(E9*1.02,2)</f>
        <v>9.06</v>
      </c>
      <c r="E9" s="29">
        <f t="shared" si="1"/>
        <v>8.89</v>
      </c>
      <c r="F9" s="50">
        <f t="shared" si="2"/>
        <v>8.0850000000000009</v>
      </c>
      <c r="G9" s="29">
        <v>7.7</v>
      </c>
      <c r="H9" s="40" t="s">
        <v>1</v>
      </c>
      <c r="I9" s="67">
        <v>7</v>
      </c>
    </row>
    <row r="10" spans="1:9" ht="60">
      <c r="A10" s="74">
        <v>78313213</v>
      </c>
      <c r="B10" s="74" t="str">
        <f>LEFT(C10,45)</f>
        <v xml:space="preserve">profi-air tunnel pinza de fijación 132x52 mm
</v>
      </c>
      <c r="C10" s="28" t="s">
        <v>59</v>
      </c>
      <c r="D10" s="29">
        <f t="shared" si="3"/>
        <v>2.7</v>
      </c>
      <c r="E10" s="29">
        <f t="shared" si="1"/>
        <v>2.65</v>
      </c>
      <c r="F10" s="50">
        <f t="shared" si="2"/>
        <v>2.415</v>
      </c>
      <c r="G10" s="29">
        <v>2.2999999999999998</v>
      </c>
      <c r="H10" s="40" t="s">
        <v>1</v>
      </c>
      <c r="I10" s="67">
        <v>8</v>
      </c>
    </row>
    <row r="11" spans="1:9" ht="36">
      <c r="A11" s="74">
        <v>78313240</v>
      </c>
      <c r="B11" s="74" t="str">
        <f>LEFT(C11,44)</f>
        <v xml:space="preserve">profi-air tunnel codo 90º vertical 132x52mm
</v>
      </c>
      <c r="C11" s="28" t="s">
        <v>60</v>
      </c>
      <c r="D11" s="29">
        <f t="shared" si="3"/>
        <v>13.65</v>
      </c>
      <c r="E11" s="29">
        <f t="shared" si="1"/>
        <v>13.39</v>
      </c>
      <c r="F11" s="50">
        <f t="shared" si="2"/>
        <v>12.18</v>
      </c>
      <c r="G11" s="29">
        <v>11.6</v>
      </c>
      <c r="H11" s="40" t="s">
        <v>1</v>
      </c>
      <c r="I11" s="67">
        <v>8</v>
      </c>
    </row>
    <row r="12" spans="1:9" ht="36">
      <c r="A12" s="74">
        <v>78313241</v>
      </c>
      <c r="B12" s="74" t="str">
        <f>LEFT(C12,44)</f>
        <v>profi-air tunnel codo 90° horizontal 132x52m</v>
      </c>
      <c r="C12" s="28" t="s">
        <v>61</v>
      </c>
      <c r="D12" s="29">
        <f t="shared" si="3"/>
        <v>9.06</v>
      </c>
      <c r="E12" s="29">
        <f t="shared" si="1"/>
        <v>8.89</v>
      </c>
      <c r="F12" s="50">
        <f t="shared" si="2"/>
        <v>8.0850000000000009</v>
      </c>
      <c r="G12" s="29">
        <v>7.7</v>
      </c>
      <c r="H12" s="40" t="s">
        <v>1</v>
      </c>
      <c r="I12" s="67">
        <v>9</v>
      </c>
    </row>
    <row r="13" spans="1:9" ht="36">
      <c r="A13" s="74">
        <v>78313270</v>
      </c>
      <c r="B13" s="74" t="str">
        <f>LEFT(C13,30)</f>
        <v>profi-air tunnel tapa 132x52mm</v>
      </c>
      <c r="C13" s="28" t="s">
        <v>62</v>
      </c>
      <c r="D13" s="29">
        <f t="shared" si="3"/>
        <v>5.76</v>
      </c>
      <c r="E13" s="29">
        <f t="shared" si="1"/>
        <v>5.65</v>
      </c>
      <c r="F13" s="50">
        <f t="shared" si="2"/>
        <v>5.1450000000000005</v>
      </c>
      <c r="G13" s="29">
        <v>4.9000000000000004</v>
      </c>
      <c r="H13" s="40" t="s">
        <v>1</v>
      </c>
      <c r="I13" s="67">
        <v>9</v>
      </c>
    </row>
    <row r="14" spans="1:9" ht="96">
      <c r="A14" s="74">
        <v>78313286</v>
      </c>
      <c r="B14" s="74" t="str">
        <f>LEFT(C14,45)</f>
        <v xml:space="preserve">Caja de difusor de aire 90º profi-air tunnel
</v>
      </c>
      <c r="C14" s="28" t="s">
        <v>698</v>
      </c>
      <c r="D14" s="29">
        <f t="shared" si="3"/>
        <v>31.47</v>
      </c>
      <c r="E14" s="29">
        <v>30.86</v>
      </c>
      <c r="F14" s="50"/>
      <c r="G14" s="29"/>
      <c r="H14" s="40" t="s">
        <v>1</v>
      </c>
      <c r="I14" s="67">
        <v>10</v>
      </c>
    </row>
    <row r="15" spans="1:9" ht="60">
      <c r="A15" s="74">
        <v>78300086</v>
      </c>
      <c r="B15" s="74" t="str">
        <f>LEFT(C15,48)</f>
        <v>Extensión profi-air para caja de difusor de aire</v>
      </c>
      <c r="C15" s="28" t="s">
        <v>699</v>
      </c>
      <c r="D15" s="29">
        <f t="shared" si="3"/>
        <v>28.47</v>
      </c>
      <c r="E15" s="29">
        <v>27.92</v>
      </c>
      <c r="F15" s="50"/>
      <c r="G15" s="29"/>
      <c r="H15" s="40" t="s">
        <v>1</v>
      </c>
      <c r="I15" s="67">
        <v>11</v>
      </c>
    </row>
    <row r="16" spans="1:9" ht="84">
      <c r="A16" s="74">
        <v>78300007</v>
      </c>
      <c r="B16" s="74" t="str">
        <f>LEFT(C16,48)</f>
        <v>Regulador profi-air para caja de difusor de aire</v>
      </c>
      <c r="C16" s="28" t="s">
        <v>700</v>
      </c>
      <c r="D16" s="29">
        <f t="shared" si="3"/>
        <v>17.61</v>
      </c>
      <c r="E16" s="29">
        <v>17.27</v>
      </c>
      <c r="F16" s="50"/>
      <c r="G16" s="29"/>
      <c r="H16" s="40" t="s">
        <v>1</v>
      </c>
      <c r="I16" s="67">
        <v>12</v>
      </c>
    </row>
    <row r="17" spans="1:9" ht="48">
      <c r="A17" s="74">
        <v>78313280</v>
      </c>
      <c r="B17" s="74" t="str">
        <f>LEFT(C17,52)</f>
        <v>profi-air tunnel difusor de aire 90º DN 125 132x52mm</v>
      </c>
      <c r="C17" s="28" t="s">
        <v>63</v>
      </c>
      <c r="D17" s="29">
        <f t="shared" si="3"/>
        <v>31.68</v>
      </c>
      <c r="E17" s="29">
        <f t="shared" si="1"/>
        <v>31.06</v>
      </c>
      <c r="F17" s="50">
        <f t="shared" si="2"/>
        <v>28.245000000000001</v>
      </c>
      <c r="G17" s="29">
        <v>26.9</v>
      </c>
      <c r="H17" s="40" t="s">
        <v>1</v>
      </c>
      <c r="I17" s="67">
        <v>13</v>
      </c>
    </row>
    <row r="18" spans="1:9" ht="48">
      <c r="A18" s="74">
        <v>78313282</v>
      </c>
      <c r="B18" s="74" t="str">
        <f>LEFT(C18,57)</f>
        <v xml:space="preserve">profi-air tunnel difusor de aire 90º DN 125 2 x 132x52mm
</v>
      </c>
      <c r="C18" s="28" t="s">
        <v>64</v>
      </c>
      <c r="D18" s="29">
        <f t="shared" si="3"/>
        <v>35.22</v>
      </c>
      <c r="E18" s="29">
        <f t="shared" si="1"/>
        <v>34.53</v>
      </c>
      <c r="F18" s="50">
        <f t="shared" si="2"/>
        <v>31.395</v>
      </c>
      <c r="G18" s="29">
        <v>29.9</v>
      </c>
      <c r="H18" s="40" t="s">
        <v>1</v>
      </c>
      <c r="I18" s="67">
        <v>14</v>
      </c>
    </row>
    <row r="19" spans="1:9" ht="36">
      <c r="A19" s="74">
        <v>78313281</v>
      </c>
      <c r="B19" s="74" t="str">
        <f>LEFT(C19,54)</f>
        <v>profi-air tunnel difusor de aire recto DN 125 132x52mm</v>
      </c>
      <c r="C19" s="28" t="s">
        <v>65</v>
      </c>
      <c r="D19" s="29">
        <f t="shared" si="3"/>
        <v>17.54</v>
      </c>
      <c r="E19" s="29">
        <f t="shared" si="1"/>
        <v>17.2</v>
      </c>
      <c r="F19" s="50">
        <f t="shared" si="2"/>
        <v>15.645000000000001</v>
      </c>
      <c r="G19" s="29">
        <v>14.9</v>
      </c>
      <c r="H19" s="40" t="s">
        <v>1</v>
      </c>
      <c r="I19" s="67">
        <v>15</v>
      </c>
    </row>
    <row r="20" spans="1:9" ht="48">
      <c r="A20" s="74">
        <v>78313285</v>
      </c>
      <c r="B20" s="74" t="str">
        <f>LEFT(C20,54)</f>
        <v>profi-air tunnel difusor de aire 90º 305x84mm 132x52mm</v>
      </c>
      <c r="C20" s="28" t="s">
        <v>66</v>
      </c>
      <c r="D20" s="29">
        <f t="shared" si="3"/>
        <v>47</v>
      </c>
      <c r="E20" s="29">
        <f t="shared" si="1"/>
        <v>46.08</v>
      </c>
      <c r="F20" s="50">
        <f t="shared" si="2"/>
        <v>41.895000000000003</v>
      </c>
      <c r="G20" s="29">
        <v>39.9</v>
      </c>
      <c r="H20" s="40" t="s">
        <v>1</v>
      </c>
      <c r="I20" s="67">
        <v>16</v>
      </c>
    </row>
    <row r="21" spans="1:9" ht="216">
      <c r="A21" s="74">
        <v>78363305</v>
      </c>
      <c r="B21" s="74" t="str">
        <f>LEFT(C21,47)</f>
        <v xml:space="preserve">profi-air classic conducto en rollo DN63 - 50m
</v>
      </c>
      <c r="C21" s="28" t="s">
        <v>67</v>
      </c>
      <c r="D21" s="29">
        <f>TRUNC(E21*1.02,2)</f>
        <v>5.64</v>
      </c>
      <c r="E21" s="29">
        <v>5.53</v>
      </c>
      <c r="F21" s="50">
        <f t="shared" si="2"/>
        <v>4.2525000000000004</v>
      </c>
      <c r="G21" s="29">
        <v>4.05</v>
      </c>
      <c r="H21" s="40" t="s">
        <v>0</v>
      </c>
      <c r="I21" s="67">
        <v>17</v>
      </c>
    </row>
    <row r="22" spans="1:9" ht="216">
      <c r="A22" s="74">
        <v>78375302</v>
      </c>
      <c r="B22" s="74" t="str">
        <f>LEFT(C22,47)</f>
        <v xml:space="preserve">profi-air classic conducto en rollo DN75 - 20m
</v>
      </c>
      <c r="C22" s="28" t="s">
        <v>68</v>
      </c>
      <c r="D22" s="29">
        <f t="shared" ref="D22:D88" si="4">TRUNC(E22*1.02,2)</f>
        <v>6.88</v>
      </c>
      <c r="E22" s="29">
        <f t="shared" si="1"/>
        <v>6.75</v>
      </c>
      <c r="F22" s="50">
        <f t="shared" si="2"/>
        <v>6.1425000000000001</v>
      </c>
      <c r="G22" s="29">
        <v>5.85</v>
      </c>
      <c r="H22" s="40" t="s">
        <v>0</v>
      </c>
      <c r="I22" s="67">
        <v>17</v>
      </c>
    </row>
    <row r="23" spans="1:9" ht="216">
      <c r="A23" s="74">
        <v>78375305</v>
      </c>
      <c r="B23" s="74" t="str">
        <f>LEFT(C23,47)</f>
        <v xml:space="preserve">profi-air classic conducto en rollo DN75 - 50m
</v>
      </c>
      <c r="C23" s="28" t="s">
        <v>69</v>
      </c>
      <c r="D23" s="29">
        <f t="shared" si="4"/>
        <v>6.88</v>
      </c>
      <c r="E23" s="29">
        <f t="shared" si="1"/>
        <v>6.75</v>
      </c>
      <c r="F23" s="50">
        <f t="shared" si="2"/>
        <v>6.1425000000000001</v>
      </c>
      <c r="G23" s="29">
        <v>5.85</v>
      </c>
      <c r="H23" s="40" t="s">
        <v>0</v>
      </c>
      <c r="I23" s="67">
        <v>17</v>
      </c>
    </row>
    <row r="24" spans="1:9" ht="216">
      <c r="A24" s="74">
        <v>78390302</v>
      </c>
      <c r="B24" s="74" t="str">
        <f>LEFT(C24,47)</f>
        <v xml:space="preserve">profi-air classic conducto en rollo DN90 - 20m
</v>
      </c>
      <c r="C24" s="28" t="s">
        <v>70</v>
      </c>
      <c r="D24" s="29">
        <f t="shared" si="4"/>
        <v>8.5299999999999994</v>
      </c>
      <c r="E24" s="29">
        <f t="shared" si="1"/>
        <v>8.3699999999999992</v>
      </c>
      <c r="F24" s="50">
        <f t="shared" si="2"/>
        <v>7.6125000000000007</v>
      </c>
      <c r="G24" s="29">
        <v>7.25</v>
      </c>
      <c r="H24" s="40" t="s">
        <v>0</v>
      </c>
      <c r="I24" s="67">
        <v>17</v>
      </c>
    </row>
    <row r="25" spans="1:9" ht="216">
      <c r="A25" s="74">
        <v>78390305</v>
      </c>
      <c r="B25" s="74" t="str">
        <f t="shared" ref="B25:B79" si="5">LEFT(C25,52)</f>
        <v xml:space="preserve">profi-air classic conducto en rollo DN90 - 50m
Tubo </v>
      </c>
      <c r="C25" s="28" t="s">
        <v>71</v>
      </c>
      <c r="D25" s="29">
        <f t="shared" si="4"/>
        <v>8.5299999999999994</v>
      </c>
      <c r="E25" s="29">
        <f t="shared" si="1"/>
        <v>8.3699999999999992</v>
      </c>
      <c r="F25" s="50">
        <f t="shared" si="2"/>
        <v>7.6125000000000007</v>
      </c>
      <c r="G25" s="29">
        <v>7.25</v>
      </c>
      <c r="H25" s="40" t="s">
        <v>0</v>
      </c>
      <c r="I25" s="67">
        <v>17</v>
      </c>
    </row>
    <row r="26" spans="1:9" ht="216">
      <c r="A26" s="74">
        <v>78363805</v>
      </c>
      <c r="B26" s="74" t="str">
        <f>LEFT(C26,52)</f>
        <v xml:space="preserve">profi-air classic conducto gris en rollo DN63 - 50m
</v>
      </c>
      <c r="C26" s="28" t="s">
        <v>1163</v>
      </c>
      <c r="D26" s="29">
        <v>4.59</v>
      </c>
      <c r="H26" s="4" t="s">
        <v>0</v>
      </c>
      <c r="I26" s="67">
        <v>18</v>
      </c>
    </row>
    <row r="27" spans="1:9" ht="216">
      <c r="A27" s="74">
        <v>78375805</v>
      </c>
      <c r="B27" s="74" t="str">
        <f>LEFT(C27,52)</f>
        <v xml:space="preserve">profi-air classic conducto girs en rollo DN75 - 50m
</v>
      </c>
      <c r="C27" s="28" t="s">
        <v>1164</v>
      </c>
      <c r="D27" s="29">
        <v>5.27</v>
      </c>
      <c r="H27" s="4" t="s">
        <v>0</v>
      </c>
      <c r="I27" s="67">
        <v>18</v>
      </c>
    </row>
    <row r="28" spans="1:9" ht="216">
      <c r="A28" s="74">
        <v>78390805</v>
      </c>
      <c r="B28" s="74" t="str">
        <f t="shared" ref="B28" si="6">LEFT(C28,52)</f>
        <v xml:space="preserve">profi-air classic conducto gris en rollo DN90 - 50m
</v>
      </c>
      <c r="C28" s="28" t="s">
        <v>1165</v>
      </c>
      <c r="D28" s="29">
        <v>6.98</v>
      </c>
      <c r="H28" s="4" t="s">
        <v>0</v>
      </c>
      <c r="I28" s="67">
        <v>18</v>
      </c>
    </row>
    <row r="29" spans="1:9" ht="204">
      <c r="A29" s="74">
        <v>78363505</v>
      </c>
      <c r="B29" s="74" t="str">
        <f t="shared" si="5"/>
        <v>profi-air classic conducto negro en rollo DN63 - 50m</v>
      </c>
      <c r="C29" s="28" t="s">
        <v>771</v>
      </c>
      <c r="D29" s="29">
        <f>TRUNC(E29*1.04,2)</f>
        <v>3.49</v>
      </c>
      <c r="E29" s="29">
        <f>TRUNC(F29*1.05,2)</f>
        <v>3.36</v>
      </c>
      <c r="F29" s="50">
        <f>+G29</f>
        <v>3.2</v>
      </c>
      <c r="G29" s="29">
        <v>3.2</v>
      </c>
      <c r="H29" s="40" t="s">
        <v>0</v>
      </c>
      <c r="I29" s="67">
        <v>19</v>
      </c>
    </row>
    <row r="30" spans="1:9" ht="204">
      <c r="A30" s="74">
        <v>78375505</v>
      </c>
      <c r="B30" s="74" t="str">
        <f t="shared" si="5"/>
        <v>profi-air classic conducto negro en rollo DN75 - 50m</v>
      </c>
      <c r="C30" s="28" t="s">
        <v>773</v>
      </c>
      <c r="D30" s="29">
        <f t="shared" ref="D30:D31" si="7">TRUNC(E30*1.04,2)</f>
        <v>4.1399999999999997</v>
      </c>
      <c r="E30" s="29">
        <f>TRUNC(F30*1.05,2)</f>
        <v>3.99</v>
      </c>
      <c r="F30" s="50">
        <f>+G30</f>
        <v>3.8</v>
      </c>
      <c r="G30" s="29">
        <v>3.8</v>
      </c>
      <c r="H30" s="40" t="s">
        <v>0</v>
      </c>
      <c r="I30" s="67">
        <v>19</v>
      </c>
    </row>
    <row r="31" spans="1:9" ht="204">
      <c r="A31" s="74">
        <v>78390505</v>
      </c>
      <c r="B31" s="74" t="str">
        <f t="shared" si="5"/>
        <v>profi-air classic conducto negro en rollo DN90 - 50m</v>
      </c>
      <c r="C31" s="28" t="s">
        <v>772</v>
      </c>
      <c r="D31" s="29">
        <f t="shared" si="7"/>
        <v>5.39</v>
      </c>
      <c r="E31" s="29">
        <f>TRUNC(F31*1.05,2)</f>
        <v>5.19</v>
      </c>
      <c r="F31" s="50">
        <f>+G31</f>
        <v>4.95</v>
      </c>
      <c r="G31" s="29">
        <v>4.95</v>
      </c>
      <c r="H31" s="40" t="s">
        <v>0</v>
      </c>
      <c r="I31" s="67">
        <v>19</v>
      </c>
    </row>
    <row r="32" spans="1:9" ht="48">
      <c r="A32" s="74">
        <v>78363375</v>
      </c>
      <c r="B32" s="74" t="str">
        <f>LEFT(C32,45)</f>
        <v xml:space="preserve">profi-air classic junta de estanqueidad DN63
</v>
      </c>
      <c r="C32" s="28" t="s">
        <v>72</v>
      </c>
      <c r="D32" s="29">
        <f t="shared" si="4"/>
        <v>1.99</v>
      </c>
      <c r="E32" s="29">
        <f t="shared" si="1"/>
        <v>1.96</v>
      </c>
      <c r="F32" s="50">
        <f t="shared" si="2"/>
        <v>1.7849999999999999</v>
      </c>
      <c r="G32" s="29">
        <v>1.7</v>
      </c>
      <c r="H32" s="40" t="s">
        <v>1</v>
      </c>
      <c r="I32" s="67">
        <v>20</v>
      </c>
    </row>
    <row r="33" spans="1:9" ht="48">
      <c r="A33" s="74">
        <v>78375375</v>
      </c>
      <c r="B33" s="74" t="str">
        <f t="shared" ref="B33:B34" si="8">LEFT(C33,45)</f>
        <v xml:space="preserve">profi-air classic junta de estanqueidad DN75
</v>
      </c>
      <c r="C33" s="28" t="s">
        <v>73</v>
      </c>
      <c r="D33" s="29">
        <f t="shared" si="4"/>
        <v>2.23</v>
      </c>
      <c r="E33" s="29">
        <f t="shared" si="1"/>
        <v>2.19</v>
      </c>
      <c r="F33" s="50">
        <f t="shared" si="2"/>
        <v>1.9949999999999999</v>
      </c>
      <c r="G33" s="29">
        <v>1.9</v>
      </c>
      <c r="H33" s="40" t="s">
        <v>1</v>
      </c>
      <c r="I33" s="67">
        <v>20</v>
      </c>
    </row>
    <row r="34" spans="1:9" ht="48">
      <c r="A34" s="74">
        <v>78390375</v>
      </c>
      <c r="B34" s="74" t="str">
        <f t="shared" si="8"/>
        <v xml:space="preserve">profi-air classic junta de estanqueidad DN90
</v>
      </c>
      <c r="C34" s="28" t="s">
        <v>74</v>
      </c>
      <c r="D34" s="29">
        <f t="shared" si="4"/>
        <v>2.46</v>
      </c>
      <c r="E34" s="29">
        <f t="shared" si="1"/>
        <v>2.42</v>
      </c>
      <c r="F34" s="50">
        <f t="shared" si="2"/>
        <v>2.2050000000000001</v>
      </c>
      <c r="G34" s="29">
        <v>2.1</v>
      </c>
      <c r="H34" s="40" t="s">
        <v>1</v>
      </c>
      <c r="I34" s="67">
        <v>20</v>
      </c>
    </row>
    <row r="35" spans="1:9" ht="60">
      <c r="A35" s="74">
        <v>78363341</v>
      </c>
      <c r="B35" s="74" t="str">
        <f>LEFT(C35,31)</f>
        <v>profi-air classic codo 90º DN63</v>
      </c>
      <c r="C35" s="28" t="s">
        <v>734</v>
      </c>
      <c r="D35" s="29">
        <f t="shared" si="4"/>
        <v>16.72</v>
      </c>
      <c r="E35" s="29">
        <f t="shared" si="1"/>
        <v>16.399999999999999</v>
      </c>
      <c r="F35" s="50">
        <f t="shared" si="2"/>
        <v>14.91</v>
      </c>
      <c r="G35" s="29">
        <v>14.2</v>
      </c>
      <c r="H35" s="40" t="s">
        <v>1</v>
      </c>
      <c r="I35" s="67">
        <v>21</v>
      </c>
    </row>
    <row r="36" spans="1:9" ht="60">
      <c r="A36" s="74">
        <v>78375341</v>
      </c>
      <c r="B36" s="74" t="str">
        <f t="shared" ref="B36:B37" si="9">LEFT(C36,31)</f>
        <v>profi-air classic codo 90º DN75</v>
      </c>
      <c r="C36" s="28" t="s">
        <v>735</v>
      </c>
      <c r="D36" s="29">
        <f t="shared" si="4"/>
        <v>17.66</v>
      </c>
      <c r="E36" s="29">
        <f t="shared" si="1"/>
        <v>17.32</v>
      </c>
      <c r="F36" s="50">
        <f t="shared" si="2"/>
        <v>15.75</v>
      </c>
      <c r="G36" s="29">
        <v>15</v>
      </c>
      <c r="H36" s="40" t="s">
        <v>1</v>
      </c>
      <c r="I36" s="67">
        <v>21</v>
      </c>
    </row>
    <row r="37" spans="1:9" ht="60">
      <c r="A37" s="74">
        <v>78390341</v>
      </c>
      <c r="B37" s="74" t="str">
        <f t="shared" si="9"/>
        <v>profi-air classic codo 90º DN90</v>
      </c>
      <c r="C37" s="28" t="s">
        <v>736</v>
      </c>
      <c r="D37" s="29">
        <f t="shared" si="4"/>
        <v>19.899999999999999</v>
      </c>
      <c r="E37" s="29">
        <f t="shared" si="1"/>
        <v>19.510000000000002</v>
      </c>
      <c r="F37" s="50">
        <f t="shared" si="2"/>
        <v>17.745000000000001</v>
      </c>
      <c r="G37" s="29">
        <v>16.899999999999999</v>
      </c>
      <c r="H37" s="40" t="s">
        <v>1</v>
      </c>
      <c r="I37" s="67">
        <v>21</v>
      </c>
    </row>
    <row r="38" spans="1:9" ht="60">
      <c r="A38" s="74">
        <v>78363310</v>
      </c>
      <c r="B38" s="74" t="str">
        <f>LEFT(C38,38)</f>
        <v xml:space="preserve">profi-air classic manguito recto DN63
</v>
      </c>
      <c r="C38" s="28" t="s">
        <v>78</v>
      </c>
      <c r="D38" s="29">
        <f t="shared" si="4"/>
        <v>5.41</v>
      </c>
      <c r="E38" s="29">
        <f t="shared" si="1"/>
        <v>5.31</v>
      </c>
      <c r="F38" s="50">
        <f t="shared" si="2"/>
        <v>4.83</v>
      </c>
      <c r="G38" s="29">
        <v>4.5999999999999996</v>
      </c>
      <c r="H38" s="40" t="s">
        <v>1</v>
      </c>
      <c r="I38" s="67">
        <v>21</v>
      </c>
    </row>
    <row r="39" spans="1:9" ht="60">
      <c r="A39" s="74">
        <v>78375310</v>
      </c>
      <c r="B39" s="74" t="str">
        <f t="shared" ref="B39:B40" si="10">LEFT(C39,38)</f>
        <v xml:space="preserve">profi-air classic manguito recto DN75
</v>
      </c>
      <c r="C39" s="28" t="s">
        <v>79</v>
      </c>
      <c r="D39" s="29">
        <f t="shared" si="4"/>
        <v>6.35</v>
      </c>
      <c r="E39" s="29">
        <f t="shared" si="1"/>
        <v>6.23</v>
      </c>
      <c r="F39" s="50">
        <f t="shared" si="2"/>
        <v>5.6700000000000008</v>
      </c>
      <c r="G39" s="29">
        <v>5.4</v>
      </c>
      <c r="H39" s="40" t="s">
        <v>1</v>
      </c>
      <c r="I39" s="67">
        <v>21</v>
      </c>
    </row>
    <row r="40" spans="1:9" ht="60">
      <c r="A40" s="74">
        <v>78390310</v>
      </c>
      <c r="B40" s="74" t="str">
        <f t="shared" si="10"/>
        <v xml:space="preserve">profi-air classic manguito recto DN90
</v>
      </c>
      <c r="C40" s="28" t="s">
        <v>80</v>
      </c>
      <c r="D40" s="29">
        <f t="shared" si="4"/>
        <v>9.06</v>
      </c>
      <c r="E40" s="29">
        <f t="shared" si="1"/>
        <v>8.89</v>
      </c>
      <c r="F40" s="50">
        <f t="shared" si="2"/>
        <v>8.0850000000000009</v>
      </c>
      <c r="G40" s="29">
        <v>7.7</v>
      </c>
      <c r="H40" s="40" t="s">
        <v>1</v>
      </c>
      <c r="I40" s="67">
        <v>21</v>
      </c>
    </row>
    <row r="41" spans="1:9" ht="24">
      <c r="A41" s="74">
        <v>78363371</v>
      </c>
      <c r="B41" s="74" t="str">
        <f>LEFT(C41,28)</f>
        <v xml:space="preserve">Tapa profi-air classic DN63
</v>
      </c>
      <c r="C41" s="28" t="s">
        <v>701</v>
      </c>
      <c r="D41" s="29">
        <f t="shared" si="4"/>
        <v>4.45</v>
      </c>
      <c r="E41" s="29">
        <v>4.37</v>
      </c>
      <c r="F41" s="50"/>
      <c r="G41" s="29"/>
      <c r="H41" s="40" t="s">
        <v>1</v>
      </c>
      <c r="I41" s="67">
        <v>22</v>
      </c>
    </row>
    <row r="42" spans="1:9" ht="24">
      <c r="A42" s="74">
        <v>78375371</v>
      </c>
      <c r="B42" s="74" t="str">
        <f t="shared" ref="B42:B44" si="11">LEFT(C42,28)</f>
        <v>Tapa profi-air classic DN 75</v>
      </c>
      <c r="C42" s="28" t="s">
        <v>702</v>
      </c>
      <c r="D42" s="29">
        <f t="shared" si="4"/>
        <v>4.6100000000000003</v>
      </c>
      <c r="E42" s="29">
        <v>4.5199999999999996</v>
      </c>
      <c r="F42" s="50"/>
      <c r="G42" s="29"/>
      <c r="H42" s="40" t="s">
        <v>1</v>
      </c>
      <c r="I42" s="67">
        <v>23</v>
      </c>
    </row>
    <row r="43" spans="1:9" ht="24">
      <c r="A43" s="74">
        <v>78390371</v>
      </c>
      <c r="B43" s="74" t="str">
        <f t="shared" si="11"/>
        <v>Tapa profi-air classic DN 90</v>
      </c>
      <c r="C43" s="28" t="s">
        <v>703</v>
      </c>
      <c r="D43" s="29">
        <f t="shared" si="4"/>
        <v>5.32</v>
      </c>
      <c r="E43" s="29">
        <v>5.22</v>
      </c>
      <c r="F43" s="50"/>
      <c r="G43" s="29"/>
      <c r="H43" s="40" t="s">
        <v>1</v>
      </c>
      <c r="I43" s="67">
        <v>34</v>
      </c>
    </row>
    <row r="44" spans="1:9" ht="108">
      <c r="A44" s="74">
        <v>78300386</v>
      </c>
      <c r="B44" s="74" t="str">
        <f t="shared" si="11"/>
        <v xml:space="preserve">Caja de difusor de aire 90º </v>
      </c>
      <c r="C44" s="28" t="s">
        <v>704</v>
      </c>
      <c r="D44" s="29">
        <f t="shared" si="4"/>
        <v>38.21</v>
      </c>
      <c r="E44" s="29">
        <v>37.47</v>
      </c>
      <c r="F44" s="50"/>
      <c r="G44" s="29"/>
      <c r="H44" s="40" t="s">
        <v>1</v>
      </c>
      <c r="I44" s="67">
        <v>25</v>
      </c>
    </row>
    <row r="45" spans="1:9" ht="60">
      <c r="A45" s="74">
        <v>78300086</v>
      </c>
      <c r="B45" s="74" t="str">
        <f>LEFT(C45,49)</f>
        <v>Extensión  profi-air para caja de difusor de aire</v>
      </c>
      <c r="C45" s="28" t="s">
        <v>705</v>
      </c>
      <c r="D45" s="29">
        <v>28.47</v>
      </c>
      <c r="E45" s="29">
        <v>21.67</v>
      </c>
      <c r="F45" s="50"/>
      <c r="G45" s="29"/>
      <c r="H45" s="40" t="s">
        <v>1</v>
      </c>
      <c r="I45" s="67">
        <v>25</v>
      </c>
    </row>
    <row r="46" spans="1:9" ht="72">
      <c r="A46" s="74">
        <v>78300007</v>
      </c>
      <c r="B46" s="74" t="str">
        <f>LEFT(C46,49)</f>
        <v xml:space="preserve">Regulador profi-air para caja de difusor de aire
</v>
      </c>
      <c r="C46" s="28" t="s">
        <v>706</v>
      </c>
      <c r="D46" s="29">
        <v>17.61</v>
      </c>
      <c r="E46" s="29"/>
      <c r="F46" s="50"/>
      <c r="G46" s="29"/>
      <c r="H46" s="40" t="s">
        <v>1</v>
      </c>
      <c r="I46" s="67">
        <v>26</v>
      </c>
    </row>
    <row r="47" spans="1:9" ht="72">
      <c r="A47" s="74">
        <v>78363381</v>
      </c>
      <c r="B47" s="74" t="str">
        <f t="shared" si="5"/>
        <v>profi-air classic difusor de aire 90º DN125 - 3xDN63</v>
      </c>
      <c r="C47" s="28" t="s">
        <v>83</v>
      </c>
      <c r="D47" s="29">
        <f t="shared" si="4"/>
        <v>41.58</v>
      </c>
      <c r="E47" s="29">
        <f t="shared" si="1"/>
        <v>40.770000000000003</v>
      </c>
      <c r="F47" s="50">
        <f t="shared" si="2"/>
        <v>37.064999999999998</v>
      </c>
      <c r="G47" s="29">
        <v>35.299999999999997</v>
      </c>
      <c r="H47" s="40" t="s">
        <v>1</v>
      </c>
      <c r="I47" s="67">
        <v>26</v>
      </c>
    </row>
    <row r="48" spans="1:9" ht="72">
      <c r="A48" s="74">
        <v>78363382</v>
      </c>
      <c r="B48" s="74" t="str">
        <f>LEFT(C48,56)</f>
        <v>profi-air classic difusor de aire 90º DN125 3xDN63 corto</v>
      </c>
      <c r="C48" s="28" t="s">
        <v>84</v>
      </c>
      <c r="D48" s="29">
        <f t="shared" si="4"/>
        <v>37.450000000000003</v>
      </c>
      <c r="E48" s="29">
        <f t="shared" si="1"/>
        <v>36.72</v>
      </c>
      <c r="F48" s="50">
        <f t="shared" si="2"/>
        <v>33.39</v>
      </c>
      <c r="G48" s="29">
        <v>31.8</v>
      </c>
      <c r="H48" s="40" t="s">
        <v>1</v>
      </c>
      <c r="I48" s="67">
        <v>26</v>
      </c>
    </row>
    <row r="49" spans="1:9" ht="72">
      <c r="A49" s="74">
        <v>78375381</v>
      </c>
      <c r="B49" s="74" t="str">
        <f t="shared" ref="B49:B50" si="12">LEFT(C49,56)</f>
        <v xml:space="preserve">profi-air classic difusor de aire 90º plus DN125 2xDN75
</v>
      </c>
      <c r="C49" s="28" t="s">
        <v>85</v>
      </c>
      <c r="D49" s="29">
        <f t="shared" si="4"/>
        <v>45.47</v>
      </c>
      <c r="E49" s="29">
        <f t="shared" si="1"/>
        <v>44.58</v>
      </c>
      <c r="F49" s="50">
        <f t="shared" si="2"/>
        <v>40.53</v>
      </c>
      <c r="G49" s="29">
        <v>38.6</v>
      </c>
      <c r="H49" s="40" t="s">
        <v>1</v>
      </c>
      <c r="I49" s="67">
        <v>26</v>
      </c>
    </row>
    <row r="50" spans="1:9" ht="72">
      <c r="A50" s="74">
        <v>78390381</v>
      </c>
      <c r="B50" s="74" t="str">
        <f t="shared" si="12"/>
        <v xml:space="preserve">profi-air classic difusor de aire 90º plus DN125 2xDN90
</v>
      </c>
      <c r="C50" s="28" t="s">
        <v>86</v>
      </c>
      <c r="D50" s="29">
        <f t="shared" si="4"/>
        <v>61.13</v>
      </c>
      <c r="E50" s="29">
        <f t="shared" si="1"/>
        <v>59.94</v>
      </c>
      <c r="F50" s="50">
        <f t="shared" si="2"/>
        <v>54.494999999999997</v>
      </c>
      <c r="G50" s="29">
        <v>51.9</v>
      </c>
      <c r="H50" s="40" t="s">
        <v>1</v>
      </c>
      <c r="I50" s="67">
        <v>27</v>
      </c>
    </row>
    <row r="51" spans="1:9" ht="72">
      <c r="A51" s="74">
        <v>78375382</v>
      </c>
      <c r="B51" s="74" t="str">
        <f>LEFT(C51,54)</f>
        <v>profi-air classic difusor de aire 90º plus corta DN125</v>
      </c>
      <c r="C51" s="28" t="s">
        <v>87</v>
      </c>
      <c r="D51" s="29">
        <f t="shared" si="4"/>
        <v>40.869999999999997</v>
      </c>
      <c r="E51" s="29">
        <f t="shared" si="1"/>
        <v>40.07</v>
      </c>
      <c r="F51" s="50">
        <f t="shared" si="2"/>
        <v>36.435000000000002</v>
      </c>
      <c r="G51" s="29">
        <v>34.700000000000003</v>
      </c>
      <c r="H51" s="40" t="s">
        <v>1</v>
      </c>
      <c r="I51" s="67">
        <v>27</v>
      </c>
    </row>
    <row r="52" spans="1:9" ht="72">
      <c r="A52" s="74">
        <v>78390382</v>
      </c>
      <c r="B52" s="74" t="str">
        <f>LEFT(C52,55)</f>
        <v xml:space="preserve">profi-air classic difusor de aire 90º plus corta DN125 </v>
      </c>
      <c r="C52" s="28" t="s">
        <v>88</v>
      </c>
      <c r="D52" s="29">
        <f t="shared" si="4"/>
        <v>56.78</v>
      </c>
      <c r="E52" s="29">
        <f t="shared" si="1"/>
        <v>55.67</v>
      </c>
      <c r="F52" s="50">
        <f t="shared" si="2"/>
        <v>50.610000000000007</v>
      </c>
      <c r="G52" s="29">
        <v>48.2</v>
      </c>
      <c r="H52" s="40" t="s">
        <v>1</v>
      </c>
      <c r="I52" s="67">
        <v>28</v>
      </c>
    </row>
    <row r="53" spans="1:9" ht="48">
      <c r="A53" s="74">
        <v>78312086</v>
      </c>
      <c r="B53" s="74" t="str">
        <f>LEFT(C53,55)</f>
        <v>Extensión prof-air classic para difusor de aire plus 90</v>
      </c>
      <c r="C53" s="28" t="s">
        <v>707</v>
      </c>
      <c r="D53" s="29">
        <v>22.08</v>
      </c>
      <c r="E53" s="29"/>
      <c r="F53" s="50"/>
      <c r="G53" s="29"/>
      <c r="H53" s="40" t="s">
        <v>1</v>
      </c>
      <c r="I53" s="67">
        <v>29</v>
      </c>
    </row>
    <row r="54" spans="1:9" ht="48">
      <c r="A54" s="74">
        <v>78300081</v>
      </c>
      <c r="B54" s="74" t="str">
        <f>LEFT(C54,48)</f>
        <v>profi-air classic tapa para encofrado plus DN125</v>
      </c>
      <c r="C54" s="28" t="s">
        <v>89</v>
      </c>
      <c r="D54" s="29">
        <f t="shared" si="4"/>
        <v>9.06</v>
      </c>
      <c r="E54" s="29">
        <f t="shared" si="1"/>
        <v>8.89</v>
      </c>
      <c r="F54" s="50">
        <f t="shared" si="2"/>
        <v>8.0850000000000009</v>
      </c>
      <c r="G54" s="29">
        <v>7.7</v>
      </c>
      <c r="H54" s="40" t="s">
        <v>1</v>
      </c>
      <c r="I54" s="67">
        <v>29</v>
      </c>
    </row>
    <row r="55" spans="1:9" ht="24">
      <c r="A55" s="74">
        <v>78390330</v>
      </c>
      <c r="B55" s="74" t="str">
        <f>LEFT(C55,45)</f>
        <v xml:space="preserve">profi-air classic adaptador DN 90 - 2x DN 63
</v>
      </c>
      <c r="C55" s="28" t="s">
        <v>90</v>
      </c>
      <c r="D55" s="29">
        <f t="shared" si="4"/>
        <v>17.43</v>
      </c>
      <c r="E55" s="29">
        <f t="shared" si="1"/>
        <v>17.09</v>
      </c>
      <c r="F55" s="50">
        <f t="shared" si="2"/>
        <v>15.540000000000001</v>
      </c>
      <c r="G55" s="29">
        <v>14.8</v>
      </c>
      <c r="H55" s="40" t="s">
        <v>1</v>
      </c>
      <c r="I55" s="67">
        <v>29</v>
      </c>
    </row>
    <row r="56" spans="1:9" ht="36">
      <c r="A56" s="74">
        <v>78313223</v>
      </c>
      <c r="B56" s="74" t="str">
        <f>LEFT(C56,61)</f>
        <v>profi-air tunnel / classic adaptador 132x52mm - Conducto DN75</v>
      </c>
      <c r="C56" s="28" t="s">
        <v>91</v>
      </c>
      <c r="D56" s="29">
        <f t="shared" si="4"/>
        <v>10.24</v>
      </c>
      <c r="E56" s="29">
        <f t="shared" si="1"/>
        <v>10.039999999999999</v>
      </c>
      <c r="F56" s="50">
        <f t="shared" si="2"/>
        <v>9.1349999999999998</v>
      </c>
      <c r="G56" s="29">
        <v>8.6999999999999993</v>
      </c>
      <c r="H56" s="40" t="s">
        <v>1</v>
      </c>
      <c r="I56" s="67">
        <v>30</v>
      </c>
    </row>
    <row r="57" spans="1:9" ht="36">
      <c r="A57" s="74">
        <v>78313224</v>
      </c>
      <c r="B57" s="74" t="str">
        <f t="shared" ref="B57" si="13">LEFT(C57,61)</f>
        <v>profi-air tunnel / classic adaptador 132x52mm - Conducto DN90</v>
      </c>
      <c r="C57" s="28" t="s">
        <v>92</v>
      </c>
      <c r="D57" s="29">
        <f t="shared" si="4"/>
        <v>14.48</v>
      </c>
      <c r="E57" s="29">
        <f t="shared" si="1"/>
        <v>14.2</v>
      </c>
      <c r="F57" s="50">
        <f t="shared" si="2"/>
        <v>12.915000000000001</v>
      </c>
      <c r="G57" s="29">
        <v>12.3</v>
      </c>
      <c r="H57" s="40" t="s">
        <v>1</v>
      </c>
      <c r="I57" s="67">
        <v>30</v>
      </c>
    </row>
    <row r="58" spans="1:9" ht="36">
      <c r="A58" s="74">
        <v>78313225</v>
      </c>
      <c r="B58" s="74" t="str">
        <f>LEFT(C58,62)</f>
        <v>profi-air tunnel / classic adaptador 132x52mm - Accesorio DN90</v>
      </c>
      <c r="C58" s="28" t="s">
        <v>93</v>
      </c>
      <c r="D58" s="29">
        <f t="shared" si="4"/>
        <v>11.42</v>
      </c>
      <c r="E58" s="29">
        <f t="shared" si="1"/>
        <v>11.2</v>
      </c>
      <c r="F58" s="50">
        <f t="shared" si="2"/>
        <v>10.185</v>
      </c>
      <c r="G58" s="29">
        <v>9.6999999999999993</v>
      </c>
      <c r="H58" s="40" t="s">
        <v>1</v>
      </c>
      <c r="I58" s="67">
        <v>31</v>
      </c>
    </row>
    <row r="59" spans="1:9" ht="36">
      <c r="A59" s="74">
        <v>78313226</v>
      </c>
      <c r="B59" s="74" t="str">
        <f>LEFT(C59,54)</f>
        <v xml:space="preserve">profi-air codo adaptador 90º 132x52mm - conducto DN75
</v>
      </c>
      <c r="C59" s="28" t="s">
        <v>94</v>
      </c>
      <c r="D59" s="29">
        <f t="shared" si="4"/>
        <v>15.9</v>
      </c>
      <c r="E59" s="29">
        <f t="shared" si="1"/>
        <v>15.59</v>
      </c>
      <c r="F59" s="50">
        <f t="shared" si="2"/>
        <v>14.175000000000001</v>
      </c>
      <c r="G59" s="29">
        <v>13.5</v>
      </c>
      <c r="H59" s="40" t="s">
        <v>1</v>
      </c>
      <c r="I59" s="67">
        <v>32</v>
      </c>
    </row>
    <row r="60" spans="1:9" ht="36">
      <c r="A60" s="74">
        <v>78313227</v>
      </c>
      <c r="B60" s="74" t="str">
        <f>LEFT(C60,54)</f>
        <v xml:space="preserve">profi-air codo adaptador 90º 132x52mm - conducto DN90
</v>
      </c>
      <c r="C60" s="28" t="s">
        <v>95</v>
      </c>
      <c r="D60" s="29">
        <f t="shared" si="4"/>
        <v>14.48</v>
      </c>
      <c r="E60" s="29">
        <f t="shared" si="1"/>
        <v>14.2</v>
      </c>
      <c r="F60" s="50">
        <f t="shared" si="2"/>
        <v>12.915000000000001</v>
      </c>
      <c r="G60" s="29">
        <v>12.3</v>
      </c>
      <c r="H60" s="40" t="s">
        <v>1</v>
      </c>
      <c r="I60" s="67">
        <v>33</v>
      </c>
    </row>
    <row r="61" spans="1:9" ht="96">
      <c r="A61" s="74">
        <v>78316401</v>
      </c>
      <c r="B61" s="74" t="str">
        <f>LEFT(C61,58)</f>
        <v>profi-air conducto de canal oval blanco en barras de 1,15m</v>
      </c>
      <c r="C61" s="28" t="s">
        <v>96</v>
      </c>
      <c r="D61" s="29">
        <f t="shared" si="4"/>
        <v>26.96</v>
      </c>
      <c r="E61" s="29">
        <f t="shared" si="1"/>
        <v>26.44</v>
      </c>
      <c r="F61" s="50">
        <f t="shared" si="2"/>
        <v>24.044999999999998</v>
      </c>
      <c r="G61" s="29">
        <v>22.9</v>
      </c>
      <c r="H61" s="40" t="s">
        <v>0</v>
      </c>
      <c r="I61" s="67">
        <v>34</v>
      </c>
    </row>
    <row r="62" spans="1:9" ht="84">
      <c r="A62" s="74">
        <v>78316410</v>
      </c>
      <c r="B62" s="74" t="str">
        <f>LEFT(C62,54)</f>
        <v xml:space="preserve">profi-air elemento de conexion de canal oval 163x68mm
</v>
      </c>
      <c r="C62" s="28" t="s">
        <v>97</v>
      </c>
      <c r="D62" s="29">
        <f t="shared" si="4"/>
        <v>7.53</v>
      </c>
      <c r="E62" s="29">
        <f t="shared" si="1"/>
        <v>7.39</v>
      </c>
      <c r="F62" s="50">
        <f t="shared" si="2"/>
        <v>6.7200000000000006</v>
      </c>
      <c r="G62" s="29">
        <v>6.4</v>
      </c>
      <c r="H62" s="40" t="s">
        <v>1</v>
      </c>
      <c r="I62" s="67">
        <v>35</v>
      </c>
    </row>
    <row r="63" spans="1:9" ht="36">
      <c r="A63" s="74">
        <v>78316440</v>
      </c>
      <c r="B63" s="74" t="str">
        <f>LEFT(C63,48)</f>
        <v xml:space="preserve">profi-air canal oval codo 90º vertical 163x68mm
</v>
      </c>
      <c r="C63" s="28" t="s">
        <v>98</v>
      </c>
      <c r="D63" s="29">
        <f t="shared" si="4"/>
        <v>18.13</v>
      </c>
      <c r="E63" s="29">
        <f t="shared" si="1"/>
        <v>17.78</v>
      </c>
      <c r="F63" s="50">
        <f t="shared" si="2"/>
        <v>16.170000000000002</v>
      </c>
      <c r="G63" s="29">
        <v>15.4</v>
      </c>
      <c r="H63" s="40" t="s">
        <v>1</v>
      </c>
      <c r="I63" s="67">
        <v>36</v>
      </c>
    </row>
    <row r="64" spans="1:9" ht="36">
      <c r="A64" s="74">
        <v>78316441</v>
      </c>
      <c r="B64" s="74" t="str">
        <f>LEFT(C64,49)</f>
        <v>profi-air canal oval codo 90º horizontal 163x68mm</v>
      </c>
      <c r="C64" s="28" t="s">
        <v>99</v>
      </c>
      <c r="D64" s="29">
        <f t="shared" si="4"/>
        <v>21.55</v>
      </c>
      <c r="E64" s="29">
        <f t="shared" si="1"/>
        <v>21.13</v>
      </c>
      <c r="F64" s="50">
        <f t="shared" si="2"/>
        <v>19.215</v>
      </c>
      <c r="G64" s="29">
        <v>18.3</v>
      </c>
      <c r="H64" s="40" t="s">
        <v>1</v>
      </c>
      <c r="I64" s="67">
        <v>37</v>
      </c>
    </row>
    <row r="65" spans="1:9" ht="60">
      <c r="A65" s="74">
        <v>78316424</v>
      </c>
      <c r="B65" s="74" t="str">
        <f>LEFT(C65,48)</f>
        <v xml:space="preserve">profi-air canal oval adaptador DN160 2x163x68mm
</v>
      </c>
      <c r="C65" s="28" t="s">
        <v>517</v>
      </c>
      <c r="D65" s="29">
        <f t="shared" si="4"/>
        <v>34.03</v>
      </c>
      <c r="E65" s="29">
        <f t="shared" si="1"/>
        <v>33.369999999999997</v>
      </c>
      <c r="F65" s="50">
        <f t="shared" si="2"/>
        <v>30.344999999999999</v>
      </c>
      <c r="G65" s="29">
        <v>28.9</v>
      </c>
      <c r="H65" s="40" t="s">
        <v>1</v>
      </c>
      <c r="I65" s="67">
        <v>38</v>
      </c>
    </row>
    <row r="66" spans="1:9" ht="60">
      <c r="A66" s="74">
        <v>78316425</v>
      </c>
      <c r="B66" s="74" t="str">
        <f>LEFT(C66,46)</f>
        <v xml:space="preserve">profi-air canal oval adaptador DN125 163x68mm
</v>
      </c>
      <c r="C66" s="28" t="s">
        <v>100</v>
      </c>
      <c r="D66" s="29">
        <f t="shared" si="4"/>
        <v>26.15</v>
      </c>
      <c r="E66" s="29">
        <f t="shared" si="1"/>
        <v>25.64</v>
      </c>
      <c r="F66" s="50">
        <f t="shared" si="2"/>
        <v>23.31</v>
      </c>
      <c r="G66" s="29">
        <v>22.2</v>
      </c>
      <c r="H66" s="40" t="s">
        <v>1</v>
      </c>
      <c r="I66" s="67">
        <v>38</v>
      </c>
    </row>
    <row r="67" spans="1:9" ht="72">
      <c r="A67" s="74">
        <v>78316060</v>
      </c>
      <c r="B67" s="74" t="str">
        <f>LEFT(C67,28)</f>
        <v xml:space="preserve">profi-air Te DN160 163x68mm
</v>
      </c>
      <c r="C67" s="28" t="s">
        <v>101</v>
      </c>
      <c r="D67" s="29">
        <f t="shared" si="4"/>
        <v>20.61</v>
      </c>
      <c r="E67" s="29">
        <f t="shared" si="1"/>
        <v>20.21</v>
      </c>
      <c r="F67" s="50">
        <f t="shared" si="2"/>
        <v>18.375</v>
      </c>
      <c r="G67" s="29">
        <v>17.5</v>
      </c>
      <c r="H67" s="40" t="s">
        <v>1</v>
      </c>
      <c r="I67" s="67">
        <v>38</v>
      </c>
    </row>
    <row r="68" spans="1:9" ht="84">
      <c r="A68" s="74">
        <v>78312101</v>
      </c>
      <c r="B68" s="74" t="str">
        <f>LEFT(C68,23)</f>
        <v>profi-air isopipe DN125</v>
      </c>
      <c r="C68" s="28" t="s">
        <v>102</v>
      </c>
      <c r="D68" s="29">
        <f t="shared" si="4"/>
        <v>48.88</v>
      </c>
      <c r="E68" s="29">
        <f t="shared" si="1"/>
        <v>47.93</v>
      </c>
      <c r="F68" s="50">
        <f t="shared" si="2"/>
        <v>43.575000000000003</v>
      </c>
      <c r="G68" s="29">
        <v>41.5</v>
      </c>
      <c r="H68" s="40" t="s">
        <v>0</v>
      </c>
      <c r="I68" s="67">
        <v>39</v>
      </c>
    </row>
    <row r="69" spans="1:9" ht="84">
      <c r="A69" s="74">
        <v>78316101</v>
      </c>
      <c r="B69" s="74" t="str">
        <f>LEFT(C69,23)</f>
        <v>profi-air isopipe DN160</v>
      </c>
      <c r="C69" s="28" t="s">
        <v>103</v>
      </c>
      <c r="D69" s="29">
        <f t="shared" si="4"/>
        <v>54.07</v>
      </c>
      <c r="E69" s="29">
        <f t="shared" si="1"/>
        <v>53.01</v>
      </c>
      <c r="F69" s="50">
        <f t="shared" si="2"/>
        <v>48.195</v>
      </c>
      <c r="G69" s="29">
        <v>45.9</v>
      </c>
      <c r="H69" s="40" t="s">
        <v>0</v>
      </c>
      <c r="I69" s="67">
        <v>39</v>
      </c>
    </row>
    <row r="70" spans="1:9" ht="84">
      <c r="A70" s="74">
        <v>78318101</v>
      </c>
      <c r="B70" s="74" t="str">
        <f>LEFT(C70,23)</f>
        <v>profi-air isopipe DN180</v>
      </c>
      <c r="C70" s="28" t="s">
        <v>104</v>
      </c>
      <c r="D70" s="29">
        <f t="shared" si="4"/>
        <v>68.08</v>
      </c>
      <c r="E70" s="29">
        <f t="shared" si="1"/>
        <v>66.75</v>
      </c>
      <c r="F70" s="50">
        <f t="shared" si="2"/>
        <v>60.69</v>
      </c>
      <c r="G70" s="29">
        <v>57.8</v>
      </c>
      <c r="H70" s="40" t="s">
        <v>0</v>
      </c>
      <c r="I70" s="67">
        <v>39</v>
      </c>
    </row>
    <row r="71" spans="1:9" ht="96">
      <c r="A71" s="74">
        <v>78312140</v>
      </c>
      <c r="B71" s="74" t="str">
        <f>LEFT(C71,28)</f>
        <v>profi-air iso codo 90º DN125</v>
      </c>
      <c r="C71" s="28" t="s">
        <v>105</v>
      </c>
      <c r="D71" s="29">
        <f t="shared" si="4"/>
        <v>38.4</v>
      </c>
      <c r="E71" s="29">
        <f t="shared" si="1"/>
        <v>37.65</v>
      </c>
      <c r="F71" s="50">
        <f t="shared" si="2"/>
        <v>34.230000000000004</v>
      </c>
      <c r="G71" s="29">
        <v>32.6</v>
      </c>
      <c r="H71" s="40" t="s">
        <v>1</v>
      </c>
      <c r="I71" s="67">
        <v>40</v>
      </c>
    </row>
    <row r="72" spans="1:9" ht="96">
      <c r="A72" s="74">
        <v>78316140</v>
      </c>
      <c r="B72" s="74" t="str">
        <f>LEFT(C72,28)</f>
        <v>profi-air iso codo 90º DN160</v>
      </c>
      <c r="C72" s="28" t="s">
        <v>106</v>
      </c>
      <c r="D72" s="29">
        <f t="shared" si="4"/>
        <v>41.93</v>
      </c>
      <c r="E72" s="29">
        <f t="shared" si="1"/>
        <v>41.11</v>
      </c>
      <c r="F72" s="50">
        <f t="shared" si="2"/>
        <v>37.380000000000003</v>
      </c>
      <c r="G72" s="29">
        <v>35.6</v>
      </c>
      <c r="H72" s="40" t="s">
        <v>1</v>
      </c>
      <c r="I72" s="67">
        <v>40</v>
      </c>
    </row>
    <row r="73" spans="1:9" ht="96">
      <c r="A73" s="74">
        <v>78318140</v>
      </c>
      <c r="B73" s="74" t="str">
        <f t="shared" ref="B73:B76" si="14">LEFT(C73,28)</f>
        <v>profi-air iso codo 90º DN180</v>
      </c>
      <c r="C73" s="28" t="s">
        <v>107</v>
      </c>
      <c r="D73" s="29">
        <f t="shared" si="4"/>
        <v>50.53</v>
      </c>
      <c r="E73" s="29">
        <f t="shared" si="1"/>
        <v>49.54</v>
      </c>
      <c r="F73" s="50">
        <f t="shared" si="2"/>
        <v>45.045000000000002</v>
      </c>
      <c r="G73" s="29">
        <v>42.9</v>
      </c>
      <c r="H73" s="40" t="s">
        <v>1</v>
      </c>
      <c r="I73" s="67">
        <v>40</v>
      </c>
    </row>
    <row r="74" spans="1:9" ht="72">
      <c r="A74" s="74">
        <v>78312110</v>
      </c>
      <c r="B74" s="74" t="str">
        <f t="shared" si="14"/>
        <v>profi-air ISO manguito DN125</v>
      </c>
      <c r="C74" s="28" t="s">
        <v>108</v>
      </c>
      <c r="D74" s="29">
        <f t="shared" si="4"/>
        <v>13.89</v>
      </c>
      <c r="E74" s="29">
        <f t="shared" si="1"/>
        <v>13.62</v>
      </c>
      <c r="F74" s="50">
        <f t="shared" si="2"/>
        <v>12.39</v>
      </c>
      <c r="G74" s="29">
        <v>11.8</v>
      </c>
      <c r="H74" s="40" t="s">
        <v>1</v>
      </c>
      <c r="I74" s="67">
        <v>40</v>
      </c>
    </row>
    <row r="75" spans="1:9" ht="72">
      <c r="A75" s="74">
        <v>78316110</v>
      </c>
      <c r="B75" s="74" t="str">
        <f t="shared" si="14"/>
        <v>profi-air ISO manguito DN160</v>
      </c>
      <c r="C75" s="28" t="s">
        <v>109</v>
      </c>
      <c r="D75" s="29">
        <f t="shared" si="4"/>
        <v>16.600000000000001</v>
      </c>
      <c r="E75" s="29">
        <f t="shared" si="1"/>
        <v>16.28</v>
      </c>
      <c r="F75" s="50">
        <f t="shared" si="2"/>
        <v>14.805</v>
      </c>
      <c r="G75" s="29">
        <v>14.1</v>
      </c>
      <c r="H75" s="40" t="s">
        <v>1</v>
      </c>
      <c r="I75" s="67">
        <v>40</v>
      </c>
    </row>
    <row r="76" spans="1:9" ht="72">
      <c r="A76" s="74">
        <v>78318110</v>
      </c>
      <c r="B76" s="74" t="str">
        <f t="shared" si="14"/>
        <v>profi-air ISO manguito DN180</v>
      </c>
      <c r="C76" s="28" t="s">
        <v>110</v>
      </c>
      <c r="D76" s="29">
        <f t="shared" si="4"/>
        <v>17.54</v>
      </c>
      <c r="E76" s="29">
        <f t="shared" si="1"/>
        <v>17.2</v>
      </c>
      <c r="F76" s="50">
        <f t="shared" si="2"/>
        <v>15.645000000000001</v>
      </c>
      <c r="G76" s="29">
        <v>14.9</v>
      </c>
      <c r="H76" s="40" t="s">
        <v>1</v>
      </c>
      <c r="I76" s="67">
        <v>44</v>
      </c>
    </row>
    <row r="77" spans="1:9" ht="84">
      <c r="A77" s="74">
        <v>78312120</v>
      </c>
      <c r="B77" s="74" t="str">
        <f>LEFT(C77,37)</f>
        <v>profi-air reducción ISO DN160 - DN125</v>
      </c>
      <c r="C77" s="28" t="s">
        <v>111</v>
      </c>
      <c r="D77" s="29">
        <f t="shared" si="4"/>
        <v>25.2</v>
      </c>
      <c r="E77" s="29">
        <f t="shared" si="1"/>
        <v>24.71</v>
      </c>
      <c r="F77" s="50">
        <f t="shared" si="2"/>
        <v>22.47</v>
      </c>
      <c r="G77" s="29">
        <v>21.4</v>
      </c>
      <c r="H77" s="40" t="s">
        <v>1</v>
      </c>
      <c r="I77" s="67">
        <v>46</v>
      </c>
    </row>
    <row r="78" spans="1:9" ht="84">
      <c r="A78" s="74">
        <v>78316120</v>
      </c>
      <c r="B78" s="74" t="str">
        <f>LEFT(C78,37)</f>
        <v>profi-air reducción ISO DN180 - DN160</v>
      </c>
      <c r="C78" s="28" t="s">
        <v>112</v>
      </c>
      <c r="D78" s="29">
        <f t="shared" si="4"/>
        <v>26.15</v>
      </c>
      <c r="E78" s="29">
        <f t="shared" si="1"/>
        <v>25.64</v>
      </c>
      <c r="F78" s="50">
        <f t="shared" si="2"/>
        <v>23.31</v>
      </c>
      <c r="G78" s="29">
        <v>22.2</v>
      </c>
      <c r="H78" s="40" t="s">
        <v>1</v>
      </c>
      <c r="I78" s="67">
        <v>46</v>
      </c>
    </row>
    <row r="79" spans="1:9" ht="216">
      <c r="A79" s="74">
        <v>78316007</v>
      </c>
      <c r="B79" s="74" t="str">
        <f t="shared" si="5"/>
        <v>profi-air colector plano 6 conexiones 6 x DN 63 - 90</v>
      </c>
      <c r="C79" s="28" t="s">
        <v>113</v>
      </c>
      <c r="D79" s="29">
        <f t="shared" si="4"/>
        <v>193.2</v>
      </c>
      <c r="E79" s="29">
        <f t="shared" si="1"/>
        <v>189.42</v>
      </c>
      <c r="F79" s="50">
        <f t="shared" si="2"/>
        <v>172.20000000000002</v>
      </c>
      <c r="G79" s="29">
        <v>164</v>
      </c>
      <c r="H79" s="40" t="s">
        <v>1</v>
      </c>
      <c r="I79" s="67">
        <v>47</v>
      </c>
    </row>
    <row r="80" spans="1:9" ht="144">
      <c r="A80" s="74">
        <v>78316073</v>
      </c>
      <c r="B80" s="74" t="str">
        <f>LEFT(C80,43)</f>
        <v xml:space="preserve">profi-air set encofrado de hormigón DN 160
</v>
      </c>
      <c r="C80" s="28" t="s">
        <v>114</v>
      </c>
      <c r="D80" s="29">
        <f t="shared" si="4"/>
        <v>90.7</v>
      </c>
      <c r="E80" s="29">
        <f t="shared" ref="E80:E161" si="15">TRUNC(F80*1.1,2)</f>
        <v>88.93</v>
      </c>
      <c r="F80" s="50">
        <f t="shared" ref="F80:F161" si="16">G80*1.05</f>
        <v>80.850000000000009</v>
      </c>
      <c r="G80" s="29">
        <v>77</v>
      </c>
      <c r="H80" s="40" t="s">
        <v>1</v>
      </c>
      <c r="I80" s="67">
        <v>47</v>
      </c>
    </row>
    <row r="81" spans="1:9" ht="72">
      <c r="A81" s="74">
        <v>78316060</v>
      </c>
      <c r="B81" s="74" t="str">
        <f>LEFT(C81,28)</f>
        <v xml:space="preserve">profi-air Te 163x68mm DN160
</v>
      </c>
      <c r="C81" s="28" t="s">
        <v>115</v>
      </c>
      <c r="D81" s="29">
        <f t="shared" si="4"/>
        <v>20.61</v>
      </c>
      <c r="E81" s="29">
        <f t="shared" si="15"/>
        <v>20.21</v>
      </c>
      <c r="F81" s="50">
        <f t="shared" si="16"/>
        <v>18.375</v>
      </c>
      <c r="G81" s="29">
        <v>17.5</v>
      </c>
      <c r="H81" s="40" t="s">
        <v>1</v>
      </c>
      <c r="I81" s="67">
        <v>48</v>
      </c>
    </row>
    <row r="82" spans="1:9" ht="96">
      <c r="A82" s="74">
        <v>78316072</v>
      </c>
      <c r="B82" s="74" t="str">
        <f>LEFT(C82,42)</f>
        <v>profi-air manguito recto de conexion DN160</v>
      </c>
      <c r="C82" s="28" t="s">
        <v>116</v>
      </c>
      <c r="D82" s="29">
        <f t="shared" si="4"/>
        <v>14.95</v>
      </c>
      <c r="E82" s="29">
        <f t="shared" si="15"/>
        <v>14.66</v>
      </c>
      <c r="F82" s="50">
        <f t="shared" si="16"/>
        <v>13.334999999999999</v>
      </c>
      <c r="G82" s="29">
        <v>12.7</v>
      </c>
      <c r="H82" s="40" t="s">
        <v>1</v>
      </c>
      <c r="I82" s="67">
        <v>49</v>
      </c>
    </row>
    <row r="83" spans="1:9" ht="60">
      <c r="A83" s="74">
        <v>78316071</v>
      </c>
      <c r="B83" s="74" t="str">
        <f>LEFT(C83,36)</f>
        <v>profi-air tapa para revisiones DN160</v>
      </c>
      <c r="C83" s="28" t="s">
        <v>117</v>
      </c>
      <c r="D83" s="29">
        <f t="shared" si="4"/>
        <v>14.95</v>
      </c>
      <c r="E83" s="29">
        <f t="shared" si="15"/>
        <v>14.66</v>
      </c>
      <c r="F83" s="50">
        <f t="shared" si="16"/>
        <v>13.334999999999999</v>
      </c>
      <c r="G83" s="29">
        <v>12.7</v>
      </c>
      <c r="H83" s="40" t="s">
        <v>1</v>
      </c>
      <c r="I83" s="67">
        <v>50</v>
      </c>
    </row>
    <row r="84" spans="1:9" ht="120">
      <c r="A84" s="74">
        <v>78313005</v>
      </c>
      <c r="B84" s="74" t="str">
        <f>LEFT(C84,58)</f>
        <v>profi-air colector plano tunnel gris 5x132x52mm - 2x163x68</v>
      </c>
      <c r="C84" s="28" t="s">
        <v>118</v>
      </c>
      <c r="D84" s="29">
        <f t="shared" si="4"/>
        <v>136.18</v>
      </c>
      <c r="E84" s="29">
        <f t="shared" si="15"/>
        <v>133.51</v>
      </c>
      <c r="F84" s="50">
        <f t="shared" si="16"/>
        <v>121.38</v>
      </c>
      <c r="G84" s="29">
        <v>115.6</v>
      </c>
      <c r="H84" s="40" t="s">
        <v>1</v>
      </c>
      <c r="I84" s="67">
        <v>50</v>
      </c>
    </row>
    <row r="85" spans="1:9" ht="48">
      <c r="A85" s="74">
        <v>78313299</v>
      </c>
      <c r="B85" s="74" t="str">
        <f>LEFT(C85,44)</f>
        <v>profi-air tunnel elemento regulador 132x52mm</v>
      </c>
      <c r="C85" s="28" t="s">
        <v>119</v>
      </c>
      <c r="D85" s="29">
        <f t="shared" si="4"/>
        <v>8.11</v>
      </c>
      <c r="E85" s="29">
        <f t="shared" si="15"/>
        <v>7.96</v>
      </c>
      <c r="F85" s="50">
        <f t="shared" si="16"/>
        <v>7.245000000000001</v>
      </c>
      <c r="G85" s="29">
        <v>6.9</v>
      </c>
      <c r="H85" s="40" t="s">
        <v>1</v>
      </c>
      <c r="I85" s="67">
        <v>50</v>
      </c>
    </row>
    <row r="86" spans="1:9" ht="204">
      <c r="A86" s="74">
        <v>78316006</v>
      </c>
      <c r="B86" s="74" t="str">
        <f>LEFT(C86,55)</f>
        <v xml:space="preserve">profi-air classic colector plus DN160 - 5 x DN 63 - 90
</v>
      </c>
      <c r="C86" s="28" t="s">
        <v>120</v>
      </c>
      <c r="D86" s="29">
        <f t="shared" si="4"/>
        <v>307.35000000000002</v>
      </c>
      <c r="E86" s="29">
        <f t="shared" si="15"/>
        <v>301.33</v>
      </c>
      <c r="F86" s="50">
        <f t="shared" si="16"/>
        <v>273.94499999999999</v>
      </c>
      <c r="G86" s="29">
        <v>260.89999999999998</v>
      </c>
      <c r="H86" s="40" t="s">
        <v>1</v>
      </c>
      <c r="I86" s="67">
        <v>51</v>
      </c>
    </row>
    <row r="87" spans="1:9" ht="204">
      <c r="A87" s="74">
        <v>78316011</v>
      </c>
      <c r="B87" s="74" t="str">
        <f>LEFT(C87,56)</f>
        <v xml:space="preserve">profi-air classic colector plus DN160 - 10 x DN 63 - 90
</v>
      </c>
      <c r="C87" s="28" t="s">
        <v>121</v>
      </c>
      <c r="D87" s="29">
        <f t="shared" si="4"/>
        <v>379.69</v>
      </c>
      <c r="E87" s="29">
        <f t="shared" si="15"/>
        <v>372.25</v>
      </c>
      <c r="F87" s="50">
        <f t="shared" si="16"/>
        <v>338.41500000000002</v>
      </c>
      <c r="G87" s="29">
        <v>322.3</v>
      </c>
      <c r="H87" s="40" t="s">
        <v>1</v>
      </c>
      <c r="I87" s="67">
        <v>51</v>
      </c>
    </row>
    <row r="88" spans="1:9" ht="204">
      <c r="A88" s="74">
        <v>78318016</v>
      </c>
      <c r="B88" s="74" t="str">
        <f>LEFT(C88,56)</f>
        <v xml:space="preserve">profi-air classic colector plus DN180 - 15 x DN 63 - 90
</v>
      </c>
      <c r="C88" s="28" t="s">
        <v>122</v>
      </c>
      <c r="D88" s="29">
        <f t="shared" si="4"/>
        <v>488.2</v>
      </c>
      <c r="E88" s="29">
        <f t="shared" si="15"/>
        <v>478.63</v>
      </c>
      <c r="F88" s="50">
        <f t="shared" si="16"/>
        <v>435.12</v>
      </c>
      <c r="G88" s="29">
        <v>414.4</v>
      </c>
      <c r="H88" s="40" t="s">
        <v>1</v>
      </c>
      <c r="I88" s="67">
        <v>51</v>
      </c>
    </row>
    <row r="89" spans="1:9" ht="108">
      <c r="A89" s="74">
        <v>78363321</v>
      </c>
      <c r="B89" s="74" t="str">
        <f>LEFT(C89,50)</f>
        <v xml:space="preserve">profi-air classic manguito recto de conexión DN63
</v>
      </c>
      <c r="C89" s="28" t="s">
        <v>123</v>
      </c>
      <c r="D89" s="29">
        <f t="shared" ref="D89:D152" si="17">TRUNC(E89*1.02,2)</f>
        <v>6.12</v>
      </c>
      <c r="E89" s="29">
        <f t="shared" si="15"/>
        <v>6</v>
      </c>
      <c r="F89" s="50">
        <f t="shared" si="16"/>
        <v>5.4600000000000009</v>
      </c>
      <c r="G89" s="29">
        <v>5.2</v>
      </c>
      <c r="H89" s="40" t="s">
        <v>1</v>
      </c>
      <c r="I89" s="67">
        <v>52</v>
      </c>
    </row>
    <row r="90" spans="1:9" ht="108">
      <c r="A90" s="74">
        <v>78375321</v>
      </c>
      <c r="B90" s="74" t="str">
        <f t="shared" ref="B90:B91" si="18">LEFT(C90,50)</f>
        <v xml:space="preserve">profi-air classic manguito recto de conexión DN75
</v>
      </c>
      <c r="C90" s="28" t="s">
        <v>124</v>
      </c>
      <c r="D90" s="29">
        <f t="shared" si="17"/>
        <v>6.35</v>
      </c>
      <c r="E90" s="29">
        <f t="shared" si="15"/>
        <v>6.23</v>
      </c>
      <c r="F90" s="50">
        <f t="shared" si="16"/>
        <v>5.6700000000000008</v>
      </c>
      <c r="G90" s="29">
        <v>5.4</v>
      </c>
      <c r="H90" s="40" t="s">
        <v>1</v>
      </c>
      <c r="I90" s="67">
        <v>52</v>
      </c>
    </row>
    <row r="91" spans="1:9" ht="108">
      <c r="A91" s="74">
        <v>78390321</v>
      </c>
      <c r="B91" s="74" t="str">
        <f t="shared" si="18"/>
        <v xml:space="preserve">profi-air classic manguito recto de conexión DN90
</v>
      </c>
      <c r="C91" s="28" t="s">
        <v>125</v>
      </c>
      <c r="D91" s="29">
        <f t="shared" si="17"/>
        <v>6.58</v>
      </c>
      <c r="E91" s="29">
        <f t="shared" si="15"/>
        <v>6.46</v>
      </c>
      <c r="F91" s="50">
        <f t="shared" si="16"/>
        <v>5.88</v>
      </c>
      <c r="G91" s="29">
        <v>5.6</v>
      </c>
      <c r="H91" s="40" t="s">
        <v>1</v>
      </c>
      <c r="I91" s="67">
        <v>53</v>
      </c>
    </row>
    <row r="92" spans="1:9" ht="48">
      <c r="A92" s="74">
        <v>78300321</v>
      </c>
      <c r="B92" s="74" t="str">
        <f>LEFT(C92,38)</f>
        <v>profi-air tapa de conexion de bayoneta</v>
      </c>
      <c r="C92" s="28" t="s">
        <v>126</v>
      </c>
      <c r="D92" s="29">
        <f t="shared" si="17"/>
        <v>2.7</v>
      </c>
      <c r="E92" s="29">
        <f t="shared" si="15"/>
        <v>2.65</v>
      </c>
      <c r="F92" s="50">
        <f t="shared" si="16"/>
        <v>2.415</v>
      </c>
      <c r="G92" s="29">
        <v>2.2999999999999998</v>
      </c>
      <c r="H92" s="40" t="s">
        <v>1</v>
      </c>
      <c r="I92" s="67">
        <v>53</v>
      </c>
    </row>
    <row r="93" spans="1:9" ht="60">
      <c r="A93" s="74">
        <v>78300005</v>
      </c>
      <c r="B93" s="74" t="str">
        <f>LEFT(C93,31)</f>
        <v xml:space="preserve">profi-air regulador DN 63 - 90
</v>
      </c>
      <c r="C93" s="28" t="s">
        <v>127</v>
      </c>
      <c r="D93" s="29">
        <f t="shared" si="17"/>
        <v>21.08</v>
      </c>
      <c r="E93" s="29">
        <f t="shared" si="15"/>
        <v>20.67</v>
      </c>
      <c r="F93" s="50">
        <f t="shared" si="16"/>
        <v>18.794999999999998</v>
      </c>
      <c r="G93" s="29">
        <v>17.899999999999999</v>
      </c>
      <c r="H93" s="40" t="s">
        <v>1</v>
      </c>
      <c r="I93" s="67">
        <v>54</v>
      </c>
    </row>
    <row r="94" spans="1:9" ht="108">
      <c r="A94" s="74">
        <v>78300015</v>
      </c>
      <c r="B94" s="74" t="str">
        <f>LEFT(C94,55)</f>
        <v>profi-air regulador de caudal de aire constante 15 m3/h</v>
      </c>
      <c r="C94" s="28" t="s">
        <v>128</v>
      </c>
      <c r="D94" s="29">
        <f t="shared" si="17"/>
        <v>52.18</v>
      </c>
      <c r="E94" s="29">
        <f t="shared" si="15"/>
        <v>51.16</v>
      </c>
      <c r="F94" s="50">
        <f t="shared" si="16"/>
        <v>46.515000000000001</v>
      </c>
      <c r="G94" s="29">
        <v>44.3</v>
      </c>
      <c r="H94" s="40" t="s">
        <v>1</v>
      </c>
      <c r="I94" s="67">
        <v>56</v>
      </c>
    </row>
    <row r="95" spans="1:9" ht="108">
      <c r="A95" s="74">
        <v>78300002</v>
      </c>
      <c r="B95" s="74" t="str">
        <f>LEFT(C95,60)</f>
        <v>profi-air regulador de caudal de aire constante 20 - 50 m3/h</v>
      </c>
      <c r="C95" s="28" t="s">
        <v>129</v>
      </c>
      <c r="D95" s="29">
        <f t="shared" si="17"/>
        <v>56.78</v>
      </c>
      <c r="E95" s="29">
        <f t="shared" si="15"/>
        <v>55.67</v>
      </c>
      <c r="F95" s="50">
        <f t="shared" si="16"/>
        <v>50.610000000000007</v>
      </c>
      <c r="G95" s="29">
        <v>48.2</v>
      </c>
      <c r="H95" s="40" t="s">
        <v>1</v>
      </c>
      <c r="I95" s="67">
        <v>56</v>
      </c>
    </row>
    <row r="96" spans="1:9" ht="96">
      <c r="A96" s="74">
        <v>78300001</v>
      </c>
      <c r="B96" s="74" t="str">
        <f>LEFT(C96,33)</f>
        <v xml:space="preserve">Profi-air amplificador de caudal
</v>
      </c>
      <c r="C96" s="28" t="s">
        <v>130</v>
      </c>
      <c r="D96" s="29">
        <f t="shared" si="17"/>
        <v>36.28</v>
      </c>
      <c r="E96" s="29">
        <f t="shared" si="15"/>
        <v>35.57</v>
      </c>
      <c r="F96" s="50">
        <f t="shared" si="16"/>
        <v>32.340000000000003</v>
      </c>
      <c r="G96" s="29">
        <v>30.8</v>
      </c>
      <c r="H96" s="40" t="s">
        <v>1</v>
      </c>
      <c r="I96" s="67">
        <v>56</v>
      </c>
    </row>
    <row r="97" spans="1:9" ht="60">
      <c r="A97" s="74">
        <v>78300670</v>
      </c>
      <c r="B97" s="74" t="str">
        <f>LEFT(C97,26)</f>
        <v xml:space="preserve">HORIZON vidrio White Pure
</v>
      </c>
      <c r="C97" s="28" t="s">
        <v>711</v>
      </c>
      <c r="D97" s="29">
        <f t="shared" ref="D97:D142" si="19">TRUNC(E97*1.05,2)</f>
        <v>224.7</v>
      </c>
      <c r="E97" s="29">
        <v>214</v>
      </c>
      <c r="F97" s="50"/>
      <c r="G97" s="29"/>
      <c r="H97" s="40" t="s">
        <v>1</v>
      </c>
      <c r="I97" s="67">
        <v>56</v>
      </c>
    </row>
    <row r="98" spans="1:9" ht="60">
      <c r="A98" s="74">
        <v>78300671</v>
      </c>
      <c r="B98" s="74" t="str">
        <f t="shared" ref="B98" si="20">LEFT(C98,26)</f>
        <v>HORIZON vidrio Powder Blue</v>
      </c>
      <c r="C98" s="28" t="s">
        <v>712</v>
      </c>
      <c r="D98" s="29">
        <f t="shared" si="19"/>
        <v>224.7</v>
      </c>
      <c r="E98" s="29">
        <v>214</v>
      </c>
      <c r="F98" s="50"/>
      <c r="G98" s="29"/>
      <c r="H98" s="40" t="s">
        <v>1</v>
      </c>
      <c r="I98" s="67">
        <v>57</v>
      </c>
    </row>
    <row r="99" spans="1:9" ht="60">
      <c r="A99" s="74">
        <v>78300672</v>
      </c>
      <c r="B99" s="74" t="str">
        <f>LEFT(C99,27)</f>
        <v xml:space="preserve">HORIZON vidrio Light Brown
</v>
      </c>
      <c r="C99" s="28" t="s">
        <v>713</v>
      </c>
      <c r="D99" s="29">
        <f t="shared" si="19"/>
        <v>224.7</v>
      </c>
      <c r="E99" s="29">
        <v>214</v>
      </c>
      <c r="F99" s="50"/>
      <c r="G99" s="29"/>
      <c r="H99" s="40" t="s">
        <v>1</v>
      </c>
      <c r="I99" s="67">
        <v>57</v>
      </c>
    </row>
    <row r="100" spans="1:9" ht="60">
      <c r="A100" s="74">
        <v>78300673</v>
      </c>
      <c r="B100" s="74" t="str">
        <f>LEFT(C100,28)</f>
        <v>HORIZON vidrio Black &amp; White</v>
      </c>
      <c r="C100" s="28" t="s">
        <v>714</v>
      </c>
      <c r="D100" s="29">
        <f t="shared" si="19"/>
        <v>267.75</v>
      </c>
      <c r="E100" s="29">
        <v>255</v>
      </c>
      <c r="F100" s="50"/>
      <c r="G100" s="29"/>
      <c r="H100" s="40" t="s">
        <v>1</v>
      </c>
      <c r="I100" s="67">
        <v>58</v>
      </c>
    </row>
    <row r="101" spans="1:9" ht="60">
      <c r="A101" s="74">
        <v>78300675</v>
      </c>
      <c r="B101" s="74" t="str">
        <f>LEFT(C101,32)</f>
        <v xml:space="preserve">STRIPES vidrio Satin White Pure
</v>
      </c>
      <c r="C101" s="28" t="s">
        <v>715</v>
      </c>
      <c r="D101" s="29">
        <f t="shared" si="19"/>
        <v>294</v>
      </c>
      <c r="E101" s="29">
        <v>280</v>
      </c>
      <c r="F101" s="50"/>
      <c r="G101" s="29"/>
      <c r="H101" s="40" t="s">
        <v>1</v>
      </c>
      <c r="I101" s="67">
        <v>58</v>
      </c>
    </row>
    <row r="102" spans="1:9" ht="60">
      <c r="A102" s="74">
        <v>78300676</v>
      </c>
      <c r="B102" s="74" t="str">
        <f>LEFT(C102,27)</f>
        <v xml:space="preserve">STRIPES vidrio Satin Black
</v>
      </c>
      <c r="C102" s="28" t="s">
        <v>716</v>
      </c>
      <c r="D102" s="29">
        <f t="shared" si="19"/>
        <v>294</v>
      </c>
      <c r="E102" s="29">
        <v>280</v>
      </c>
      <c r="F102" s="50"/>
      <c r="G102" s="29"/>
      <c r="H102" s="40" t="s">
        <v>1</v>
      </c>
      <c r="I102" s="67">
        <v>58</v>
      </c>
    </row>
    <row r="103" spans="1:9" ht="72">
      <c r="A103" s="74">
        <v>78300677</v>
      </c>
      <c r="B103" s="74" t="str">
        <f>LEFT(C103,30)</f>
        <v xml:space="preserve">CROSS vidrio Satin White Pure
</v>
      </c>
      <c r="C103" s="28" t="s">
        <v>721</v>
      </c>
      <c r="D103" s="29">
        <f t="shared" si="19"/>
        <v>326.55</v>
      </c>
      <c r="E103" s="29">
        <v>311</v>
      </c>
      <c r="F103" s="50"/>
      <c r="G103" s="29"/>
      <c r="H103" s="40" t="s">
        <v>1</v>
      </c>
      <c r="I103" s="67">
        <v>58</v>
      </c>
    </row>
    <row r="104" spans="1:9" ht="72">
      <c r="A104" s="74">
        <v>78312677</v>
      </c>
      <c r="B104" s="74" t="str">
        <f>LEFT(C104,32)</f>
        <v xml:space="preserve">CROSS vidrio CIRCLE Satin White </v>
      </c>
      <c r="C104" s="28" t="s">
        <v>720</v>
      </c>
      <c r="D104" s="29">
        <f t="shared" si="19"/>
        <v>240.45</v>
      </c>
      <c r="E104" s="29">
        <v>229</v>
      </c>
      <c r="F104" s="50"/>
      <c r="G104" s="29"/>
      <c r="H104" s="40" t="s">
        <v>1</v>
      </c>
      <c r="I104" s="67">
        <v>58</v>
      </c>
    </row>
    <row r="105" spans="1:9" ht="72">
      <c r="A105" s="74">
        <v>78300678</v>
      </c>
      <c r="B105" s="74" t="str">
        <f>LEFT(C105,25)</f>
        <v>CROSS vidrio Satin Bronze</v>
      </c>
      <c r="C105" s="28" t="s">
        <v>719</v>
      </c>
      <c r="D105" s="29">
        <f t="shared" si="19"/>
        <v>326.55</v>
      </c>
      <c r="E105" s="29">
        <v>311</v>
      </c>
      <c r="F105" s="50"/>
      <c r="G105" s="29"/>
      <c r="H105" s="40" t="s">
        <v>1</v>
      </c>
      <c r="I105" s="67">
        <v>58</v>
      </c>
    </row>
    <row r="106" spans="1:9" ht="72">
      <c r="A106" s="74">
        <v>78312678</v>
      </c>
      <c r="B106" s="74" t="str">
        <f t="shared" ref="B106:B114" si="21">LEFT(C106,33)</f>
        <v xml:space="preserve">CROSS vidrio CIRCLE Satin Bronze
</v>
      </c>
      <c r="C106" s="28" t="s">
        <v>718</v>
      </c>
      <c r="D106" s="29">
        <f t="shared" si="19"/>
        <v>240.45</v>
      </c>
      <c r="E106" s="29">
        <v>229</v>
      </c>
      <c r="F106" s="50"/>
      <c r="G106" s="29"/>
      <c r="H106" s="40" t="s">
        <v>1</v>
      </c>
      <c r="I106" s="67">
        <v>59</v>
      </c>
    </row>
    <row r="107" spans="1:9" ht="72">
      <c r="A107" s="74">
        <v>78300679</v>
      </c>
      <c r="B107" s="74" t="str">
        <f>LEFT(C107,23)</f>
        <v xml:space="preserve">CROSS vidrio Blue-Gray
</v>
      </c>
      <c r="C107" s="28" t="s">
        <v>747</v>
      </c>
      <c r="D107" s="29">
        <f t="shared" si="19"/>
        <v>392.7</v>
      </c>
      <c r="E107" s="29">
        <v>374</v>
      </c>
      <c r="F107" s="50"/>
      <c r="G107" s="29"/>
      <c r="H107" s="40" t="s">
        <v>1</v>
      </c>
      <c r="I107" s="67">
        <v>59</v>
      </c>
    </row>
    <row r="108" spans="1:9" ht="72">
      <c r="A108" s="74">
        <v>78312679</v>
      </c>
      <c r="B108" s="74" t="str">
        <f>LEFT(C108,30)</f>
        <v xml:space="preserve">CROSS vidrio CIRCLE Blue-Gray
</v>
      </c>
      <c r="C108" s="28" t="s">
        <v>717</v>
      </c>
      <c r="D108" s="29">
        <f t="shared" si="19"/>
        <v>288.75</v>
      </c>
      <c r="E108" s="29">
        <v>275</v>
      </c>
      <c r="F108" s="50"/>
      <c r="G108" s="29"/>
      <c r="H108" s="40" t="s">
        <v>1</v>
      </c>
      <c r="I108" s="67">
        <v>59</v>
      </c>
    </row>
    <row r="109" spans="1:9" ht="72">
      <c r="A109" s="74">
        <v>78312670</v>
      </c>
      <c r="B109" s="74" t="str">
        <f>LEFT(C109,32)</f>
        <v xml:space="preserve">TWIST COMPACT vidrio White Pure
</v>
      </c>
      <c r="C109" s="28" t="s">
        <v>725</v>
      </c>
      <c r="D109" s="29">
        <f t="shared" si="19"/>
        <v>216.3</v>
      </c>
      <c r="E109" s="29">
        <v>206</v>
      </c>
      <c r="F109" s="50"/>
      <c r="G109" s="29"/>
      <c r="H109" s="40" t="s">
        <v>1</v>
      </c>
      <c r="I109" s="67">
        <v>59</v>
      </c>
    </row>
    <row r="110" spans="1:9" ht="72">
      <c r="A110" s="74">
        <v>78312671</v>
      </c>
      <c r="B110" s="74" t="str">
        <f t="shared" si="21"/>
        <v xml:space="preserve">TWIST COMPACT vidrio Powder Blue
</v>
      </c>
      <c r="C110" s="28" t="s">
        <v>724</v>
      </c>
      <c r="D110" s="29">
        <f t="shared" si="19"/>
        <v>216.3</v>
      </c>
      <c r="E110" s="29">
        <v>206</v>
      </c>
      <c r="F110" s="50"/>
      <c r="G110" s="29"/>
      <c r="H110" s="40" t="s">
        <v>1</v>
      </c>
      <c r="I110" s="67">
        <v>60</v>
      </c>
    </row>
    <row r="111" spans="1:9" ht="72">
      <c r="A111" s="74">
        <v>78312673</v>
      </c>
      <c r="B111" s="74" t="str">
        <f>LEFT(C111,34)</f>
        <v>TWIST COMPACT vidrio Black &amp; White</v>
      </c>
      <c r="C111" s="28" t="s">
        <v>723</v>
      </c>
      <c r="D111" s="29">
        <f t="shared" si="19"/>
        <v>238.35</v>
      </c>
      <c r="E111" s="29">
        <v>227</v>
      </c>
      <c r="F111" s="50"/>
      <c r="G111" s="29"/>
      <c r="H111" s="40" t="s">
        <v>1</v>
      </c>
      <c r="I111" s="67">
        <v>60</v>
      </c>
    </row>
    <row r="112" spans="1:9" ht="72">
      <c r="A112" s="74">
        <v>78312676</v>
      </c>
      <c r="B112" s="74" t="str">
        <f t="shared" si="21"/>
        <v xml:space="preserve">TWIST COMPACT vidrio Satin Black
</v>
      </c>
      <c r="C112" s="28" t="s">
        <v>722</v>
      </c>
      <c r="D112" s="29">
        <f t="shared" si="19"/>
        <v>221.55</v>
      </c>
      <c r="E112" s="29">
        <v>211</v>
      </c>
      <c r="F112" s="50"/>
      <c r="G112" s="29"/>
      <c r="H112" s="40" t="s">
        <v>1</v>
      </c>
      <c r="I112" s="67">
        <v>60</v>
      </c>
    </row>
    <row r="113" spans="1:9" ht="72">
      <c r="A113" s="74">
        <v>78312672</v>
      </c>
      <c r="B113" s="74" t="str">
        <f>LEFT(C113,32)</f>
        <v xml:space="preserve">TWIST CIRCLE vidrio Light Brown
</v>
      </c>
      <c r="C113" s="28" t="s">
        <v>728</v>
      </c>
      <c r="D113" s="29">
        <f t="shared" si="19"/>
        <v>224.7</v>
      </c>
      <c r="E113" s="29">
        <v>214</v>
      </c>
      <c r="F113" s="50"/>
      <c r="G113" s="29"/>
      <c r="H113" s="40" t="s">
        <v>1</v>
      </c>
      <c r="I113" s="67">
        <v>61</v>
      </c>
    </row>
    <row r="114" spans="1:9" ht="72">
      <c r="A114" s="74">
        <v>78312674</v>
      </c>
      <c r="B114" s="74" t="str">
        <f t="shared" si="21"/>
        <v>TWIST CIRCLE vidrio Black &amp; White</v>
      </c>
      <c r="C114" s="28" t="s">
        <v>727</v>
      </c>
      <c r="D114" s="29">
        <f t="shared" si="19"/>
        <v>238.35</v>
      </c>
      <c r="E114" s="29">
        <v>227</v>
      </c>
      <c r="F114" s="50"/>
      <c r="G114" s="29"/>
      <c r="H114" s="40" t="s">
        <v>1</v>
      </c>
      <c r="I114" s="67">
        <v>61</v>
      </c>
    </row>
    <row r="115" spans="1:9" ht="72">
      <c r="A115" s="74">
        <v>78312675</v>
      </c>
      <c r="B115" s="74" t="str">
        <f>LEFT(C115,32)</f>
        <v xml:space="preserve">TWIST CIRCLE vidrio Satin White </v>
      </c>
      <c r="C115" s="28" t="s">
        <v>726</v>
      </c>
      <c r="D115" s="29">
        <f t="shared" si="19"/>
        <v>224.7</v>
      </c>
      <c r="E115" s="29">
        <v>214</v>
      </c>
      <c r="F115" s="50"/>
      <c r="G115" s="29"/>
      <c r="H115" s="40" t="s">
        <v>1</v>
      </c>
      <c r="I115" s="67">
        <v>61</v>
      </c>
    </row>
    <row r="116" spans="1:9" ht="108">
      <c r="A116" s="74">
        <v>78300661</v>
      </c>
      <c r="B116" s="74" t="str">
        <f>LEFT(C116,69)</f>
        <v xml:space="preserve">profi-air rejilla diseño SHAPE STYLE, cristal white pure 350x130x6mm
</v>
      </c>
      <c r="C116" s="28" t="s">
        <v>131</v>
      </c>
      <c r="D116" s="29">
        <f t="shared" si="19"/>
        <v>165.57</v>
      </c>
      <c r="E116" s="29">
        <f>TRUNC(F116*1.22,2)</f>
        <v>157.69</v>
      </c>
      <c r="F116" s="50">
        <f t="shared" si="16"/>
        <v>129.255</v>
      </c>
      <c r="G116" s="29">
        <v>123.1</v>
      </c>
      <c r="H116" s="40" t="s">
        <v>1</v>
      </c>
      <c r="I116" s="67">
        <v>61</v>
      </c>
    </row>
    <row r="117" spans="1:9" ht="108">
      <c r="A117" s="74">
        <v>78312661</v>
      </c>
      <c r="B117" s="74" t="str">
        <f t="shared" ref="B117:B119" si="22">LEFT(C117,69)</f>
        <v xml:space="preserve">profi-air rejilla diseño SHAPE CIRCLE, cristal white pure Ø160mmx6mm
</v>
      </c>
      <c r="C117" s="28" t="s">
        <v>132</v>
      </c>
      <c r="D117" s="29">
        <f t="shared" si="19"/>
        <v>114.72</v>
      </c>
      <c r="E117" s="29">
        <f t="shared" ref="E117:E143" si="23">TRUNC(F117*1.22,2)</f>
        <v>109.26</v>
      </c>
      <c r="F117" s="50">
        <f t="shared" si="16"/>
        <v>89.564999999999998</v>
      </c>
      <c r="G117" s="29">
        <v>85.3</v>
      </c>
      <c r="H117" s="40" t="s">
        <v>1</v>
      </c>
      <c r="I117" s="67">
        <v>62</v>
      </c>
    </row>
    <row r="118" spans="1:9" ht="108">
      <c r="A118" s="74">
        <v>78300660</v>
      </c>
      <c r="B118" s="74" t="str">
        <f>LEFT(C118,71)</f>
        <v>profi-air rejilla diseño SHAPE BUSINESS, cristal white pure 350x130x6mm</v>
      </c>
      <c r="C118" s="28" t="s">
        <v>133</v>
      </c>
      <c r="D118" s="29">
        <f t="shared" si="19"/>
        <v>147.54</v>
      </c>
      <c r="E118" s="29">
        <f t="shared" si="23"/>
        <v>140.52000000000001</v>
      </c>
      <c r="F118" s="50">
        <f t="shared" si="16"/>
        <v>115.185</v>
      </c>
      <c r="G118" s="29">
        <v>109.7</v>
      </c>
      <c r="H118" s="40" t="s">
        <v>1</v>
      </c>
      <c r="I118" s="67">
        <v>62</v>
      </c>
    </row>
    <row r="119" spans="1:9" ht="108">
      <c r="A119" s="74">
        <v>78312660</v>
      </c>
      <c r="B119" s="74" t="str">
        <f t="shared" si="22"/>
        <v>profi-air rejilla diseño SHAPE COMPACT, cristal white pure Ø160mmx6mm</v>
      </c>
      <c r="C119" s="28" t="s">
        <v>134</v>
      </c>
      <c r="D119" s="29">
        <f t="shared" si="19"/>
        <v>105.04</v>
      </c>
      <c r="E119" s="29">
        <f t="shared" si="23"/>
        <v>100.04</v>
      </c>
      <c r="F119" s="50">
        <f t="shared" si="16"/>
        <v>82.004999999999995</v>
      </c>
      <c r="G119" s="29">
        <v>78.099999999999994</v>
      </c>
      <c r="H119" s="40" t="s">
        <v>1</v>
      </c>
      <c r="I119" s="67">
        <v>62</v>
      </c>
    </row>
    <row r="120" spans="1:9" ht="84">
      <c r="A120" s="74">
        <v>78300662</v>
      </c>
      <c r="B120" s="74" t="str">
        <f>LEFT(C120,63)</f>
        <v xml:space="preserve">profi-air rejilla diseño LINE, blanco (RAL 9016) 350x130x1'5mm
</v>
      </c>
      <c r="C120" s="28" t="s">
        <v>135</v>
      </c>
      <c r="D120" s="29">
        <f t="shared" si="19"/>
        <v>82.71</v>
      </c>
      <c r="E120" s="29">
        <f t="shared" si="23"/>
        <v>78.78</v>
      </c>
      <c r="F120" s="50">
        <f t="shared" si="16"/>
        <v>64.575000000000003</v>
      </c>
      <c r="G120" s="29">
        <v>61.5</v>
      </c>
      <c r="H120" s="40" t="s">
        <v>1</v>
      </c>
      <c r="I120" s="67">
        <v>62</v>
      </c>
    </row>
    <row r="121" spans="1:9" ht="84">
      <c r="A121" s="74">
        <v>78312662</v>
      </c>
      <c r="B121" s="74" t="str">
        <f>LEFT(C121,70)</f>
        <v>profi-air rejilla diseño LINE COMPACT, blanco (RAL 9016) 160x160x1'5mm</v>
      </c>
      <c r="C121" s="28" t="s">
        <v>136</v>
      </c>
      <c r="D121" s="29">
        <f t="shared" si="19"/>
        <v>68.180000000000007</v>
      </c>
      <c r="E121" s="29">
        <f t="shared" si="23"/>
        <v>64.94</v>
      </c>
      <c r="F121" s="50">
        <f t="shared" si="16"/>
        <v>53.235000000000007</v>
      </c>
      <c r="G121" s="29">
        <v>50.7</v>
      </c>
      <c r="H121" s="40" t="s">
        <v>1</v>
      </c>
      <c r="I121" s="67">
        <v>62</v>
      </c>
    </row>
    <row r="122" spans="1:9" ht="84">
      <c r="A122" s="74">
        <v>78300663</v>
      </c>
      <c r="B122" s="74" t="str">
        <f>LEFT(C122,64)</f>
        <v xml:space="preserve">profi-air rejilla diseño LINE, acero inox. pulido 350x130x1'5mm
</v>
      </c>
      <c r="C122" s="28" t="s">
        <v>137</v>
      </c>
      <c r="D122" s="29">
        <f t="shared" si="19"/>
        <v>91.72</v>
      </c>
      <c r="E122" s="29">
        <f t="shared" si="23"/>
        <v>87.36</v>
      </c>
      <c r="F122" s="50">
        <f t="shared" si="16"/>
        <v>71.61</v>
      </c>
      <c r="G122" s="29">
        <v>68.2</v>
      </c>
      <c r="H122" s="40" t="s">
        <v>1</v>
      </c>
      <c r="I122" s="67">
        <v>62</v>
      </c>
    </row>
    <row r="123" spans="1:9" ht="84">
      <c r="A123" s="74">
        <v>78312663</v>
      </c>
      <c r="B123" s="74" t="str">
        <f>LEFT(C123,71)</f>
        <v>profi-air rejilla diseño LINE COMPACT, acero inox. pulido 160x160x1'5mm</v>
      </c>
      <c r="C123" s="28" t="s">
        <v>138</v>
      </c>
      <c r="D123" s="29">
        <f t="shared" si="19"/>
        <v>67.510000000000005</v>
      </c>
      <c r="E123" s="29">
        <f t="shared" si="23"/>
        <v>64.3</v>
      </c>
      <c r="F123" s="50">
        <f t="shared" si="16"/>
        <v>52.710000000000008</v>
      </c>
      <c r="G123" s="29">
        <v>50.2</v>
      </c>
      <c r="H123" s="40" t="s">
        <v>1</v>
      </c>
      <c r="I123" s="67">
        <v>62</v>
      </c>
    </row>
    <row r="124" spans="1:9" ht="84">
      <c r="A124" s="74">
        <v>78300664</v>
      </c>
      <c r="B124" s="74" t="str">
        <f t="shared" ref="B124:B143" si="24">LEFT(C124,52)</f>
        <v xml:space="preserve">profi-air rejilla diseño PYRAMID, blanco (RAL 9016) </v>
      </c>
      <c r="C124" s="28" t="s">
        <v>139</v>
      </c>
      <c r="D124" s="29">
        <f t="shared" si="19"/>
        <v>100.73</v>
      </c>
      <c r="E124" s="29">
        <f t="shared" si="23"/>
        <v>95.94</v>
      </c>
      <c r="F124" s="50">
        <f t="shared" si="16"/>
        <v>78.64500000000001</v>
      </c>
      <c r="G124" s="29">
        <v>74.900000000000006</v>
      </c>
      <c r="H124" s="40" t="s">
        <v>1</v>
      </c>
      <c r="I124" s="67">
        <v>62</v>
      </c>
    </row>
    <row r="125" spans="1:9" ht="96">
      <c r="A125" s="74">
        <v>78312664</v>
      </c>
      <c r="B125" s="74" t="str">
        <f>LEFT(C125,59)</f>
        <v>profi-air rejilla diseño PYRAMID COMPACT, blanco (RAL 9016)</v>
      </c>
      <c r="C125" s="28" t="s">
        <v>140</v>
      </c>
      <c r="D125" s="29">
        <f t="shared" si="19"/>
        <v>74.17</v>
      </c>
      <c r="E125" s="29">
        <f t="shared" si="23"/>
        <v>70.64</v>
      </c>
      <c r="F125" s="50">
        <f t="shared" si="16"/>
        <v>57.907499999999999</v>
      </c>
      <c r="G125" s="29">
        <v>55.15</v>
      </c>
      <c r="H125" s="40" t="s">
        <v>1</v>
      </c>
      <c r="I125" s="67">
        <v>63</v>
      </c>
    </row>
    <row r="126" spans="1:9" ht="84">
      <c r="A126" s="74">
        <v>78300665</v>
      </c>
      <c r="B126" s="74" t="str">
        <f>LEFT(C126,69)</f>
        <v>profi-air rejilla diseño PYRAMID, bronce oxidado oscuro 350x130x1'5mm</v>
      </c>
      <c r="C126" s="28" t="s">
        <v>141</v>
      </c>
      <c r="D126" s="29">
        <f t="shared" si="19"/>
        <v>106.65</v>
      </c>
      <c r="E126" s="29">
        <f t="shared" si="23"/>
        <v>101.58</v>
      </c>
      <c r="F126" s="50">
        <f t="shared" si="16"/>
        <v>83.265000000000001</v>
      </c>
      <c r="G126" s="29">
        <v>79.3</v>
      </c>
      <c r="H126" s="40" t="s">
        <v>1</v>
      </c>
      <c r="I126" s="67">
        <v>63</v>
      </c>
    </row>
    <row r="127" spans="1:9" ht="96">
      <c r="A127" s="74">
        <v>78312665</v>
      </c>
      <c r="B127" s="74" t="str">
        <f>LEFT(C127,75)</f>
        <v>profi-air rejilla diseño PYRAMID CMPCT, bronce oxidado oscuro 160x160x1'5mm</v>
      </c>
      <c r="C127" s="28" t="s">
        <v>518</v>
      </c>
      <c r="D127" s="29">
        <f t="shared" si="19"/>
        <v>78.27</v>
      </c>
      <c r="E127" s="29">
        <f t="shared" si="23"/>
        <v>74.55</v>
      </c>
      <c r="F127" s="50">
        <f t="shared" si="16"/>
        <v>61.110000000000007</v>
      </c>
      <c r="G127" s="29">
        <v>58.2</v>
      </c>
      <c r="H127" s="40" t="s">
        <v>1</v>
      </c>
      <c r="I127" s="67">
        <v>63</v>
      </c>
    </row>
    <row r="128" spans="1:9" ht="84">
      <c r="A128" s="74">
        <v>78300666</v>
      </c>
      <c r="B128" s="74" t="str">
        <f>LEFT(C128,68)</f>
        <v>profi-air rejilla diseño AVANTGARDE, blanco (RAL 9016) 350x130x1'5mm</v>
      </c>
      <c r="C128" s="28" t="s">
        <v>142</v>
      </c>
      <c r="D128" s="29">
        <f t="shared" si="19"/>
        <v>103.69</v>
      </c>
      <c r="E128" s="29">
        <f t="shared" si="23"/>
        <v>98.76</v>
      </c>
      <c r="F128" s="50">
        <f t="shared" si="16"/>
        <v>80.954999999999998</v>
      </c>
      <c r="G128" s="29">
        <v>77.099999999999994</v>
      </c>
      <c r="H128" s="40" t="s">
        <v>1</v>
      </c>
      <c r="I128" s="67">
        <v>63</v>
      </c>
    </row>
    <row r="129" spans="1:9" ht="96">
      <c r="A129" s="74">
        <v>78312666</v>
      </c>
      <c r="B129" s="74" t="str">
        <f>LEFT(C129,75)</f>
        <v>profi-air rejilla diseño AVANTGARDE COMPACT, blanco (RAL 9016) 160x160x1'5m</v>
      </c>
      <c r="C129" s="28" t="s">
        <v>143</v>
      </c>
      <c r="D129" s="29">
        <f t="shared" si="19"/>
        <v>84.59</v>
      </c>
      <c r="E129" s="29">
        <f t="shared" si="23"/>
        <v>80.569999999999993</v>
      </c>
      <c r="F129" s="50">
        <f t="shared" si="16"/>
        <v>66.045000000000002</v>
      </c>
      <c r="G129" s="29">
        <v>62.9</v>
      </c>
      <c r="H129" s="40" t="s">
        <v>1</v>
      </c>
      <c r="I129" s="67">
        <v>63</v>
      </c>
    </row>
    <row r="130" spans="1:9" ht="84">
      <c r="A130" s="74">
        <v>78300667</v>
      </c>
      <c r="B130" s="74" t="str">
        <f>LEFT(C130,68)</f>
        <v>profi-air rejilla diseño AVANTGARDE, acero inox. pulido 350x130x1'5m</v>
      </c>
      <c r="C130" s="28" t="s">
        <v>144</v>
      </c>
      <c r="D130" s="29">
        <f t="shared" si="19"/>
        <v>119.57</v>
      </c>
      <c r="E130" s="29">
        <f t="shared" si="23"/>
        <v>113.88</v>
      </c>
      <c r="F130" s="50">
        <f t="shared" si="16"/>
        <v>93.345000000000013</v>
      </c>
      <c r="G130" s="29">
        <v>88.9</v>
      </c>
      <c r="H130" s="40" t="s">
        <v>1</v>
      </c>
      <c r="I130" s="67">
        <v>63</v>
      </c>
    </row>
    <row r="131" spans="1:9" ht="96">
      <c r="A131" s="74">
        <v>78312667</v>
      </c>
      <c r="B131" s="74" t="str">
        <f>LEFT(C131,75)</f>
        <v>profi-air rejilla diseño AVANTGARDE COMPACT, acero inox. pulido 160x160x1'5</v>
      </c>
      <c r="C131" s="28" t="s">
        <v>145</v>
      </c>
      <c r="D131" s="29">
        <f t="shared" si="19"/>
        <v>76.12</v>
      </c>
      <c r="E131" s="29">
        <f t="shared" si="23"/>
        <v>72.5</v>
      </c>
      <c r="F131" s="50">
        <f t="shared" si="16"/>
        <v>59.430000000000007</v>
      </c>
      <c r="G131" s="29">
        <v>56.6</v>
      </c>
      <c r="H131" s="40" t="s">
        <v>1</v>
      </c>
      <c r="I131" s="67">
        <v>63</v>
      </c>
    </row>
    <row r="132" spans="1:9" ht="84">
      <c r="A132" s="74">
        <v>78300668</v>
      </c>
      <c r="B132" s="74" t="str">
        <f>LEFT(C132,64)</f>
        <v xml:space="preserve">profi-air rejilla diseño FLORA, blanco (RAL 9016) 350x130x1'5mm
</v>
      </c>
      <c r="C132" s="28" t="s">
        <v>146</v>
      </c>
      <c r="D132" s="29">
        <f t="shared" si="19"/>
        <v>147.54</v>
      </c>
      <c r="E132" s="29">
        <f t="shared" si="23"/>
        <v>140.52000000000001</v>
      </c>
      <c r="F132" s="50">
        <f t="shared" si="16"/>
        <v>115.185</v>
      </c>
      <c r="G132" s="29">
        <v>109.7</v>
      </c>
      <c r="H132" s="40" t="s">
        <v>1</v>
      </c>
      <c r="I132" s="67">
        <v>63</v>
      </c>
    </row>
    <row r="133" spans="1:9" ht="84">
      <c r="A133" s="74">
        <v>78312668</v>
      </c>
      <c r="B133" s="74" t="str">
        <f>LEFT(C133,61)</f>
        <v xml:space="preserve">profi-air rejilla diseño FLORA COMPACT, blanco 160x160x1'5mm
</v>
      </c>
      <c r="C133" s="28" t="s">
        <v>147</v>
      </c>
      <c r="D133" s="29">
        <f t="shared" si="19"/>
        <v>84.59</v>
      </c>
      <c r="E133" s="29">
        <f t="shared" si="23"/>
        <v>80.569999999999993</v>
      </c>
      <c r="F133" s="50">
        <f t="shared" si="16"/>
        <v>66.045000000000002</v>
      </c>
      <c r="G133" s="29">
        <v>62.9</v>
      </c>
      <c r="H133" s="40" t="s">
        <v>1</v>
      </c>
      <c r="I133" s="67">
        <v>64</v>
      </c>
    </row>
    <row r="134" spans="1:9" ht="84">
      <c r="A134" s="74">
        <v>78300669</v>
      </c>
      <c r="B134" s="74" t="str">
        <f>LEFT(C134,61)</f>
        <v xml:space="preserve">profi-air rejilla diseño FLORA, gris antracita 350x130x1'5mm
</v>
      </c>
      <c r="C134" s="28" t="s">
        <v>148</v>
      </c>
      <c r="D134" s="29">
        <f t="shared" si="19"/>
        <v>153.6</v>
      </c>
      <c r="E134" s="29">
        <f t="shared" si="23"/>
        <v>146.29</v>
      </c>
      <c r="F134" s="50">
        <f t="shared" si="16"/>
        <v>119.91000000000001</v>
      </c>
      <c r="G134" s="29">
        <v>114.2</v>
      </c>
      <c r="H134" s="40" t="s">
        <v>1</v>
      </c>
      <c r="I134" s="67">
        <v>64</v>
      </c>
    </row>
    <row r="135" spans="1:9" ht="84">
      <c r="A135" s="74">
        <v>78312669</v>
      </c>
      <c r="B135" s="74" t="str">
        <f>LEFT(C135,68)</f>
        <v>profi-air rejilla diseño FLORA COMPACT, gris antracita 160x160x1'5mm</v>
      </c>
      <c r="C135" s="28" t="s">
        <v>149</v>
      </c>
      <c r="D135" s="29">
        <f t="shared" si="19"/>
        <v>92.12</v>
      </c>
      <c r="E135" s="29">
        <f t="shared" si="23"/>
        <v>87.74</v>
      </c>
      <c r="F135" s="50">
        <f t="shared" si="16"/>
        <v>71.924999999999997</v>
      </c>
      <c r="G135" s="29">
        <v>68.5</v>
      </c>
      <c r="H135" s="40" t="s">
        <v>1</v>
      </c>
      <c r="I135" s="67">
        <v>65</v>
      </c>
    </row>
    <row r="136" spans="1:9" ht="96">
      <c r="A136" s="74">
        <v>78300695</v>
      </c>
      <c r="B136" s="74" t="str">
        <f>LEFT(C136,33)</f>
        <v>Marco de montaje starline plus
Ma</v>
      </c>
      <c r="C136" s="28" t="s">
        <v>708</v>
      </c>
      <c r="D136" s="29">
        <f t="shared" si="19"/>
        <v>28.75</v>
      </c>
      <c r="E136" s="29">
        <v>27.39</v>
      </c>
      <c r="F136" s="50"/>
      <c r="G136" s="29"/>
      <c r="H136" s="40" t="s">
        <v>1</v>
      </c>
      <c r="I136" s="67">
        <v>66</v>
      </c>
    </row>
    <row r="137" spans="1:9" ht="108">
      <c r="A137" s="74">
        <v>78312695</v>
      </c>
      <c r="B137" s="74" t="str">
        <f>LEFT(C137,33)</f>
        <v>Marco de montaje starline COMPACT</v>
      </c>
      <c r="C137" s="28" t="s">
        <v>709</v>
      </c>
      <c r="D137" s="29">
        <f t="shared" si="19"/>
        <v>14.54</v>
      </c>
      <c r="E137" s="29">
        <v>13.85</v>
      </c>
      <c r="F137" s="50"/>
      <c r="G137" s="29"/>
      <c r="H137" s="40" t="s">
        <v>1</v>
      </c>
      <c r="I137" s="67">
        <v>66</v>
      </c>
    </row>
    <row r="138" spans="1:9" ht="96">
      <c r="A138" s="74">
        <v>78300699</v>
      </c>
      <c r="B138" s="74" t="str">
        <f>LEFT(C138,36)</f>
        <v>Marco de montaje starline para suelo</v>
      </c>
      <c r="C138" s="28" t="s">
        <v>710</v>
      </c>
      <c r="D138" s="29">
        <f t="shared" si="19"/>
        <v>127.28</v>
      </c>
      <c r="E138" s="29">
        <v>121.22</v>
      </c>
      <c r="F138" s="50"/>
      <c r="G138" s="29"/>
      <c r="H138" s="40" t="s">
        <v>1</v>
      </c>
      <c r="I138" s="67">
        <v>66</v>
      </c>
    </row>
    <row r="139" spans="1:9" ht="60">
      <c r="A139" s="74">
        <v>78312001</v>
      </c>
      <c r="B139" s="74" t="str">
        <f>LEFT(C139,49)</f>
        <v xml:space="preserve">profi-air regulador starline COMPACT negro DN125
</v>
      </c>
      <c r="C139" s="28" t="s">
        <v>152</v>
      </c>
      <c r="D139" s="29">
        <f t="shared" si="19"/>
        <v>9</v>
      </c>
      <c r="E139" s="29">
        <f t="shared" si="23"/>
        <v>8.58</v>
      </c>
      <c r="F139" s="50">
        <f t="shared" si="16"/>
        <v>7.0350000000000001</v>
      </c>
      <c r="G139" s="29">
        <v>6.7</v>
      </c>
      <c r="H139" s="40" t="s">
        <v>1</v>
      </c>
      <c r="I139" s="67">
        <v>67</v>
      </c>
    </row>
    <row r="140" spans="1:9" ht="36">
      <c r="A140" s="74">
        <v>78300692</v>
      </c>
      <c r="B140" s="74" t="str">
        <f>LEFT(C140,31)</f>
        <v>profi-air filtro STARLINE negro</v>
      </c>
      <c r="C140" s="28" t="s">
        <v>153</v>
      </c>
      <c r="D140" s="29">
        <f t="shared" si="19"/>
        <v>6.04</v>
      </c>
      <c r="E140" s="29">
        <f t="shared" si="23"/>
        <v>5.76</v>
      </c>
      <c r="F140" s="50">
        <f t="shared" si="16"/>
        <v>4.7250000000000005</v>
      </c>
      <c r="G140" s="29">
        <v>4.5</v>
      </c>
      <c r="H140" s="40" t="s">
        <v>1</v>
      </c>
      <c r="I140" s="67">
        <v>67</v>
      </c>
    </row>
    <row r="141" spans="1:9" ht="36">
      <c r="A141" s="74">
        <v>78312692</v>
      </c>
      <c r="B141" s="74" t="str">
        <f>LEFT(C141,40)</f>
        <v xml:space="preserve">profi-air filtro STARLINE COMPACT negro
</v>
      </c>
      <c r="C141" s="28" t="s">
        <v>519</v>
      </c>
      <c r="D141" s="29">
        <f t="shared" si="19"/>
        <v>6.04</v>
      </c>
      <c r="E141" s="29">
        <f t="shared" si="23"/>
        <v>5.76</v>
      </c>
      <c r="F141" s="50">
        <f t="shared" si="16"/>
        <v>4.7250000000000005</v>
      </c>
      <c r="G141" s="29">
        <v>4.5</v>
      </c>
      <c r="H141" s="40" t="s">
        <v>1</v>
      </c>
      <c r="I141" s="67">
        <v>70</v>
      </c>
    </row>
    <row r="142" spans="1:9" ht="84">
      <c r="A142" s="74">
        <v>78300693</v>
      </c>
      <c r="B142" s="74" t="str">
        <f>LEFT(C142,45)</f>
        <v xml:space="preserve">profi-air filtro de grasas STARLINE plateado
</v>
      </c>
      <c r="C142" s="28" t="s">
        <v>154</v>
      </c>
      <c r="D142" s="29">
        <f t="shared" si="19"/>
        <v>41.02</v>
      </c>
      <c r="E142" s="29">
        <f t="shared" si="23"/>
        <v>39.07</v>
      </c>
      <c r="F142" s="50">
        <f t="shared" si="16"/>
        <v>32.024999999999999</v>
      </c>
      <c r="G142" s="29">
        <v>30.5</v>
      </c>
      <c r="H142" s="40" t="s">
        <v>1</v>
      </c>
      <c r="I142" s="67">
        <v>71</v>
      </c>
    </row>
    <row r="143" spans="1:9" ht="96">
      <c r="A143" s="74">
        <v>78312693</v>
      </c>
      <c r="B143" s="74" t="str">
        <f t="shared" si="24"/>
        <v>profi-air filtro de grasas STARLINE COMPACT plateado</v>
      </c>
      <c r="C143" s="28" t="s">
        <v>155</v>
      </c>
      <c r="D143" s="29">
        <f>TRUNC(E143*1.05,2)</f>
        <v>45.86</v>
      </c>
      <c r="E143" s="29">
        <f t="shared" si="23"/>
        <v>43.68</v>
      </c>
      <c r="F143" s="50">
        <f t="shared" si="16"/>
        <v>35.805</v>
      </c>
      <c r="G143" s="29">
        <v>34.1</v>
      </c>
      <c r="H143" s="40" t="s">
        <v>1</v>
      </c>
      <c r="I143" s="67">
        <v>72</v>
      </c>
    </row>
    <row r="144" spans="1:9" ht="60">
      <c r="A144" s="74">
        <v>78312620</v>
      </c>
      <c r="B144" s="74" t="str">
        <f>LEFT(C144,61)</f>
        <v>profi-air válvula de disco de extracción de aire DN125 blanca</v>
      </c>
      <c r="C144" s="28" t="s">
        <v>156</v>
      </c>
      <c r="D144" s="29">
        <f t="shared" si="17"/>
        <v>33.22</v>
      </c>
      <c r="E144" s="29">
        <f t="shared" si="15"/>
        <v>32.57</v>
      </c>
      <c r="F144" s="50">
        <f t="shared" si="16"/>
        <v>29.61</v>
      </c>
      <c r="G144" s="29">
        <v>28.2</v>
      </c>
      <c r="H144" s="40" t="s">
        <v>1</v>
      </c>
      <c r="I144" s="67">
        <v>73</v>
      </c>
    </row>
    <row r="145" spans="1:9" ht="60">
      <c r="A145" s="74">
        <v>78312610</v>
      </c>
      <c r="B145" s="74" t="str">
        <f>LEFT(C145,60)</f>
        <v xml:space="preserve">profi-air válvula de disco de admisión de aire DN125 blanca
</v>
      </c>
      <c r="C145" s="28" t="s">
        <v>157</v>
      </c>
      <c r="D145" s="29">
        <f t="shared" si="17"/>
        <v>50.53</v>
      </c>
      <c r="E145" s="29">
        <f t="shared" si="15"/>
        <v>49.54</v>
      </c>
      <c r="F145" s="50">
        <f t="shared" si="16"/>
        <v>45.045000000000002</v>
      </c>
      <c r="G145" s="29">
        <v>42.9</v>
      </c>
      <c r="H145" s="40" t="s">
        <v>1</v>
      </c>
      <c r="I145" s="67">
        <v>74</v>
      </c>
    </row>
    <row r="146" spans="1:9" ht="60">
      <c r="A146" s="74">
        <v>78312630</v>
      </c>
      <c r="B146" s="74" t="str">
        <f>LEFT(C146,67)</f>
        <v xml:space="preserve">profi-air válvula de disco de admisión / extracción de aire blanca </v>
      </c>
      <c r="C146" s="28" t="s">
        <v>158</v>
      </c>
      <c r="D146" s="29">
        <f t="shared" si="17"/>
        <v>12.25</v>
      </c>
      <c r="E146" s="29">
        <f t="shared" si="15"/>
        <v>12.01</v>
      </c>
      <c r="F146" s="50">
        <f t="shared" si="16"/>
        <v>10.920000000000002</v>
      </c>
      <c r="G146" s="29">
        <v>10.4</v>
      </c>
      <c r="H146" s="40" t="s">
        <v>1</v>
      </c>
      <c r="I146" s="67">
        <v>75</v>
      </c>
    </row>
    <row r="147" spans="1:9" ht="48">
      <c r="A147" s="74">
        <v>78312650</v>
      </c>
      <c r="B147" s="74" t="str">
        <f>LEFT(C147,23)</f>
        <v xml:space="preserve">profi-air filtro DN125
</v>
      </c>
      <c r="C147" s="28" t="s">
        <v>159</v>
      </c>
      <c r="D147" s="29">
        <f t="shared" si="17"/>
        <v>10.47</v>
      </c>
      <c r="E147" s="29">
        <f t="shared" si="15"/>
        <v>10.27</v>
      </c>
      <c r="F147" s="50">
        <f t="shared" si="16"/>
        <v>9.3450000000000006</v>
      </c>
      <c r="G147" s="29">
        <v>8.9</v>
      </c>
      <c r="H147" s="40" t="s">
        <v>1</v>
      </c>
      <c r="I147" s="67">
        <v>75</v>
      </c>
    </row>
    <row r="148" spans="1:9" ht="60">
      <c r="A148" s="74">
        <v>78312631</v>
      </c>
      <c r="B148" s="74" t="str">
        <f>LEFT(C148,56)</f>
        <v>profi-air rejilla de ventilación para pared blanco DN125</v>
      </c>
      <c r="C148" s="28" t="s">
        <v>160</v>
      </c>
      <c r="D148" s="29">
        <f t="shared" si="17"/>
        <v>117.56</v>
      </c>
      <c r="E148" s="29">
        <f t="shared" si="15"/>
        <v>115.26</v>
      </c>
      <c r="F148" s="50">
        <f t="shared" si="16"/>
        <v>104.79</v>
      </c>
      <c r="G148" s="29">
        <v>99.8</v>
      </c>
      <c r="H148" s="40" t="s">
        <v>1</v>
      </c>
      <c r="I148" s="67">
        <v>76</v>
      </c>
    </row>
    <row r="149" spans="1:9" ht="60">
      <c r="A149" s="74">
        <v>78300640</v>
      </c>
      <c r="B149" s="74" t="str">
        <f>LEFT(C149,54)</f>
        <v xml:space="preserve">profi-air rejilla de ventilación 350x130mm acero inox
</v>
      </c>
      <c r="C149" s="28" t="s">
        <v>161</v>
      </c>
      <c r="D149" s="29">
        <f t="shared" si="17"/>
        <v>90.83</v>
      </c>
      <c r="E149" s="29">
        <f t="shared" si="15"/>
        <v>89.05</v>
      </c>
      <c r="F149" s="50">
        <f t="shared" si="16"/>
        <v>80.954999999999998</v>
      </c>
      <c r="G149" s="29">
        <v>77.099999999999994</v>
      </c>
      <c r="H149" s="40" t="s">
        <v>1</v>
      </c>
      <c r="I149" s="67">
        <v>77</v>
      </c>
    </row>
    <row r="150" spans="1:9" ht="60">
      <c r="A150" s="74">
        <v>78300645</v>
      </c>
      <c r="B150" s="74" t="str">
        <f>LEFT(C150,64)</f>
        <v>profi-air rejilla de ventilación 350x130mm chapa de acero blanca</v>
      </c>
      <c r="C150" s="28" t="s">
        <v>162</v>
      </c>
      <c r="D150" s="29">
        <f t="shared" si="17"/>
        <v>90.83</v>
      </c>
      <c r="E150" s="29">
        <f t="shared" si="15"/>
        <v>89.05</v>
      </c>
      <c r="F150" s="50">
        <f t="shared" si="16"/>
        <v>80.954999999999998</v>
      </c>
      <c r="G150" s="29">
        <v>77.099999999999994</v>
      </c>
      <c r="H150" s="40" t="s">
        <v>1</v>
      </c>
      <c r="I150" s="67">
        <v>77</v>
      </c>
    </row>
    <row r="151" spans="1:9" ht="60">
      <c r="A151" s="74">
        <v>78300650</v>
      </c>
      <c r="B151" s="74" t="str">
        <f>LEFT(C151,61)</f>
        <v xml:space="preserve">profi-air filtro para rejilla de ventilación de 350 x 130 mm
</v>
      </c>
      <c r="C151" s="28" t="s">
        <v>163</v>
      </c>
      <c r="D151" s="29">
        <f t="shared" si="17"/>
        <v>10.36</v>
      </c>
      <c r="E151" s="29">
        <f t="shared" si="15"/>
        <v>10.16</v>
      </c>
      <c r="F151" s="50">
        <f t="shared" si="16"/>
        <v>9.240000000000002</v>
      </c>
      <c r="G151" s="29">
        <v>8.8000000000000007</v>
      </c>
      <c r="H151" s="40" t="s">
        <v>1</v>
      </c>
      <c r="I151" s="67">
        <v>78</v>
      </c>
    </row>
    <row r="152" spans="1:9" ht="48">
      <c r="A152" s="74">
        <v>78312172</v>
      </c>
      <c r="B152" s="74" t="str">
        <f>LEFT(C152,45)</f>
        <v xml:space="preserve">profi-air rejilla combinada horizontal DN125
</v>
      </c>
      <c r="C152" s="28" t="s">
        <v>164</v>
      </c>
      <c r="D152" s="29">
        <f t="shared" si="17"/>
        <v>570.20000000000005</v>
      </c>
      <c r="E152" s="29">
        <f t="shared" si="15"/>
        <v>559.02</v>
      </c>
      <c r="F152" s="50">
        <f t="shared" si="16"/>
        <v>508.20000000000005</v>
      </c>
      <c r="G152" s="29">
        <v>484</v>
      </c>
      <c r="H152" s="40" t="s">
        <v>1</v>
      </c>
      <c r="I152" s="67">
        <v>78</v>
      </c>
    </row>
    <row r="153" spans="1:9" ht="48">
      <c r="A153" s="74">
        <v>78316172</v>
      </c>
      <c r="B153" s="74" t="str">
        <f>LEFT(C153,45)</f>
        <v xml:space="preserve">profi-air rejilla combinada horizontal DN160
</v>
      </c>
      <c r="C153" s="28" t="s">
        <v>165</v>
      </c>
      <c r="D153" s="29">
        <f t="shared" ref="D153:D206" si="25">TRUNC(E153*1.02,2)</f>
        <v>617.32000000000005</v>
      </c>
      <c r="E153" s="29">
        <f t="shared" si="15"/>
        <v>605.22</v>
      </c>
      <c r="F153" s="50">
        <f t="shared" si="16"/>
        <v>550.20000000000005</v>
      </c>
      <c r="G153" s="29">
        <v>524</v>
      </c>
      <c r="H153" s="40" t="s">
        <v>1</v>
      </c>
      <c r="I153" s="67">
        <v>79</v>
      </c>
    </row>
    <row r="154" spans="1:9" ht="48">
      <c r="A154" s="74">
        <v>78312173</v>
      </c>
      <c r="B154" s="74" t="str">
        <f>LEFT(C154,43)</f>
        <v xml:space="preserve">profi-air rejilla combinada vertical DN125
</v>
      </c>
      <c r="C154" s="28" t="s">
        <v>166</v>
      </c>
      <c r="D154" s="29">
        <f t="shared" si="25"/>
        <v>570.20000000000005</v>
      </c>
      <c r="E154" s="29">
        <f t="shared" si="15"/>
        <v>559.02</v>
      </c>
      <c r="F154" s="50">
        <f t="shared" si="16"/>
        <v>508.20000000000005</v>
      </c>
      <c r="G154" s="29">
        <v>484</v>
      </c>
      <c r="H154" s="40" t="s">
        <v>1</v>
      </c>
      <c r="I154" s="67">
        <v>79</v>
      </c>
    </row>
    <row r="155" spans="1:9" ht="48">
      <c r="A155" s="74">
        <v>78316173</v>
      </c>
      <c r="B155" s="74" t="str">
        <f>LEFT(C155,43)</f>
        <v xml:space="preserve">profi-air rejilla combinada vertical DN160
</v>
      </c>
      <c r="C155" s="28" t="s">
        <v>167</v>
      </c>
      <c r="D155" s="29">
        <f t="shared" si="25"/>
        <v>587.86</v>
      </c>
      <c r="E155" s="29">
        <f t="shared" si="15"/>
        <v>576.34</v>
      </c>
      <c r="F155" s="50">
        <v>523.95000000000005</v>
      </c>
      <c r="G155" s="29">
        <v>524</v>
      </c>
      <c r="H155" s="40" t="s">
        <v>1</v>
      </c>
      <c r="I155" s="67">
        <v>79</v>
      </c>
    </row>
    <row r="156" spans="1:9" ht="72">
      <c r="A156" s="74">
        <v>78312174</v>
      </c>
      <c r="B156" s="74" t="str">
        <f>LEFT(C156,59)</f>
        <v>profi-air rejilla de pared externa DN 125, acero inoxidable</v>
      </c>
      <c r="C156" s="28" t="s">
        <v>743</v>
      </c>
      <c r="D156" s="29">
        <f t="shared" si="25"/>
        <v>144.9</v>
      </c>
      <c r="E156" s="29">
        <f t="shared" si="15"/>
        <v>142.06</v>
      </c>
      <c r="F156" s="50">
        <f t="shared" si="16"/>
        <v>129.15</v>
      </c>
      <c r="G156" s="29">
        <v>123</v>
      </c>
      <c r="H156" s="40" t="s">
        <v>1</v>
      </c>
      <c r="I156" s="67">
        <v>79</v>
      </c>
    </row>
    <row r="157" spans="1:9" ht="72">
      <c r="A157" s="74">
        <v>78316174</v>
      </c>
      <c r="B157" s="74" t="str">
        <f t="shared" ref="B157:B158" si="26">LEFT(C157,59)</f>
        <v>profi-air rejilla de pared externa DN 160, acero inoxidable</v>
      </c>
      <c r="C157" s="28" t="s">
        <v>737</v>
      </c>
      <c r="D157" s="29">
        <f t="shared" si="25"/>
        <v>161.38999999999999</v>
      </c>
      <c r="E157" s="29">
        <f t="shared" si="15"/>
        <v>158.22999999999999</v>
      </c>
      <c r="F157" s="50">
        <f t="shared" si="16"/>
        <v>143.85</v>
      </c>
      <c r="G157" s="29">
        <v>137</v>
      </c>
      <c r="H157" s="40" t="s">
        <v>1</v>
      </c>
      <c r="I157" s="67">
        <v>79</v>
      </c>
    </row>
    <row r="158" spans="1:9" ht="72">
      <c r="A158" s="74">
        <v>78318174</v>
      </c>
      <c r="B158" s="74" t="str">
        <f t="shared" si="26"/>
        <v>profi-air rejilla de pared externa DN 180, acero inoxidable</v>
      </c>
      <c r="C158" s="28" t="s">
        <v>738</v>
      </c>
      <c r="D158" s="29">
        <f t="shared" si="25"/>
        <v>170.81</v>
      </c>
      <c r="E158" s="29">
        <f t="shared" si="15"/>
        <v>167.47</v>
      </c>
      <c r="F158" s="50">
        <f t="shared" si="16"/>
        <v>152.25</v>
      </c>
      <c r="G158" s="29">
        <v>145</v>
      </c>
      <c r="H158" s="40" t="s">
        <v>1</v>
      </c>
      <c r="I158" s="67">
        <v>79</v>
      </c>
    </row>
    <row r="159" spans="1:9" ht="72">
      <c r="A159" s="74">
        <v>78312176</v>
      </c>
      <c r="B159" s="74" t="str">
        <f>LEFT(C159,56)</f>
        <v xml:space="preserve">profi-air rejilla de pared externa DN 125, acero blanco
</v>
      </c>
      <c r="C159" s="28" t="s">
        <v>739</v>
      </c>
      <c r="D159" s="29">
        <f t="shared" si="25"/>
        <v>131.94</v>
      </c>
      <c r="E159" s="29">
        <f t="shared" si="15"/>
        <v>129.36000000000001</v>
      </c>
      <c r="F159" s="50">
        <f t="shared" si="16"/>
        <v>117.60000000000001</v>
      </c>
      <c r="G159" s="29">
        <v>112</v>
      </c>
      <c r="H159" s="40" t="s">
        <v>1</v>
      </c>
      <c r="I159" s="67">
        <v>80</v>
      </c>
    </row>
    <row r="160" spans="1:9" ht="72">
      <c r="A160" s="74">
        <v>78316176</v>
      </c>
      <c r="B160" s="74" t="str">
        <f t="shared" ref="B160:B161" si="27">LEFT(C160,56)</f>
        <v xml:space="preserve">profi-air rejilla de pared externa DN 160, acero blanco
</v>
      </c>
      <c r="C160" s="28" t="s">
        <v>740</v>
      </c>
      <c r="D160" s="29">
        <f t="shared" si="25"/>
        <v>144.9</v>
      </c>
      <c r="E160" s="29">
        <f t="shared" si="15"/>
        <v>142.06</v>
      </c>
      <c r="F160" s="50">
        <f t="shared" si="16"/>
        <v>129.15</v>
      </c>
      <c r="G160" s="29">
        <v>123</v>
      </c>
      <c r="H160" s="40" t="s">
        <v>1</v>
      </c>
      <c r="I160" s="67">
        <v>81</v>
      </c>
    </row>
    <row r="161" spans="1:9" ht="72">
      <c r="A161" s="74">
        <v>78318176</v>
      </c>
      <c r="B161" s="74" t="str">
        <f t="shared" si="27"/>
        <v xml:space="preserve">profi-air rejilla de pared externa DN 180, acero blanco
</v>
      </c>
      <c r="C161" s="28" t="s">
        <v>741</v>
      </c>
      <c r="D161" s="29">
        <f t="shared" si="25"/>
        <v>154.32</v>
      </c>
      <c r="E161" s="29">
        <f t="shared" si="15"/>
        <v>151.30000000000001</v>
      </c>
      <c r="F161" s="50">
        <f t="shared" si="16"/>
        <v>137.55000000000001</v>
      </c>
      <c r="G161" s="29">
        <v>131</v>
      </c>
      <c r="H161" s="40" t="s">
        <v>1</v>
      </c>
      <c r="I161" s="67">
        <v>81</v>
      </c>
    </row>
    <row r="162" spans="1:9" ht="96">
      <c r="A162" s="74">
        <v>78300175</v>
      </c>
      <c r="B162" s="74" t="str">
        <f>LEFT(C162,48)</f>
        <v>profi-air sombrero para tejado negro DN160 / 180</v>
      </c>
      <c r="C162" s="28" t="s">
        <v>171</v>
      </c>
      <c r="D162" s="29">
        <f t="shared" si="25"/>
        <v>235.37</v>
      </c>
      <c r="E162" s="29">
        <f t="shared" ref="E162:E226" si="28">TRUNC(F162*1.1,2)</f>
        <v>230.76</v>
      </c>
      <c r="F162" s="50">
        <f t="shared" ref="F162:F206" si="29">G162*1.05</f>
        <v>209.79000000000002</v>
      </c>
      <c r="G162" s="29">
        <v>199.8</v>
      </c>
      <c r="H162" s="40" t="s">
        <v>1</v>
      </c>
      <c r="I162" s="67">
        <v>81</v>
      </c>
    </row>
    <row r="163" spans="1:9" ht="36">
      <c r="A163" s="74">
        <v>78316180</v>
      </c>
      <c r="B163" s="74" t="str">
        <f>LEFT(C163,47)</f>
        <v xml:space="preserve">profi-air salida para tejado plano DN160 / 180
</v>
      </c>
      <c r="C163" s="28" t="s">
        <v>172</v>
      </c>
      <c r="D163" s="29">
        <f t="shared" si="25"/>
        <v>41.93</v>
      </c>
      <c r="E163" s="29">
        <f t="shared" si="28"/>
        <v>41.11</v>
      </c>
      <c r="F163" s="50">
        <f t="shared" si="29"/>
        <v>37.380000000000003</v>
      </c>
      <c r="G163" s="29">
        <v>35.6</v>
      </c>
      <c r="H163" s="40" t="s">
        <v>1</v>
      </c>
      <c r="I163" s="67">
        <v>82</v>
      </c>
    </row>
    <row r="164" spans="1:9" ht="48">
      <c r="A164" s="74">
        <v>78316181</v>
      </c>
      <c r="B164" s="74" t="str">
        <f>LEFT(C164,59)</f>
        <v>profi-air salida para tejado inclinado 20 - 30º DN160 / 180</v>
      </c>
      <c r="C164" s="28" t="s">
        <v>520</v>
      </c>
      <c r="D164" s="29">
        <f t="shared" si="25"/>
        <v>235.37</v>
      </c>
      <c r="E164" s="29">
        <f t="shared" si="28"/>
        <v>230.76</v>
      </c>
      <c r="F164" s="50">
        <f t="shared" si="29"/>
        <v>209.79000000000002</v>
      </c>
      <c r="G164" s="29">
        <v>199.8</v>
      </c>
      <c r="H164" s="40" t="s">
        <v>1</v>
      </c>
      <c r="I164" s="67">
        <v>82</v>
      </c>
    </row>
    <row r="165" spans="1:9" ht="48">
      <c r="A165" s="74">
        <v>78316182</v>
      </c>
      <c r="B165" s="74" t="str">
        <f>LEFT(C165,59)</f>
        <v>profi-air salida para tejado inclinado 30 - 40º  DN160 / 18</v>
      </c>
      <c r="C165" s="28" t="s">
        <v>521</v>
      </c>
      <c r="D165" s="29">
        <f t="shared" si="25"/>
        <v>235.37</v>
      </c>
      <c r="E165" s="29">
        <f t="shared" si="28"/>
        <v>230.76</v>
      </c>
      <c r="F165" s="50">
        <f t="shared" si="29"/>
        <v>209.79000000000002</v>
      </c>
      <c r="G165" s="29">
        <v>199.8</v>
      </c>
      <c r="H165" s="40" t="s">
        <v>1</v>
      </c>
      <c r="I165" s="67">
        <v>82</v>
      </c>
    </row>
    <row r="166" spans="1:9" ht="48">
      <c r="A166" s="74">
        <v>78316183</v>
      </c>
      <c r="B166" s="74" t="str">
        <f>LEFT(C166,59)</f>
        <v>profi-air salida para tejado inclinado 20 - 30º DN160 / 180</v>
      </c>
      <c r="C166" s="28" t="s">
        <v>520</v>
      </c>
      <c r="D166" s="29">
        <f t="shared" si="25"/>
        <v>235.37</v>
      </c>
      <c r="E166" s="29">
        <f t="shared" si="28"/>
        <v>230.76</v>
      </c>
      <c r="F166" s="50">
        <f t="shared" si="29"/>
        <v>209.79000000000002</v>
      </c>
      <c r="G166" s="29">
        <v>199.8</v>
      </c>
      <c r="H166" s="40" t="s">
        <v>1</v>
      </c>
      <c r="I166" s="67">
        <v>83</v>
      </c>
    </row>
    <row r="167" spans="1:9" ht="48">
      <c r="A167" s="74">
        <v>78316184</v>
      </c>
      <c r="B167" s="74" t="str">
        <f>LEFT(C167,59)</f>
        <v>Salida para tejado prof-air fex 25-55`
Salida para tejado d</v>
      </c>
      <c r="C167" s="28" t="s">
        <v>729</v>
      </c>
      <c r="D167" s="29">
        <f t="shared" si="25"/>
        <v>240.46</v>
      </c>
      <c r="E167" s="29">
        <v>235.75</v>
      </c>
      <c r="F167" s="50"/>
      <c r="G167" s="29"/>
      <c r="H167" s="40" t="s">
        <v>1</v>
      </c>
      <c r="I167" s="67">
        <v>83</v>
      </c>
    </row>
    <row r="168" spans="1:9" ht="24">
      <c r="A168" s="74">
        <v>79000270</v>
      </c>
      <c r="B168" s="74" t="str">
        <f>LEFT(C168,48)</f>
        <v>profi-air cuchillo de montaje con hoja de gancho</v>
      </c>
      <c r="C168" s="28" t="s">
        <v>173</v>
      </c>
      <c r="D168" s="29">
        <f t="shared" si="25"/>
        <v>16.37</v>
      </c>
      <c r="E168" s="29">
        <f t="shared" si="28"/>
        <v>16.05</v>
      </c>
      <c r="F168" s="50">
        <f t="shared" si="29"/>
        <v>14.595000000000001</v>
      </c>
      <c r="G168" s="29">
        <v>13.9</v>
      </c>
      <c r="H168" s="40" t="s">
        <v>1</v>
      </c>
      <c r="I168" s="67">
        <v>83</v>
      </c>
    </row>
    <row r="169" spans="1:9" ht="168">
      <c r="A169" s="74">
        <v>79000801</v>
      </c>
      <c r="B169" s="74" t="str">
        <f>LEFT(C169,70)</f>
        <v>profi-air classic Set de limpieza Sawi c/cables tracción DN 63/75
Este</v>
      </c>
      <c r="C169" s="28" t="s">
        <v>1174</v>
      </c>
      <c r="D169" s="29">
        <f t="shared" si="25"/>
        <v>2353.84</v>
      </c>
      <c r="E169" s="29">
        <f t="shared" si="28"/>
        <v>2307.69</v>
      </c>
      <c r="F169" s="50">
        <f t="shared" si="29"/>
        <v>2097.9</v>
      </c>
      <c r="G169" s="29">
        <v>1998</v>
      </c>
      <c r="H169" s="40" t="s">
        <v>1</v>
      </c>
      <c r="I169" s="67">
        <v>84</v>
      </c>
    </row>
    <row r="170" spans="1:9" ht="204">
      <c r="A170" s="74">
        <v>79000802</v>
      </c>
      <c r="B170" s="74" t="str">
        <f>LEFT(C170,64)</f>
        <v xml:space="preserve">profi-air classic set de limpieza SaWi sin cable tracción DN 63
</v>
      </c>
      <c r="C170" s="28" t="s">
        <v>1175</v>
      </c>
      <c r="D170" s="29">
        <f t="shared" si="25"/>
        <v>1360.7</v>
      </c>
      <c r="E170" s="29">
        <f t="shared" si="28"/>
        <v>1334.02</v>
      </c>
      <c r="F170" s="50">
        <f t="shared" si="29"/>
        <v>1212.75</v>
      </c>
      <c r="G170" s="29">
        <v>1155</v>
      </c>
      <c r="H170" s="40" t="s">
        <v>1</v>
      </c>
      <c r="I170" s="67">
        <v>84</v>
      </c>
    </row>
    <row r="171" spans="1:9" ht="204">
      <c r="A171" s="74">
        <v>79000803</v>
      </c>
      <c r="B171" s="74" t="str">
        <f>LEFT(C171,64)</f>
        <v xml:space="preserve">profi-air classic set de limpieza SaWi sin cable tracción DN 75
</v>
      </c>
      <c r="C171" s="28" t="s">
        <v>1176</v>
      </c>
      <c r="D171" s="29">
        <f t="shared" si="25"/>
        <v>1360.7</v>
      </c>
      <c r="E171" s="29">
        <f t="shared" si="28"/>
        <v>1334.02</v>
      </c>
      <c r="F171" s="50">
        <f t="shared" si="29"/>
        <v>1212.75</v>
      </c>
      <c r="G171" s="29">
        <v>1155</v>
      </c>
      <c r="H171" s="40" t="s">
        <v>1</v>
      </c>
      <c r="I171" s="67">
        <v>84</v>
      </c>
    </row>
    <row r="172" spans="1:9" ht="24">
      <c r="A172" s="74">
        <v>79000804</v>
      </c>
      <c r="B172" s="74" t="str">
        <f t="shared" ref="B172:B173" si="30">LEFT(C172,67)</f>
        <v>profi-air classic bayetas para el set de limpieza profi-air classic</v>
      </c>
      <c r="C172" s="28" t="s">
        <v>174</v>
      </c>
      <c r="D172" s="29">
        <f t="shared" si="25"/>
        <v>5.64</v>
      </c>
      <c r="E172" s="29">
        <f t="shared" si="28"/>
        <v>5.53</v>
      </c>
      <c r="F172" s="50">
        <f t="shared" si="29"/>
        <v>5.0295000000000005</v>
      </c>
      <c r="G172" s="29">
        <v>4.79</v>
      </c>
      <c r="H172" s="40" t="s">
        <v>1</v>
      </c>
      <c r="I172" s="67">
        <v>88</v>
      </c>
    </row>
    <row r="173" spans="1:9" ht="24">
      <c r="A173" s="74">
        <v>79000805</v>
      </c>
      <c r="B173" s="74" t="str">
        <f t="shared" si="30"/>
        <v>profi-air classic bayetas para el set de limpieza profi-air classic</v>
      </c>
      <c r="C173" s="28" t="s">
        <v>175</v>
      </c>
      <c r="D173" s="29">
        <f t="shared" si="25"/>
        <v>5.64</v>
      </c>
      <c r="E173" s="29">
        <f t="shared" si="28"/>
        <v>5.53</v>
      </c>
      <c r="F173" s="50">
        <f t="shared" si="29"/>
        <v>5.0295000000000005</v>
      </c>
      <c r="G173" s="29">
        <v>4.79</v>
      </c>
      <c r="H173" s="40" t="s">
        <v>1</v>
      </c>
      <c r="I173" s="67">
        <v>91</v>
      </c>
    </row>
    <row r="174" spans="1:9" ht="60">
      <c r="A174" s="74">
        <v>79000806</v>
      </c>
      <c r="B174" s="74" t="str">
        <f>LEFT(C174,71)</f>
        <v>profi-air cable de tracción y de seguridad 30 m para el set de limpieza</v>
      </c>
      <c r="C174" s="28" t="s">
        <v>176</v>
      </c>
      <c r="D174" s="29">
        <f t="shared" si="25"/>
        <v>213.23</v>
      </c>
      <c r="E174" s="29">
        <f t="shared" si="28"/>
        <v>209.05</v>
      </c>
      <c r="F174" s="50">
        <f t="shared" si="29"/>
        <v>190.05</v>
      </c>
      <c r="G174" s="29">
        <v>181</v>
      </c>
      <c r="H174" s="40" t="s">
        <v>1</v>
      </c>
      <c r="I174" s="67">
        <v>91</v>
      </c>
    </row>
    <row r="175" spans="1:9" ht="300">
      <c r="A175" s="74">
        <v>78305718</v>
      </c>
      <c r="B175" s="74" t="str">
        <f>LEFT(C175,70)</f>
        <v>profi-air equipo ventilación 180 flat, 180 m3/h, max 160 Pa, DN125
Equ</v>
      </c>
      <c r="C175" s="28" t="s">
        <v>1177</v>
      </c>
      <c r="D175" s="29">
        <f>TRUNC(E175*1.05,2)</f>
        <v>3432.08</v>
      </c>
      <c r="E175" s="29">
        <f t="shared" si="28"/>
        <v>3268.65</v>
      </c>
      <c r="F175" s="50">
        <f t="shared" si="29"/>
        <v>2971.5</v>
      </c>
      <c r="G175" s="29">
        <v>2830</v>
      </c>
      <c r="H175" s="40" t="s">
        <v>1</v>
      </c>
      <c r="I175" s="67">
        <v>92</v>
      </c>
    </row>
    <row r="176" spans="1:9" ht="72">
      <c r="A176" s="74">
        <v>78300884</v>
      </c>
      <c r="B176" s="74" t="str">
        <f>LEFT(C176,58)</f>
        <v>profi-air set de filtros de repuesto G4 / G4 para 180 flat</v>
      </c>
      <c r="C176" s="28" t="s">
        <v>177</v>
      </c>
      <c r="D176" s="29">
        <f t="shared" si="25"/>
        <v>58.66</v>
      </c>
      <c r="E176" s="29">
        <f t="shared" si="28"/>
        <v>57.51</v>
      </c>
      <c r="F176" s="50">
        <f t="shared" si="29"/>
        <v>52.29</v>
      </c>
      <c r="G176" s="29">
        <v>49.8</v>
      </c>
      <c r="H176" s="40" t="s">
        <v>1</v>
      </c>
      <c r="I176" s="67">
        <v>93</v>
      </c>
    </row>
    <row r="177" spans="1:9" ht="72">
      <c r="A177" s="74">
        <v>78300885</v>
      </c>
      <c r="B177" s="74" t="str">
        <f>LEFT(C177,58)</f>
        <v>profi-air set de filtros de repuesto G4 / F7 para 180 flat</v>
      </c>
      <c r="C177" s="28" t="s">
        <v>178</v>
      </c>
      <c r="D177" s="29">
        <f t="shared" si="25"/>
        <v>97.77</v>
      </c>
      <c r="E177" s="29">
        <f t="shared" si="28"/>
        <v>95.86</v>
      </c>
      <c r="F177" s="50">
        <f t="shared" si="29"/>
        <v>87.15</v>
      </c>
      <c r="G177" s="29">
        <v>83</v>
      </c>
      <c r="H177" s="40" t="s">
        <v>1</v>
      </c>
      <c r="I177" s="67">
        <v>94</v>
      </c>
    </row>
    <row r="178" spans="1:9" ht="36">
      <c r="A178" s="74">
        <v>78312820</v>
      </c>
      <c r="B178" s="74" t="str">
        <f>LEFT(C178,70)</f>
        <v>profi-air set de conexión para isopipe / conducto en espiral 4 x DN125</v>
      </c>
      <c r="C178" s="28" t="s">
        <v>179</v>
      </c>
      <c r="D178" s="29">
        <f t="shared" si="25"/>
        <v>70.44</v>
      </c>
      <c r="E178" s="29">
        <f t="shared" si="28"/>
        <v>69.06</v>
      </c>
      <c r="F178" s="50">
        <f t="shared" si="29"/>
        <v>62.79</v>
      </c>
      <c r="G178" s="29">
        <v>59.8</v>
      </c>
      <c r="H178" s="40" t="s">
        <v>1</v>
      </c>
      <c r="I178" s="67">
        <v>94</v>
      </c>
    </row>
    <row r="179" spans="1:9" ht="60">
      <c r="A179" s="74">
        <v>78312850</v>
      </c>
      <c r="B179" s="74" t="str">
        <f>LEFT(C179,33)</f>
        <v>profi-air silenciador L1m, DN 125</v>
      </c>
      <c r="C179" s="28" t="s">
        <v>1179</v>
      </c>
      <c r="D179" s="29">
        <f t="shared" si="25"/>
        <v>117.56</v>
      </c>
      <c r="E179" s="29">
        <f t="shared" si="28"/>
        <v>115.26</v>
      </c>
      <c r="F179" s="50">
        <f t="shared" si="29"/>
        <v>104.79</v>
      </c>
      <c r="G179" s="29">
        <v>99.8</v>
      </c>
      <c r="H179" s="40" t="s">
        <v>1</v>
      </c>
      <c r="I179" s="67">
        <v>95</v>
      </c>
    </row>
    <row r="180" spans="1:9" ht="36">
      <c r="A180" s="74">
        <v>78300837</v>
      </c>
      <c r="B180" s="74" t="str">
        <f>LEFT(C180,66)</f>
        <v xml:space="preserve">profi-air control remoto inalámbrico para 180 flat / 250/360 flex
</v>
      </c>
      <c r="C180" s="28" t="s">
        <v>180</v>
      </c>
      <c r="D180" s="29">
        <f t="shared" si="25"/>
        <v>435.77</v>
      </c>
      <c r="E180" s="29">
        <f t="shared" si="28"/>
        <v>427.23</v>
      </c>
      <c r="F180" s="50">
        <f t="shared" si="29"/>
        <v>388.39499999999998</v>
      </c>
      <c r="G180" s="29">
        <v>369.9</v>
      </c>
      <c r="H180" s="40" t="s">
        <v>1</v>
      </c>
      <c r="I180" s="67">
        <v>95</v>
      </c>
    </row>
    <row r="181" spans="1:9" ht="60">
      <c r="A181" s="74">
        <v>78300842</v>
      </c>
      <c r="B181" s="74" t="str">
        <f>LEFT(C181,57)</f>
        <v xml:space="preserve">profi-air cable de conexion para 180 flat / 250/360 flex
</v>
      </c>
      <c r="C181" s="28" t="s">
        <v>181</v>
      </c>
      <c r="D181" s="29">
        <f t="shared" si="25"/>
        <v>32.5</v>
      </c>
      <c r="E181" s="29">
        <f t="shared" si="28"/>
        <v>31.87</v>
      </c>
      <c r="F181" s="50">
        <f t="shared" si="29"/>
        <v>28.980000000000004</v>
      </c>
      <c r="G181" s="29">
        <v>27.6</v>
      </c>
      <c r="H181" s="40" t="s">
        <v>1</v>
      </c>
      <c r="I181" s="67">
        <v>95</v>
      </c>
    </row>
    <row r="182" spans="1:9" ht="60">
      <c r="A182" s="74">
        <v>78300834</v>
      </c>
      <c r="B182" s="74" t="str">
        <f>LEFT(C182,50)</f>
        <v xml:space="preserve">profi-air sensor COV para 180 flat / 250/360 flex
</v>
      </c>
      <c r="C182" s="28" t="s">
        <v>182</v>
      </c>
      <c r="D182" s="29">
        <f t="shared" si="25"/>
        <v>419.15</v>
      </c>
      <c r="E182" s="29">
        <f t="shared" ref="E182" si="31">TRUNC(F182*1.1,2)</f>
        <v>410.94</v>
      </c>
      <c r="F182" s="50">
        <f t="shared" ref="F182" si="32">G182*1.05</f>
        <v>373.59000000000003</v>
      </c>
      <c r="G182" s="29">
        <v>355.8</v>
      </c>
      <c r="H182" s="40" t="s">
        <v>1</v>
      </c>
      <c r="I182" s="67">
        <v>95</v>
      </c>
    </row>
    <row r="183" spans="1:9" ht="228">
      <c r="A183" s="74">
        <v>78312830</v>
      </c>
      <c r="B183" s="74" t="str">
        <f>LEFT(C183,64)</f>
        <v>profi-air calefacción anticongelante c/aislamiento  180 flat 900</v>
      </c>
      <c r="C183" s="28" t="s">
        <v>522</v>
      </c>
      <c r="D183" s="29">
        <f t="shared" si="25"/>
        <v>681.17</v>
      </c>
      <c r="E183" s="29">
        <f t="shared" si="28"/>
        <v>667.82</v>
      </c>
      <c r="F183" s="50">
        <f t="shared" si="29"/>
        <v>607.11000000000013</v>
      </c>
      <c r="G183" s="29">
        <v>578.20000000000005</v>
      </c>
      <c r="H183" s="40" t="s">
        <v>1</v>
      </c>
      <c r="I183" s="67">
        <v>96</v>
      </c>
    </row>
    <row r="184" spans="1:9" ht="60">
      <c r="A184" s="74">
        <v>78300834</v>
      </c>
      <c r="B184" s="74" t="str">
        <f>LEFT(C184,50)</f>
        <v xml:space="preserve">profi-air sensor COV para 180 flat / 250/360 flex
</v>
      </c>
      <c r="C184" s="28" t="s">
        <v>182</v>
      </c>
      <c r="D184" s="29">
        <f t="shared" si="25"/>
        <v>419.15</v>
      </c>
      <c r="E184" s="29">
        <f t="shared" si="28"/>
        <v>410.94</v>
      </c>
      <c r="F184" s="50">
        <f t="shared" si="29"/>
        <v>373.59000000000003</v>
      </c>
      <c r="G184" s="29">
        <v>355.8</v>
      </c>
      <c r="H184" s="40" t="s">
        <v>1</v>
      </c>
      <c r="I184" s="67">
        <v>96</v>
      </c>
    </row>
    <row r="185" spans="1:9" ht="60">
      <c r="A185" s="74">
        <v>78300835</v>
      </c>
      <c r="B185" s="74" t="str">
        <f>LEFT(C185,57)</f>
        <v xml:space="preserve">profi-air sensor de humedad para 180 flat / 250/360 flex
</v>
      </c>
      <c r="C185" s="28" t="s">
        <v>183</v>
      </c>
      <c r="D185" s="29">
        <f t="shared" si="25"/>
        <v>130.99</v>
      </c>
      <c r="E185" s="29">
        <f t="shared" si="28"/>
        <v>128.43</v>
      </c>
      <c r="F185" s="50">
        <f t="shared" si="29"/>
        <v>116.76</v>
      </c>
      <c r="G185" s="29">
        <v>111.2</v>
      </c>
      <c r="H185" s="40" t="s">
        <v>1</v>
      </c>
      <c r="I185" s="67">
        <v>97</v>
      </c>
    </row>
    <row r="186" spans="1:9" ht="48">
      <c r="A186" s="74">
        <v>78300841</v>
      </c>
      <c r="B186" s="74" t="str">
        <f>LEFT(C186,50)</f>
        <v xml:space="preserve">profi-air higrostato para 180 flat / 250/360 flex
</v>
      </c>
      <c r="C186" s="28" t="s">
        <v>184</v>
      </c>
      <c r="D186" s="29">
        <f t="shared" si="25"/>
        <v>263.77</v>
      </c>
      <c r="E186" s="29">
        <f t="shared" si="28"/>
        <v>258.60000000000002</v>
      </c>
      <c r="F186" s="50">
        <f t="shared" si="29"/>
        <v>235.09500000000003</v>
      </c>
      <c r="G186" s="29">
        <v>223.9</v>
      </c>
      <c r="H186" s="40" t="s">
        <v>1</v>
      </c>
      <c r="I186" s="67">
        <v>99</v>
      </c>
    </row>
    <row r="187" spans="1:9" ht="60">
      <c r="A187" s="74">
        <v>78300838</v>
      </c>
      <c r="B187" s="74" t="str">
        <f>LEFT(C187,68)</f>
        <v xml:space="preserve">profi-air caja de conexión electrónica para 180 flat / 250/360 flex
</v>
      </c>
      <c r="C187" s="28" t="s">
        <v>185</v>
      </c>
      <c r="D187" s="29">
        <f t="shared" si="25"/>
        <v>488.9</v>
      </c>
      <c r="E187" s="29">
        <f t="shared" si="28"/>
        <v>479.32</v>
      </c>
      <c r="F187" s="50">
        <f t="shared" si="29"/>
        <v>435.75</v>
      </c>
      <c r="G187" s="29">
        <v>415</v>
      </c>
      <c r="H187" s="40" t="s">
        <v>1</v>
      </c>
      <c r="I187" s="67">
        <v>99</v>
      </c>
    </row>
    <row r="188" spans="1:9" ht="132">
      <c r="A188" s="74">
        <v>78300840</v>
      </c>
      <c r="B188" s="74" t="str">
        <f>LEFT(C188,45)</f>
        <v xml:space="preserve">profi-air bomba de condensados para 180 flat
</v>
      </c>
      <c r="C188" s="28" t="s">
        <v>186</v>
      </c>
      <c r="D188" s="29">
        <f t="shared" si="25"/>
        <v>681.17</v>
      </c>
      <c r="E188" s="29">
        <f t="shared" si="28"/>
        <v>667.82</v>
      </c>
      <c r="F188" s="50">
        <f t="shared" si="29"/>
        <v>607.11000000000013</v>
      </c>
      <c r="G188" s="29">
        <v>578.20000000000005</v>
      </c>
      <c r="H188" s="40" t="s">
        <v>1</v>
      </c>
      <c r="I188" s="67">
        <v>103</v>
      </c>
    </row>
    <row r="189" spans="1:9" ht="336">
      <c r="A189" s="74">
        <v>78304725</v>
      </c>
      <c r="B189" s="74" t="str">
        <f>LEFT(C189,70)</f>
        <v>profi-air equipo ventilación 250 flex, 250m3/h, max. 240Pa, DN160
Equi</v>
      </c>
      <c r="C189" s="28" t="s">
        <v>1178</v>
      </c>
      <c r="D189" s="29">
        <f>TRUNC(E189*1.05,2)</f>
        <v>3510.9</v>
      </c>
      <c r="E189" s="29">
        <f t="shared" si="28"/>
        <v>3343.72</v>
      </c>
      <c r="F189" s="50">
        <f t="shared" si="29"/>
        <v>3039.75</v>
      </c>
      <c r="G189" s="29">
        <v>2895</v>
      </c>
      <c r="H189" s="40" t="s">
        <v>1</v>
      </c>
      <c r="I189" s="67">
        <v>103</v>
      </c>
    </row>
    <row r="190" spans="1:9" ht="360">
      <c r="A190" s="74">
        <v>78304736</v>
      </c>
      <c r="B190" s="74" t="str">
        <f>LEFT(C190,62)</f>
        <v xml:space="preserve">profi-air equipo de ventilación 360 flex, 360m3/h, max. 270Pa
</v>
      </c>
      <c r="C190" s="28" t="s">
        <v>744</v>
      </c>
      <c r="D190" s="29">
        <f>TRUNC(E190*1.05,2)</f>
        <v>3814.09</v>
      </c>
      <c r="E190" s="29">
        <f t="shared" si="28"/>
        <v>3632.47</v>
      </c>
      <c r="F190" s="50">
        <f t="shared" si="29"/>
        <v>3302.25</v>
      </c>
      <c r="G190" s="29">
        <v>3145</v>
      </c>
      <c r="H190" s="40" t="s">
        <v>1</v>
      </c>
      <c r="I190" s="67">
        <v>104</v>
      </c>
    </row>
    <row r="191" spans="1:9" ht="72">
      <c r="A191" s="74">
        <v>78300886</v>
      </c>
      <c r="B191" s="74" t="str">
        <f>LEFT(C191,40)</f>
        <v xml:space="preserve">profi-air repuesto set de filtros G4/G4
</v>
      </c>
      <c r="C191" s="28" t="s">
        <v>187</v>
      </c>
      <c r="D191" s="29">
        <f t="shared" si="25"/>
        <v>66.67</v>
      </c>
      <c r="E191" s="29">
        <f t="shared" si="28"/>
        <v>65.37</v>
      </c>
      <c r="F191" s="50">
        <v>59.43</v>
      </c>
      <c r="G191" s="29">
        <v>56.7</v>
      </c>
      <c r="H191" s="40" t="s">
        <v>1</v>
      </c>
      <c r="I191" s="67">
        <v>104</v>
      </c>
    </row>
    <row r="192" spans="1:9" ht="72">
      <c r="A192" s="74">
        <v>78300887</v>
      </c>
      <c r="B192" s="74" t="str">
        <f>LEFT(C192,40)</f>
        <v xml:space="preserve">profi-air repuesto set de filtros G4/F7
</v>
      </c>
      <c r="C192" s="28" t="s">
        <v>188</v>
      </c>
      <c r="D192" s="29">
        <f t="shared" si="25"/>
        <v>111.91</v>
      </c>
      <c r="E192" s="29">
        <f t="shared" si="28"/>
        <v>109.72</v>
      </c>
      <c r="F192" s="50">
        <f t="shared" si="29"/>
        <v>99.75</v>
      </c>
      <c r="G192" s="29">
        <v>95</v>
      </c>
      <c r="H192" s="40" t="s">
        <v>1</v>
      </c>
      <c r="I192" s="67">
        <v>104</v>
      </c>
    </row>
    <row r="193" spans="1:10" ht="48">
      <c r="A193" s="74">
        <v>78300812</v>
      </c>
      <c r="B193" s="74" t="str">
        <f>LEFT(C193,44)</f>
        <v xml:space="preserve">profi-air set de montaje suelo 250/360 flex
</v>
      </c>
      <c r="C193" s="28" t="s">
        <v>189</v>
      </c>
      <c r="D193" s="29">
        <f t="shared" si="25"/>
        <v>210.87</v>
      </c>
      <c r="E193" s="29">
        <f t="shared" si="28"/>
        <v>206.74</v>
      </c>
      <c r="F193" s="50">
        <f t="shared" si="29"/>
        <v>187.95000000000002</v>
      </c>
      <c r="G193" s="29">
        <v>179</v>
      </c>
      <c r="H193" s="40" t="s">
        <v>1</v>
      </c>
      <c r="I193" s="67">
        <v>105</v>
      </c>
    </row>
    <row r="194" spans="1:10" ht="36">
      <c r="A194" s="74">
        <v>78316820</v>
      </c>
      <c r="B194" s="74" t="str">
        <f>LEFT(C194,70)</f>
        <v>profi-air set de conexión para isopipe o conducto en espiral 4 x DN160</v>
      </c>
      <c r="C194" s="28" t="s">
        <v>190</v>
      </c>
      <c r="D194" s="29">
        <f t="shared" si="25"/>
        <v>71.62</v>
      </c>
      <c r="E194" s="29">
        <f t="shared" si="28"/>
        <v>70.22</v>
      </c>
      <c r="F194" s="50">
        <f t="shared" si="29"/>
        <v>63.839999999999996</v>
      </c>
      <c r="G194" s="29">
        <v>60.8</v>
      </c>
      <c r="H194" s="40" t="s">
        <v>1</v>
      </c>
      <c r="I194" s="67">
        <v>105</v>
      </c>
    </row>
    <row r="195" spans="1:10" ht="36">
      <c r="A195" s="74">
        <v>78318820</v>
      </c>
      <c r="B195" s="74" t="str">
        <f>LEFT(C195,60)</f>
        <v>profi-air set de conexión para conducto en espiral 4 x DN180</v>
      </c>
      <c r="C195" s="28" t="s">
        <v>191</v>
      </c>
      <c r="D195" s="29">
        <f t="shared" si="25"/>
        <v>75.150000000000006</v>
      </c>
      <c r="E195" s="29">
        <f t="shared" si="28"/>
        <v>73.680000000000007</v>
      </c>
      <c r="F195" s="50">
        <f t="shared" si="29"/>
        <v>66.989999999999995</v>
      </c>
      <c r="G195" s="29">
        <v>63.8</v>
      </c>
      <c r="H195" s="40" t="s">
        <v>1</v>
      </c>
      <c r="I195" s="67">
        <v>106</v>
      </c>
    </row>
    <row r="196" spans="1:10" s="16" customFormat="1" ht="60">
      <c r="A196" s="74">
        <v>78316850</v>
      </c>
      <c r="B196" s="74" t="str">
        <f>LEFT(C196,29)</f>
        <v xml:space="preserve">profi-air Silenciador DN 160
</v>
      </c>
      <c r="C196" s="28" t="s">
        <v>192</v>
      </c>
      <c r="D196" s="29">
        <f t="shared" si="25"/>
        <v>132.76</v>
      </c>
      <c r="E196" s="29">
        <f t="shared" si="28"/>
        <v>130.16</v>
      </c>
      <c r="F196" s="50">
        <f t="shared" si="29"/>
        <v>118.33500000000001</v>
      </c>
      <c r="G196" s="29">
        <v>112.7</v>
      </c>
      <c r="H196" s="40" t="s">
        <v>1</v>
      </c>
      <c r="I196" s="67">
        <v>106</v>
      </c>
      <c r="J196"/>
    </row>
    <row r="197" spans="1:10" ht="60">
      <c r="A197" s="74">
        <v>78318850</v>
      </c>
      <c r="B197" s="74" t="str">
        <f>LEFT(C197,29)</f>
        <v xml:space="preserve">profi-air Silenciador DN 180
</v>
      </c>
      <c r="C197" s="28" t="s">
        <v>193</v>
      </c>
      <c r="D197" s="29">
        <f t="shared" si="25"/>
        <v>146.78</v>
      </c>
      <c r="E197" s="29">
        <f t="shared" si="28"/>
        <v>143.91</v>
      </c>
      <c r="F197" s="50">
        <f t="shared" si="29"/>
        <v>130.83000000000001</v>
      </c>
      <c r="G197" s="29">
        <v>124.6</v>
      </c>
      <c r="H197" s="40" t="s">
        <v>1</v>
      </c>
      <c r="I197" s="67">
        <v>107</v>
      </c>
    </row>
    <row r="198" spans="1:10" ht="36">
      <c r="A198" s="74">
        <v>78300837</v>
      </c>
      <c r="B198" s="74" t="str">
        <f>LEFT(C198,65)</f>
        <v>profi-air control remoto inalámbrico para 180 flat / 250/360 flex</v>
      </c>
      <c r="C198" s="28" t="s">
        <v>180</v>
      </c>
      <c r="D198" s="29">
        <f t="shared" si="25"/>
        <v>435.77</v>
      </c>
      <c r="E198" s="29">
        <f t="shared" si="28"/>
        <v>427.23</v>
      </c>
      <c r="F198" s="50">
        <f t="shared" si="29"/>
        <v>388.39499999999998</v>
      </c>
      <c r="G198" s="29">
        <v>369.9</v>
      </c>
      <c r="H198" s="40" t="s">
        <v>1</v>
      </c>
      <c r="I198" s="67">
        <v>107</v>
      </c>
    </row>
    <row r="199" spans="1:10" ht="60">
      <c r="A199" s="74">
        <v>78300842</v>
      </c>
      <c r="B199" s="74" t="str">
        <f>LEFT(C199,68)</f>
        <v>profi-air cable de conexion cpckpit pro para 180 flat / 250/360 flex</v>
      </c>
      <c r="C199" s="28" t="s">
        <v>194</v>
      </c>
      <c r="D199" s="29">
        <f t="shared" si="25"/>
        <v>32.5</v>
      </c>
      <c r="E199" s="29">
        <f t="shared" si="28"/>
        <v>31.87</v>
      </c>
      <c r="F199" s="50">
        <f t="shared" si="29"/>
        <v>28.980000000000004</v>
      </c>
      <c r="G199" s="29">
        <v>27.6</v>
      </c>
      <c r="H199" s="40" t="s">
        <v>1</v>
      </c>
      <c r="I199" s="67">
        <v>108</v>
      </c>
    </row>
    <row r="200" spans="1:10" ht="180">
      <c r="A200" s="74">
        <v>78301830</v>
      </c>
      <c r="B200" s="74" t="str">
        <f>LEFT(C200,51)</f>
        <v xml:space="preserve">profi-air calentador antihielo 1,4KW para 250 flex
</v>
      </c>
      <c r="C200" s="28" t="s">
        <v>195</v>
      </c>
      <c r="D200" s="29">
        <f t="shared" si="25"/>
        <v>314.31</v>
      </c>
      <c r="E200" s="29">
        <f t="shared" si="28"/>
        <v>308.14999999999998</v>
      </c>
      <c r="F200" s="50">
        <f t="shared" si="29"/>
        <v>280.14000000000004</v>
      </c>
      <c r="G200" s="29">
        <v>266.8</v>
      </c>
      <c r="H200" s="40" t="s">
        <v>1</v>
      </c>
      <c r="I200" s="67">
        <v>109</v>
      </c>
    </row>
    <row r="201" spans="1:10" ht="180">
      <c r="A201" s="74">
        <v>78302830</v>
      </c>
      <c r="B201" s="74" t="str">
        <f t="shared" ref="B201" si="33">LEFT(C201,52)</f>
        <v xml:space="preserve">profi-air calentador antihielo 1,85KW para 360 flex
</v>
      </c>
      <c r="C201" s="28" t="s">
        <v>196</v>
      </c>
      <c r="D201" s="29">
        <f t="shared" si="25"/>
        <v>342.82</v>
      </c>
      <c r="E201" s="29">
        <f t="shared" si="28"/>
        <v>336.1</v>
      </c>
      <c r="F201" s="50">
        <f t="shared" si="29"/>
        <v>305.55</v>
      </c>
      <c r="G201" s="29">
        <v>291</v>
      </c>
      <c r="H201" s="40" t="s">
        <v>1</v>
      </c>
      <c r="I201" s="67">
        <v>109</v>
      </c>
    </row>
    <row r="202" spans="1:10" ht="144">
      <c r="A202" s="74">
        <v>78300803</v>
      </c>
      <c r="B202" s="74" t="str">
        <f>LEFT(C202,55)</f>
        <v>profi-air intercambiador térmico entalpico 250/360 flex</v>
      </c>
      <c r="C202" s="28" t="s">
        <v>197</v>
      </c>
      <c r="D202" s="29">
        <f t="shared" si="25"/>
        <v>1331.25</v>
      </c>
      <c r="E202" s="29">
        <f t="shared" si="28"/>
        <v>1305.1500000000001</v>
      </c>
      <c r="F202" s="50">
        <f t="shared" si="29"/>
        <v>1186.5</v>
      </c>
      <c r="G202" s="29">
        <v>1130</v>
      </c>
      <c r="H202" s="40" t="s">
        <v>1</v>
      </c>
      <c r="I202" s="67">
        <v>110</v>
      </c>
    </row>
    <row r="203" spans="1:10" ht="60">
      <c r="A203" s="74">
        <v>78300834</v>
      </c>
      <c r="B203" s="74" t="str">
        <f>LEFT(C203,50)</f>
        <v xml:space="preserve">profi-air sensor COV para 180 flat / 250/360 flex
</v>
      </c>
      <c r="C203" s="28" t="s">
        <v>182</v>
      </c>
      <c r="D203" s="29">
        <f t="shared" si="25"/>
        <v>419.15</v>
      </c>
      <c r="E203" s="29">
        <f t="shared" si="28"/>
        <v>410.94</v>
      </c>
      <c r="F203" s="50">
        <f t="shared" si="29"/>
        <v>373.59000000000003</v>
      </c>
      <c r="G203" s="29">
        <v>355.8</v>
      </c>
      <c r="H203" s="40" t="s">
        <v>1</v>
      </c>
      <c r="I203" s="67">
        <v>110</v>
      </c>
    </row>
    <row r="204" spans="1:10" ht="60">
      <c r="A204" s="74">
        <v>78300835</v>
      </c>
      <c r="B204" s="74" t="str">
        <f>LEFT(C204,57)</f>
        <v xml:space="preserve">profi-air sensor de humedad para 180 flat / 250/360 flex
</v>
      </c>
      <c r="C204" s="28" t="s">
        <v>198</v>
      </c>
      <c r="D204" s="29">
        <f t="shared" si="25"/>
        <v>130.99</v>
      </c>
      <c r="E204" s="29">
        <f t="shared" si="28"/>
        <v>128.43</v>
      </c>
      <c r="F204" s="50">
        <f t="shared" si="29"/>
        <v>116.76</v>
      </c>
      <c r="G204" s="29">
        <v>111.2</v>
      </c>
      <c r="H204" s="40" t="s">
        <v>1</v>
      </c>
      <c r="I204" s="67">
        <v>112</v>
      </c>
    </row>
    <row r="205" spans="1:10" ht="60">
      <c r="A205" s="74">
        <v>78300841</v>
      </c>
      <c r="B205" s="74" t="str">
        <f>LEFT(C205,50)</f>
        <v xml:space="preserve">profi-air higrostato para 180 flat / 250/360 flex
</v>
      </c>
      <c r="C205" s="28" t="s">
        <v>199</v>
      </c>
      <c r="D205" s="29">
        <f t="shared" si="25"/>
        <v>263.77</v>
      </c>
      <c r="E205" s="29">
        <f t="shared" si="28"/>
        <v>258.60000000000002</v>
      </c>
      <c r="F205" s="50">
        <f t="shared" si="29"/>
        <v>235.09500000000003</v>
      </c>
      <c r="G205" s="29">
        <v>223.9</v>
      </c>
      <c r="H205" s="40" t="s">
        <v>1</v>
      </c>
      <c r="I205" s="67">
        <v>115</v>
      </c>
    </row>
    <row r="206" spans="1:10" ht="60">
      <c r="A206" s="74">
        <v>78300838</v>
      </c>
      <c r="B206" s="74" t="str">
        <f>LEFT(C206,55)</f>
        <v>profi-air caja de conexión para 180 flat / 250/360 flex</v>
      </c>
      <c r="C206" s="28" t="s">
        <v>200</v>
      </c>
      <c r="D206" s="29">
        <f t="shared" si="25"/>
        <v>488.9</v>
      </c>
      <c r="E206" s="29">
        <f t="shared" si="28"/>
        <v>479.32</v>
      </c>
      <c r="F206" s="50">
        <f t="shared" si="29"/>
        <v>435.75</v>
      </c>
      <c r="G206" s="29">
        <v>415</v>
      </c>
      <c r="H206" s="40" t="s">
        <v>1</v>
      </c>
      <c r="I206" s="67">
        <v>115</v>
      </c>
    </row>
    <row r="207" spans="1:10" ht="276">
      <c r="A207" s="74">
        <v>78309714</v>
      </c>
      <c r="B207" s="74" t="str">
        <f>LEFT(C207,69)</f>
        <v xml:space="preserve">profi-air equipo de ventilación 140 lite, 140 m3/h max 100 Pa, DN160
</v>
      </c>
      <c r="C207" s="28" t="s">
        <v>742</v>
      </c>
      <c r="D207" s="29">
        <f t="shared" ref="D207:D246" si="34">+E207</f>
        <v>1595</v>
      </c>
      <c r="E207" s="29">
        <f>TRUNC(F207,2)</f>
        <v>1595</v>
      </c>
      <c r="F207" s="50">
        <f t="shared" ref="F207:F221" si="35">+G207</f>
        <v>1595</v>
      </c>
      <c r="G207" s="29">
        <v>1595</v>
      </c>
      <c r="H207" s="40" t="s">
        <v>1</v>
      </c>
      <c r="I207" s="67">
        <v>115</v>
      </c>
    </row>
    <row r="208" spans="1:10" ht="60">
      <c r="A208" s="74">
        <v>78309837</v>
      </c>
      <c r="B208" s="74" t="str">
        <f>LEFT(C208,54)</f>
        <v>profi-air control remoto con módulo WiFi para 140 lite</v>
      </c>
      <c r="C208" s="28" t="s">
        <v>225</v>
      </c>
      <c r="D208" s="29">
        <f t="shared" si="34"/>
        <v>195</v>
      </c>
      <c r="E208" s="29">
        <f t="shared" ref="E208:E223" si="36">TRUNC(F208,2)</f>
        <v>195</v>
      </c>
      <c r="F208" s="50">
        <f t="shared" si="35"/>
        <v>195</v>
      </c>
      <c r="G208" s="29">
        <v>195</v>
      </c>
      <c r="H208" s="40" t="s">
        <v>1</v>
      </c>
      <c r="I208" s="67">
        <v>115</v>
      </c>
    </row>
    <row r="209" spans="1:9" ht="72">
      <c r="A209" s="74">
        <v>78309881</v>
      </c>
      <c r="B209" s="74" t="str">
        <f>LEFT(C209,45)</f>
        <v xml:space="preserve">profi-air set de filtros F7/F7 para 140 lite
</v>
      </c>
      <c r="C209" s="28" t="s">
        <v>226</v>
      </c>
      <c r="D209" s="29">
        <f t="shared" si="34"/>
        <v>58</v>
      </c>
      <c r="E209" s="29">
        <f>TRUNC(F209,2)</f>
        <v>58</v>
      </c>
      <c r="F209" s="50">
        <f>+G209</f>
        <v>58</v>
      </c>
      <c r="G209" s="29">
        <v>58</v>
      </c>
      <c r="H209" s="40" t="s">
        <v>1</v>
      </c>
      <c r="I209" s="67">
        <v>115</v>
      </c>
    </row>
    <row r="210" spans="1:9" ht="72">
      <c r="A210" s="74">
        <v>78309882</v>
      </c>
      <c r="B210" s="74" t="str">
        <f>LEFT(C210,49)</f>
        <v xml:space="preserve">profi-air filtro de carbono activo para 140 lite
</v>
      </c>
      <c r="C210" s="28" t="s">
        <v>227</v>
      </c>
      <c r="D210" s="29">
        <f t="shared" si="34"/>
        <v>34</v>
      </c>
      <c r="E210" s="29">
        <f>TRUNC(F210,2)</f>
        <v>34</v>
      </c>
      <c r="F210" s="50">
        <f>+G210</f>
        <v>34</v>
      </c>
      <c r="G210" s="29">
        <v>34</v>
      </c>
      <c r="H210" s="40" t="s">
        <v>1</v>
      </c>
      <c r="I210" s="67">
        <v>116</v>
      </c>
    </row>
    <row r="211" spans="1:9" ht="60">
      <c r="A211" s="74">
        <v>78309831</v>
      </c>
      <c r="B211" s="74" t="str">
        <f>LEFT(C211,38)</f>
        <v xml:space="preserve">profi-air sensor de COV para 140 lite
</v>
      </c>
      <c r="C211" s="28" t="s">
        <v>228</v>
      </c>
      <c r="D211" s="29">
        <f t="shared" si="34"/>
        <v>325</v>
      </c>
      <c r="E211" s="29">
        <f>TRUNC(F211,2)</f>
        <v>325</v>
      </c>
      <c r="F211" s="50">
        <f>+G211</f>
        <v>325</v>
      </c>
      <c r="G211" s="29">
        <v>325</v>
      </c>
      <c r="H211" s="40" t="s">
        <v>1</v>
      </c>
      <c r="I211" s="67">
        <v>117</v>
      </c>
    </row>
    <row r="212" spans="1:9" ht="60">
      <c r="A212" s="74">
        <v>78309832</v>
      </c>
      <c r="B212" s="74" t="str">
        <f>LEFT(C212,42)</f>
        <v xml:space="preserve">profi-air sensor de humedad para 140 lite
</v>
      </c>
      <c r="C212" s="28" t="s">
        <v>229</v>
      </c>
      <c r="D212" s="29">
        <f t="shared" si="34"/>
        <v>179</v>
      </c>
      <c r="E212" s="29">
        <f>TRUNC(F212,2)</f>
        <v>179</v>
      </c>
      <c r="F212" s="50">
        <f>+G212</f>
        <v>179</v>
      </c>
      <c r="G212" s="29">
        <v>179</v>
      </c>
      <c r="H212" s="40" t="s">
        <v>1</v>
      </c>
      <c r="I212" s="67">
        <v>117</v>
      </c>
    </row>
    <row r="213" spans="1:9" ht="216">
      <c r="A213" s="74">
        <v>78309802</v>
      </c>
      <c r="B213" s="74" t="str">
        <f>LEFT(C213,56)</f>
        <v>profi-air intercambiador térmico entálpico para 140 lite</v>
      </c>
      <c r="C213" s="28" t="s">
        <v>230</v>
      </c>
      <c r="D213" s="29">
        <f t="shared" si="34"/>
        <v>785</v>
      </c>
      <c r="E213" s="29">
        <f t="shared" si="36"/>
        <v>785</v>
      </c>
      <c r="F213" s="50">
        <f t="shared" si="35"/>
        <v>785</v>
      </c>
      <c r="G213" s="29">
        <v>785</v>
      </c>
      <c r="H213" s="40" t="s">
        <v>1</v>
      </c>
      <c r="I213" s="67">
        <v>117</v>
      </c>
    </row>
    <row r="214" spans="1:9" ht="96">
      <c r="A214" s="74">
        <v>78309812</v>
      </c>
      <c r="B214" s="74" t="str">
        <f>LEFT(C214,62)</f>
        <v>profi-air caja de pared profi-air con colector debajo 140 lite</v>
      </c>
      <c r="C214" s="28" t="s">
        <v>523</v>
      </c>
      <c r="D214" s="29">
        <f t="shared" si="34"/>
        <v>630</v>
      </c>
      <c r="E214" s="29">
        <f t="shared" si="36"/>
        <v>630</v>
      </c>
      <c r="F214" s="50">
        <f t="shared" si="35"/>
        <v>630</v>
      </c>
      <c r="G214" s="29">
        <v>630</v>
      </c>
      <c r="H214" s="40" t="s">
        <v>1</v>
      </c>
      <c r="I214" s="67">
        <v>117</v>
      </c>
    </row>
    <row r="215" spans="1:9" ht="96">
      <c r="A215" s="74">
        <v>78309813</v>
      </c>
      <c r="B215" s="74" t="str">
        <f>LEFT(C215,62)</f>
        <v>profi-air caja de pared profi-air con colector encima 140 lite</v>
      </c>
      <c r="C215" s="28" t="s">
        <v>524</v>
      </c>
      <c r="D215" s="29">
        <f t="shared" si="34"/>
        <v>655</v>
      </c>
      <c r="E215" s="29">
        <f t="shared" si="36"/>
        <v>655</v>
      </c>
      <c r="F215" s="50">
        <f t="shared" si="35"/>
        <v>655</v>
      </c>
      <c r="G215" s="29">
        <v>655</v>
      </c>
      <c r="H215" s="40" t="s">
        <v>1</v>
      </c>
      <c r="I215" s="67">
        <v>120</v>
      </c>
    </row>
    <row r="216" spans="1:9" ht="48">
      <c r="A216" s="74">
        <v>78309814</v>
      </c>
      <c r="B216" s="74" t="str">
        <f>LEFT(C216,59)</f>
        <v xml:space="preserve">profi-air rejilla de caja de pared profi-air para 140 lite
</v>
      </c>
      <c r="C216" s="28" t="s">
        <v>231</v>
      </c>
      <c r="D216" s="29">
        <f t="shared" si="34"/>
        <v>250</v>
      </c>
      <c r="E216" s="29">
        <f t="shared" si="36"/>
        <v>250</v>
      </c>
      <c r="F216" s="50">
        <f t="shared" si="35"/>
        <v>250</v>
      </c>
      <c r="G216" s="29">
        <v>250</v>
      </c>
      <c r="H216" s="40" t="s">
        <v>1</v>
      </c>
      <c r="I216" s="67">
        <v>120</v>
      </c>
    </row>
    <row r="217" spans="1:9" ht="36">
      <c r="A217" s="74">
        <v>78309815</v>
      </c>
      <c r="B217" s="74" t="str">
        <f>LEFT(C217,45)</f>
        <v xml:space="preserve">profi-air embellecedor frontal para 140 lite
</v>
      </c>
      <c r="C217" s="28" t="s">
        <v>622</v>
      </c>
      <c r="D217" s="29">
        <f t="shared" si="34"/>
        <v>135</v>
      </c>
      <c r="E217" s="29">
        <f t="shared" si="36"/>
        <v>135</v>
      </c>
      <c r="F217" s="50">
        <f t="shared" si="35"/>
        <v>135</v>
      </c>
      <c r="G217" s="29">
        <v>135</v>
      </c>
      <c r="H217" s="40" t="s">
        <v>1</v>
      </c>
      <c r="I217" s="67">
        <v>120</v>
      </c>
    </row>
    <row r="218" spans="1:9" ht="72">
      <c r="A218" s="74" t="s">
        <v>208</v>
      </c>
      <c r="B218" s="74" t="str">
        <f>LEFT(C218,34)</f>
        <v xml:space="preserve">profi-air puesta en marcha básica
</v>
      </c>
      <c r="C218" s="28" t="s">
        <v>209</v>
      </c>
      <c r="D218" s="29">
        <f t="shared" si="34"/>
        <v>195</v>
      </c>
      <c r="E218" s="29">
        <f t="shared" si="36"/>
        <v>195</v>
      </c>
      <c r="F218" s="50">
        <f t="shared" si="35"/>
        <v>195</v>
      </c>
      <c r="G218" s="29">
        <v>195</v>
      </c>
      <c r="H218" s="40" t="s">
        <v>1</v>
      </c>
      <c r="I218" s="67">
        <v>120</v>
      </c>
    </row>
    <row r="219" spans="1:9" ht="72">
      <c r="A219" s="74" t="s">
        <v>210</v>
      </c>
      <c r="B219" s="74" t="str">
        <f>LEFT(C219,35)</f>
        <v>profi-air puesta en marcha completa</v>
      </c>
      <c r="C219" s="28" t="s">
        <v>211</v>
      </c>
      <c r="D219" s="29">
        <f t="shared" si="34"/>
        <v>225</v>
      </c>
      <c r="E219" s="29">
        <f t="shared" si="36"/>
        <v>225</v>
      </c>
      <c r="F219" s="50">
        <f t="shared" si="35"/>
        <v>225</v>
      </c>
      <c r="G219" s="29">
        <v>225</v>
      </c>
      <c r="H219" s="40" t="s">
        <v>1</v>
      </c>
      <c r="I219" s="67">
        <v>120</v>
      </c>
    </row>
    <row r="220" spans="1:9" ht="72">
      <c r="A220" s="74" t="s">
        <v>212</v>
      </c>
      <c r="B220" s="74" t="str">
        <f>LEFT(C220,38)</f>
        <v xml:space="preserve">profi-air puesta en marcha básica RCC
</v>
      </c>
      <c r="C220" s="28" t="s">
        <v>213</v>
      </c>
      <c r="D220" s="29">
        <f t="shared" si="34"/>
        <v>148</v>
      </c>
      <c r="E220" s="29">
        <f t="shared" si="36"/>
        <v>148</v>
      </c>
      <c r="F220" s="50">
        <f t="shared" si="35"/>
        <v>148</v>
      </c>
      <c r="G220" s="29">
        <v>148</v>
      </c>
      <c r="H220" s="40" t="s">
        <v>1</v>
      </c>
      <c r="I220" s="67">
        <v>120</v>
      </c>
    </row>
    <row r="221" spans="1:9" ht="72">
      <c r="A221" s="74" t="s">
        <v>214</v>
      </c>
      <c r="B221" s="74" t="str">
        <f>LEFT(C221,39)</f>
        <v>profi-air puesta en marcha completa RCC</v>
      </c>
      <c r="C221" s="28" t="s">
        <v>215</v>
      </c>
      <c r="D221" s="29">
        <f t="shared" si="34"/>
        <v>177</v>
      </c>
      <c r="E221" s="29">
        <f t="shared" si="36"/>
        <v>177</v>
      </c>
      <c r="F221" s="50">
        <f t="shared" si="35"/>
        <v>177</v>
      </c>
      <c r="G221" s="29">
        <v>177</v>
      </c>
      <c r="H221" s="40" t="s">
        <v>1</v>
      </c>
      <c r="I221" s="67">
        <v>120</v>
      </c>
    </row>
    <row r="222" spans="1:9" ht="72">
      <c r="A222" s="74" t="s">
        <v>216</v>
      </c>
      <c r="B222" s="74" t="str">
        <f>LEFT(C222,34)</f>
        <v xml:space="preserve">profi-air puesta en marcha básica
</v>
      </c>
      <c r="C222" s="28" t="s">
        <v>209</v>
      </c>
      <c r="D222" s="29">
        <f t="shared" si="34"/>
        <v>309</v>
      </c>
      <c r="E222" s="29">
        <f t="shared" si="36"/>
        <v>309</v>
      </c>
      <c r="F222" s="50">
        <f>+G222</f>
        <v>309</v>
      </c>
      <c r="G222" s="29">
        <v>309</v>
      </c>
      <c r="H222" s="40" t="s">
        <v>1</v>
      </c>
      <c r="I222" s="67">
        <v>121</v>
      </c>
    </row>
    <row r="223" spans="1:9" ht="72">
      <c r="A223" s="74" t="s">
        <v>217</v>
      </c>
      <c r="B223" s="74" t="str">
        <f>LEFT(C223,35)</f>
        <v>profi-air puesta en marcha completa</v>
      </c>
      <c r="C223" s="28" t="s">
        <v>211</v>
      </c>
      <c r="D223" s="29">
        <f t="shared" si="34"/>
        <v>336</v>
      </c>
      <c r="E223" s="29">
        <f t="shared" si="36"/>
        <v>336</v>
      </c>
      <c r="F223" s="50">
        <f>+G223</f>
        <v>336</v>
      </c>
      <c r="G223" s="29">
        <v>336</v>
      </c>
      <c r="H223" s="40" t="s">
        <v>1</v>
      </c>
      <c r="I223" s="67">
        <v>121</v>
      </c>
    </row>
    <row r="224" spans="1:9" ht="36">
      <c r="A224" s="74">
        <v>90012700</v>
      </c>
      <c r="B224" s="74" t="str">
        <f>LEFT(C224,53)</f>
        <v>profi-air isoflex DN127, 25mm aislante, longitud: 10m</v>
      </c>
      <c r="C224" s="28" t="s">
        <v>218</v>
      </c>
      <c r="D224" s="29">
        <v>8.3000000000000007</v>
      </c>
      <c r="E224" s="29">
        <f t="shared" si="28"/>
        <v>7.85</v>
      </c>
      <c r="F224" s="50">
        <f t="shared" ref="F224:F231" si="37">G224*1.05</f>
        <v>7.14</v>
      </c>
      <c r="G224" s="29">
        <v>6.8</v>
      </c>
      <c r="H224" s="40" t="s">
        <v>0</v>
      </c>
      <c r="I224" s="67"/>
    </row>
    <row r="225" spans="1:10" ht="36">
      <c r="A225" s="74">
        <v>90016000</v>
      </c>
      <c r="B225" s="74" t="str">
        <f>LEFT(C225,53)</f>
        <v>profi-air isoflex DN160, 25mm aislante, longitud: 10m</v>
      </c>
      <c r="C225" s="28" t="s">
        <v>219</v>
      </c>
      <c r="D225" s="29">
        <v>9.42</v>
      </c>
      <c r="E225" s="29">
        <f t="shared" si="28"/>
        <v>8.77</v>
      </c>
      <c r="F225" s="50">
        <f t="shared" si="37"/>
        <v>7.9799999999999995</v>
      </c>
      <c r="G225" s="29">
        <v>7.6</v>
      </c>
      <c r="H225" s="40" t="s">
        <v>0</v>
      </c>
      <c r="I225" s="67"/>
    </row>
    <row r="226" spans="1:10" ht="36">
      <c r="A226" s="74">
        <v>90018000</v>
      </c>
      <c r="B226" s="74" t="str">
        <f>LEFT(C226,53)</f>
        <v>profi-air isoflex DN180, 25mm aislante, longitud: 10m</v>
      </c>
      <c r="C226" s="28" t="s">
        <v>220</v>
      </c>
      <c r="D226" s="29">
        <f t="shared" si="34"/>
        <v>11.43</v>
      </c>
      <c r="E226" s="29">
        <f t="shared" si="28"/>
        <v>11.43</v>
      </c>
      <c r="F226" s="50">
        <f t="shared" si="37"/>
        <v>10.395000000000001</v>
      </c>
      <c r="G226" s="29">
        <v>9.9</v>
      </c>
      <c r="H226" s="40" t="s">
        <v>0</v>
      </c>
      <c r="I226" s="67"/>
    </row>
    <row r="227" spans="1:10" ht="24">
      <c r="A227" s="74">
        <v>90016025</v>
      </c>
      <c r="B227" s="74" t="str">
        <f>LEFT(C227,60)</f>
        <v>profi-air reducción metálica DN160-DN125
profi-air reducción</v>
      </c>
      <c r="C227" s="28" t="s">
        <v>774</v>
      </c>
      <c r="D227" s="29">
        <v>18.350000000000001</v>
      </c>
      <c r="E227" s="75">
        <v>17.2</v>
      </c>
      <c r="F227" s="50"/>
      <c r="G227" s="29"/>
      <c r="H227" s="40" t="s">
        <v>1</v>
      </c>
      <c r="I227" s="67"/>
    </row>
    <row r="228" spans="1:10" ht="48">
      <c r="A228" s="166">
        <v>90010160</v>
      </c>
      <c r="B228" s="166" t="str">
        <f>LEFT(C228,69)</f>
        <v xml:space="preserve">profi-air equipo de ventilación 160 lite, 160 m3/h max 120 Pa, DN125
</v>
      </c>
      <c r="C228" s="167" t="s">
        <v>221</v>
      </c>
      <c r="D228" s="168">
        <f t="shared" si="34"/>
        <v>2136.75</v>
      </c>
      <c r="E228" s="168">
        <f t="shared" ref="E228:E231" si="38">TRUNC(F228*1.1,2)</f>
        <v>2136.75</v>
      </c>
      <c r="F228" s="169">
        <f t="shared" si="37"/>
        <v>1942.5</v>
      </c>
      <c r="G228" s="168">
        <v>1850</v>
      </c>
      <c r="H228" s="170" t="s">
        <v>1</v>
      </c>
      <c r="I228" s="171"/>
    </row>
    <row r="229" spans="1:10" s="51" customFormat="1" ht="48">
      <c r="A229" s="166">
        <v>90010161</v>
      </c>
      <c r="B229" s="166" t="str">
        <f t="shared" ref="B229:B231" si="39">LEFT(C229,69)</f>
        <v xml:space="preserve">profi-air equipo de ventilación 160 lite, 160 m3/h max 120 Pa, DN125
</v>
      </c>
      <c r="C229" s="167" t="s">
        <v>222</v>
      </c>
      <c r="D229" s="168">
        <f t="shared" si="34"/>
        <v>2136.75</v>
      </c>
      <c r="E229" s="168">
        <f t="shared" si="38"/>
        <v>2136.75</v>
      </c>
      <c r="F229" s="169">
        <f t="shared" si="37"/>
        <v>1942.5</v>
      </c>
      <c r="G229" s="168">
        <v>1850</v>
      </c>
      <c r="H229" s="170" t="s">
        <v>1</v>
      </c>
      <c r="I229" s="171"/>
      <c r="J229"/>
    </row>
    <row r="230" spans="1:10" s="51" customFormat="1" ht="24">
      <c r="A230" s="166">
        <v>90010162</v>
      </c>
      <c r="B230" s="166" t="str">
        <f t="shared" si="39"/>
        <v xml:space="preserve">profi-air equipo de ventilación 160 lite, 160 m3/h max 120 Pa, DN125
</v>
      </c>
      <c r="C230" s="167" t="s">
        <v>223</v>
      </c>
      <c r="D230" s="168">
        <f t="shared" si="34"/>
        <v>2136.75</v>
      </c>
      <c r="E230" s="168">
        <f t="shared" si="38"/>
        <v>2136.75</v>
      </c>
      <c r="F230" s="169">
        <f t="shared" si="37"/>
        <v>1942.5</v>
      </c>
      <c r="G230" s="168">
        <v>1850</v>
      </c>
      <c r="H230" s="170" t="s">
        <v>1</v>
      </c>
      <c r="I230" s="171"/>
      <c r="J230"/>
    </row>
    <row r="231" spans="1:10" s="51" customFormat="1" ht="24">
      <c r="A231" s="166">
        <v>90010163</v>
      </c>
      <c r="B231" s="166" t="str">
        <f t="shared" si="39"/>
        <v xml:space="preserve">profi-air equipo de ventilación 160 lite, 160 m3/h max 120 Pa, DN125
</v>
      </c>
      <c r="C231" s="167" t="s">
        <v>224</v>
      </c>
      <c r="D231" s="168">
        <f t="shared" si="34"/>
        <v>2136.75</v>
      </c>
      <c r="E231" s="168">
        <f t="shared" si="38"/>
        <v>2136.75</v>
      </c>
      <c r="F231" s="169">
        <f t="shared" si="37"/>
        <v>1942.5</v>
      </c>
      <c r="G231" s="168">
        <v>1850</v>
      </c>
      <c r="H231" s="170" t="s">
        <v>1</v>
      </c>
      <c r="I231" s="171"/>
      <c r="J231"/>
    </row>
    <row r="232" spans="1:10" s="51" customFormat="1" ht="36">
      <c r="A232" s="166">
        <v>78363370</v>
      </c>
      <c r="B232" s="166" t="str">
        <f>LEFT(C232,28)</f>
        <v xml:space="preserve">profi-air classic tapa DN63
</v>
      </c>
      <c r="C232" s="167" t="s">
        <v>75</v>
      </c>
      <c r="D232" s="168">
        <f t="shared" si="34"/>
        <v>3.6750000000000003</v>
      </c>
      <c r="E232" s="168">
        <f>+F232</f>
        <v>3.6750000000000003</v>
      </c>
      <c r="F232" s="169">
        <f t="shared" ref="F232:F240" si="40">G232*1.05</f>
        <v>3.6750000000000003</v>
      </c>
      <c r="G232" s="168">
        <v>3.5</v>
      </c>
      <c r="H232" s="170" t="s">
        <v>1</v>
      </c>
      <c r="I232" s="171"/>
      <c r="J232"/>
    </row>
    <row r="233" spans="1:10" s="51" customFormat="1" ht="36">
      <c r="A233" s="166">
        <v>78375370</v>
      </c>
      <c r="B233" s="166" t="str">
        <f t="shared" ref="B233:B234" si="41">LEFT(C233,28)</f>
        <v xml:space="preserve">profi-air classic tapa DN75
</v>
      </c>
      <c r="C233" s="167" t="s">
        <v>76</v>
      </c>
      <c r="D233" s="168">
        <f t="shared" si="34"/>
        <v>4.0949999999999998</v>
      </c>
      <c r="E233" s="168">
        <f t="shared" ref="E233:E247" si="42">+F233</f>
        <v>4.0949999999999998</v>
      </c>
      <c r="F233" s="169">
        <f t="shared" si="40"/>
        <v>4.0949999999999998</v>
      </c>
      <c r="G233" s="168">
        <v>3.9</v>
      </c>
      <c r="H233" s="170" t="s">
        <v>1</v>
      </c>
      <c r="I233" s="171"/>
      <c r="J233"/>
    </row>
    <row r="234" spans="1:10" s="51" customFormat="1" ht="36">
      <c r="A234" s="166">
        <v>78390370</v>
      </c>
      <c r="B234" s="166" t="str">
        <f t="shared" si="41"/>
        <v xml:space="preserve">profi-air classic tapa DN90
</v>
      </c>
      <c r="C234" s="167" t="s">
        <v>77</v>
      </c>
      <c r="D234" s="168">
        <f t="shared" si="34"/>
        <v>4.41</v>
      </c>
      <c r="E234" s="168">
        <f t="shared" si="42"/>
        <v>4.41</v>
      </c>
      <c r="F234" s="169">
        <f t="shared" si="40"/>
        <v>4.41</v>
      </c>
      <c r="G234" s="168">
        <v>4.2</v>
      </c>
      <c r="H234" s="170" t="s">
        <v>1</v>
      </c>
      <c r="I234" s="171"/>
      <c r="J234"/>
    </row>
    <row r="235" spans="1:10" s="51" customFormat="1">
      <c r="A235" s="166">
        <v>78363380</v>
      </c>
      <c r="B235" s="166" t="str">
        <f>LEFT(C235,52)</f>
        <v>profi-air classic difusor de aire 90º 3xDN63 - DN125</v>
      </c>
      <c r="C235" s="167" t="s">
        <v>81</v>
      </c>
      <c r="D235" s="168">
        <f t="shared" si="34"/>
        <v>45.464999999999996</v>
      </c>
      <c r="E235" s="168">
        <f t="shared" si="42"/>
        <v>45.464999999999996</v>
      </c>
      <c r="F235" s="169">
        <f t="shared" si="40"/>
        <v>45.464999999999996</v>
      </c>
      <c r="G235" s="168">
        <v>43.3</v>
      </c>
      <c r="H235" s="170" t="s">
        <v>1</v>
      </c>
      <c r="I235" s="171"/>
      <c r="J235"/>
    </row>
    <row r="236" spans="1:10" s="51" customFormat="1" ht="84">
      <c r="A236" s="166">
        <v>78300690</v>
      </c>
      <c r="B236" s="166" t="str">
        <f>LEFT(C236,53)</f>
        <v>profi-air marco de montaje starline negro 298x80x30mm</v>
      </c>
      <c r="C236" s="167" t="s">
        <v>150</v>
      </c>
      <c r="D236" s="168">
        <f t="shared" si="34"/>
        <v>45.045000000000002</v>
      </c>
      <c r="E236" s="168">
        <f t="shared" si="42"/>
        <v>45.045000000000002</v>
      </c>
      <c r="F236" s="169">
        <f t="shared" si="40"/>
        <v>45.045000000000002</v>
      </c>
      <c r="G236" s="168">
        <v>42.9</v>
      </c>
      <c r="H236" s="170" t="s">
        <v>1</v>
      </c>
      <c r="I236" s="171"/>
      <c r="J236"/>
    </row>
    <row r="237" spans="1:10" s="51" customFormat="1" ht="96">
      <c r="A237" s="166">
        <v>78312690</v>
      </c>
      <c r="B237" s="166" t="str">
        <f>LEFT(C237,60)</f>
        <v xml:space="preserve">profi-air marco de montaje starline COMPACT negro Ø122x36mm
</v>
      </c>
      <c r="C237" s="167" t="s">
        <v>151</v>
      </c>
      <c r="D237" s="168">
        <f t="shared" si="34"/>
        <v>46.725000000000001</v>
      </c>
      <c r="E237" s="168">
        <f t="shared" si="42"/>
        <v>46.725000000000001</v>
      </c>
      <c r="F237" s="169">
        <f t="shared" si="40"/>
        <v>46.725000000000001</v>
      </c>
      <c r="G237" s="168">
        <v>44.5</v>
      </c>
      <c r="H237" s="170" t="s">
        <v>1</v>
      </c>
      <c r="I237" s="171"/>
      <c r="J237"/>
    </row>
    <row r="238" spans="1:10" s="51" customFormat="1">
      <c r="A238" s="166">
        <v>78312170</v>
      </c>
      <c r="B238" s="166" t="str">
        <f>LEFT(C238,54)</f>
        <v>profi-air rejilla de pared exterior, acero inox. DN125</v>
      </c>
      <c r="C238" s="167" t="s">
        <v>168</v>
      </c>
      <c r="D238" s="168">
        <f t="shared" si="34"/>
        <v>93.345000000000013</v>
      </c>
      <c r="E238" s="168">
        <f t="shared" si="42"/>
        <v>93.345000000000013</v>
      </c>
      <c r="F238" s="169">
        <f t="shared" si="40"/>
        <v>93.345000000000013</v>
      </c>
      <c r="G238" s="168">
        <v>88.9</v>
      </c>
      <c r="H238" s="170" t="s">
        <v>1</v>
      </c>
      <c r="I238" s="171"/>
      <c r="J238"/>
    </row>
    <row r="239" spans="1:10" s="51" customFormat="1">
      <c r="A239" s="166">
        <v>78316170</v>
      </c>
      <c r="B239" s="166" t="str">
        <f t="shared" ref="B239:B240" si="43">LEFT(C239,54)</f>
        <v>profi-air rejilla de pared exterior, acero inox. DN160</v>
      </c>
      <c r="C239" s="167" t="s">
        <v>169</v>
      </c>
      <c r="D239" s="168">
        <f t="shared" si="34"/>
        <v>99.64500000000001</v>
      </c>
      <c r="E239" s="168">
        <f t="shared" si="42"/>
        <v>99.64500000000001</v>
      </c>
      <c r="F239" s="169">
        <f t="shared" si="40"/>
        <v>99.64500000000001</v>
      </c>
      <c r="G239" s="168">
        <v>94.9</v>
      </c>
      <c r="H239" s="170" t="s">
        <v>1</v>
      </c>
      <c r="I239" s="171"/>
      <c r="J239"/>
    </row>
    <row r="240" spans="1:10" s="51" customFormat="1">
      <c r="A240" s="166">
        <v>78318170</v>
      </c>
      <c r="B240" s="166" t="str">
        <f t="shared" si="43"/>
        <v>profi-air rejilla de pared exterior, acero inox. DN180</v>
      </c>
      <c r="C240" s="167" t="s">
        <v>170</v>
      </c>
      <c r="D240" s="168">
        <f t="shared" si="34"/>
        <v>104.79</v>
      </c>
      <c r="E240" s="168">
        <f t="shared" si="42"/>
        <v>104.79</v>
      </c>
      <c r="F240" s="169">
        <f t="shared" si="40"/>
        <v>104.79</v>
      </c>
      <c r="G240" s="168">
        <v>99.8</v>
      </c>
      <c r="H240" s="170" t="s">
        <v>1</v>
      </c>
      <c r="I240" s="171"/>
      <c r="J240"/>
    </row>
    <row r="241" spans="1:10" s="51" customFormat="1">
      <c r="A241" s="166">
        <v>78302740</v>
      </c>
      <c r="B241" s="166" t="str">
        <f t="shared" ref="B241:B246" si="44">LEFT(C241,52)</f>
        <v>profi-air aparato de ventilación 400 touch, 400 m3/h</v>
      </c>
      <c r="C241" s="167" t="s">
        <v>201</v>
      </c>
      <c r="D241" s="168">
        <f t="shared" si="34"/>
        <v>3034.5</v>
      </c>
      <c r="E241" s="168">
        <f t="shared" si="42"/>
        <v>3034.5</v>
      </c>
      <c r="F241" s="169">
        <f t="shared" ref="F241:F247" si="45">G241*1.05</f>
        <v>3034.5</v>
      </c>
      <c r="G241" s="168">
        <v>2890</v>
      </c>
      <c r="H241" s="170" t="s">
        <v>1</v>
      </c>
      <c r="I241" s="171"/>
      <c r="J241"/>
    </row>
    <row r="242" spans="1:10" s="51" customFormat="1">
      <c r="A242" s="166">
        <v>78300890</v>
      </c>
      <c r="B242" s="166" t="str">
        <f t="shared" si="44"/>
        <v>profi-air filtro de repuesto F5 entrada de aire para</v>
      </c>
      <c r="C242" s="167" t="s">
        <v>202</v>
      </c>
      <c r="D242" s="168">
        <f t="shared" si="34"/>
        <v>46.672500000000007</v>
      </c>
      <c r="E242" s="168">
        <f t="shared" si="42"/>
        <v>46.672500000000007</v>
      </c>
      <c r="F242" s="169">
        <f t="shared" si="45"/>
        <v>46.672500000000007</v>
      </c>
      <c r="G242" s="168">
        <v>44.45</v>
      </c>
      <c r="H242" s="170" t="s">
        <v>1</v>
      </c>
      <c r="I242" s="171"/>
      <c r="J242"/>
    </row>
    <row r="243" spans="1:10" s="51" customFormat="1">
      <c r="A243" s="166">
        <v>78300892</v>
      </c>
      <c r="B243" s="166" t="str">
        <f t="shared" si="44"/>
        <v>profi-air filtro de repuesto F7 entrada de aire para</v>
      </c>
      <c r="C243" s="167" t="s">
        <v>203</v>
      </c>
      <c r="D243" s="168">
        <f t="shared" si="34"/>
        <v>57.592500000000001</v>
      </c>
      <c r="E243" s="168">
        <f t="shared" si="42"/>
        <v>57.592500000000001</v>
      </c>
      <c r="F243" s="169">
        <f t="shared" si="45"/>
        <v>57.592500000000001</v>
      </c>
      <c r="G243" s="168">
        <v>54.85</v>
      </c>
      <c r="H243" s="170" t="s">
        <v>1</v>
      </c>
      <c r="I243" s="171"/>
      <c r="J243"/>
    </row>
    <row r="244" spans="1:10" s="51" customFormat="1">
      <c r="A244" s="166">
        <v>78300891</v>
      </c>
      <c r="B244" s="166" t="str">
        <f t="shared" si="44"/>
        <v xml:space="preserve">profi-air filtro de repuesto G4 salida de aire para </v>
      </c>
      <c r="C244" s="167" t="s">
        <v>204</v>
      </c>
      <c r="D244" s="168">
        <f t="shared" si="34"/>
        <v>43.575000000000003</v>
      </c>
      <c r="E244" s="168">
        <f t="shared" si="42"/>
        <v>43.575000000000003</v>
      </c>
      <c r="F244" s="169">
        <f t="shared" si="45"/>
        <v>43.575000000000003</v>
      </c>
      <c r="G244" s="168">
        <v>41.5</v>
      </c>
      <c r="H244" s="170" t="s">
        <v>1</v>
      </c>
      <c r="I244" s="171"/>
      <c r="J244"/>
    </row>
    <row r="245" spans="1:10">
      <c r="A245" s="166">
        <v>78300810</v>
      </c>
      <c r="B245" s="166" t="str">
        <f t="shared" si="44"/>
        <v>profi-air set de montaje en pared para 400 touch</v>
      </c>
      <c r="C245" s="167" t="s">
        <v>205</v>
      </c>
      <c r="D245" s="168">
        <f t="shared" si="34"/>
        <v>83.89500000000001</v>
      </c>
      <c r="E245" s="168">
        <f t="shared" si="42"/>
        <v>83.89500000000001</v>
      </c>
      <c r="F245" s="169">
        <f t="shared" si="45"/>
        <v>83.89500000000001</v>
      </c>
      <c r="G245" s="168">
        <v>79.900000000000006</v>
      </c>
      <c r="H245" s="170" t="s">
        <v>1</v>
      </c>
      <c r="I245" s="171"/>
    </row>
    <row r="246" spans="1:10">
      <c r="A246" s="166">
        <v>78300811</v>
      </c>
      <c r="B246" s="166" t="str">
        <f t="shared" si="44"/>
        <v>profi-air set de montaje en suelo para 400 touch</v>
      </c>
      <c r="C246" s="167" t="s">
        <v>206</v>
      </c>
      <c r="D246" s="168">
        <f t="shared" si="34"/>
        <v>137.02500000000001</v>
      </c>
      <c r="E246" s="168">
        <f t="shared" si="42"/>
        <v>137.02500000000001</v>
      </c>
      <c r="F246" s="169">
        <f t="shared" si="45"/>
        <v>137.02500000000001</v>
      </c>
      <c r="G246" s="168">
        <v>130.5</v>
      </c>
      <c r="H246" s="170" t="s">
        <v>1</v>
      </c>
      <c r="I246" s="171"/>
    </row>
    <row r="247" spans="1:10">
      <c r="A247" s="166">
        <v>78318820</v>
      </c>
      <c r="B247" s="166" t="str">
        <f>LEFT(C247,60)</f>
        <v>profi-air set de conexión para conducto en espiral 4 x DN180</v>
      </c>
      <c r="C247" s="167" t="s">
        <v>207</v>
      </c>
      <c r="D247" s="168">
        <v>75.150000000000006</v>
      </c>
      <c r="E247" s="168">
        <f t="shared" si="42"/>
        <v>66.989999999999995</v>
      </c>
      <c r="F247" s="169">
        <f t="shared" si="45"/>
        <v>66.989999999999995</v>
      </c>
      <c r="G247" s="168">
        <v>63.8</v>
      </c>
      <c r="H247" s="170" t="s">
        <v>1</v>
      </c>
      <c r="I247" s="171"/>
    </row>
    <row r="286" spans="1:9">
      <c r="A286" s="8"/>
      <c r="B286" s="19"/>
      <c r="C286" s="54"/>
      <c r="D286" s="54"/>
      <c r="E286" s="9"/>
      <c r="F286" s="9"/>
      <c r="G286" s="10"/>
      <c r="H286" s="10"/>
      <c r="I286" s="10"/>
    </row>
    <row r="303" spans="1:9">
      <c r="A303" s="11"/>
      <c r="B303" s="20"/>
      <c r="C303" s="55"/>
      <c r="D303" s="55"/>
      <c r="E303" s="13"/>
      <c r="F303" s="13"/>
      <c r="G303" s="14"/>
      <c r="H303" s="15"/>
      <c r="I303" s="15"/>
    </row>
    <row r="306" spans="1:9">
      <c r="A306" s="11"/>
      <c r="B306" s="20"/>
      <c r="C306" s="55"/>
      <c r="D306" s="55"/>
      <c r="E306" s="13"/>
      <c r="F306" s="13"/>
      <c r="G306" s="14"/>
      <c r="H306" s="15"/>
      <c r="I306" s="15"/>
    </row>
    <row r="350" spans="7:7">
      <c r="G350" s="4"/>
    </row>
    <row r="351" spans="7:7">
      <c r="G351" s="4"/>
    </row>
    <row r="352" spans="7:7">
      <c r="G352" s="4"/>
    </row>
    <row r="353" spans="7:7">
      <c r="G353" s="4"/>
    </row>
    <row r="354" spans="7:7">
      <c r="G354" s="4"/>
    </row>
    <row r="355" spans="7:7">
      <c r="G355" s="4"/>
    </row>
    <row r="356" spans="7:7">
      <c r="G356" s="4"/>
    </row>
    <row r="357" spans="7:7">
      <c r="G357" s="4"/>
    </row>
    <row r="358" spans="7:7">
      <c r="G358" s="4"/>
    </row>
    <row r="359" spans="7:7">
      <c r="G359" s="4"/>
    </row>
    <row r="360" spans="7:7">
      <c r="G360" s="4"/>
    </row>
    <row r="361" spans="7:7">
      <c r="G361" s="4"/>
    </row>
    <row r="362" spans="7:7">
      <c r="G362" s="4"/>
    </row>
    <row r="363" spans="7:7">
      <c r="G363" s="4"/>
    </row>
    <row r="364" spans="7:7">
      <c r="G364" s="4"/>
    </row>
    <row r="365" spans="7:7">
      <c r="G365" s="4"/>
    </row>
    <row r="366" spans="7:7">
      <c r="G366" s="4"/>
    </row>
    <row r="367" spans="7:7">
      <c r="G367" s="4"/>
    </row>
    <row r="368" spans="7:7">
      <c r="G368" s="4"/>
    </row>
    <row r="369" spans="7:7">
      <c r="G369" s="4"/>
    </row>
    <row r="370" spans="7:7">
      <c r="G370" s="4"/>
    </row>
    <row r="371" spans="7:7">
      <c r="G371" s="4"/>
    </row>
    <row r="372" spans="7:7">
      <c r="G372" s="4"/>
    </row>
    <row r="373" spans="7:7">
      <c r="G373" s="4"/>
    </row>
    <row r="374" spans="7:7">
      <c r="G374" s="4"/>
    </row>
    <row r="375" spans="7:7">
      <c r="G375" s="4"/>
    </row>
    <row r="376" spans="7:7">
      <c r="G376" s="4"/>
    </row>
    <row r="377" spans="7:7">
      <c r="G377" s="4"/>
    </row>
    <row r="378" spans="7:7">
      <c r="G378" s="4"/>
    </row>
    <row r="379" spans="7:7">
      <c r="G379" s="4"/>
    </row>
    <row r="380" spans="7:7">
      <c r="G380" s="4"/>
    </row>
    <row r="381" spans="7:7">
      <c r="G381" s="4"/>
    </row>
    <row r="382" spans="7:7">
      <c r="G382" s="4"/>
    </row>
    <row r="383" spans="7:7">
      <c r="G383" s="4"/>
    </row>
    <row r="384" spans="7:7">
      <c r="G384" s="4"/>
    </row>
    <row r="385" spans="7:7">
      <c r="G385" s="4"/>
    </row>
    <row r="386" spans="7:7">
      <c r="G386" s="4"/>
    </row>
    <row r="387" spans="7:7">
      <c r="G387" s="4"/>
    </row>
    <row r="388" spans="7:7">
      <c r="G388" s="4"/>
    </row>
    <row r="389" spans="7:7">
      <c r="G389" s="4"/>
    </row>
    <row r="390" spans="7:7">
      <c r="G390" s="4"/>
    </row>
    <row r="391" spans="7:7">
      <c r="G391" s="4"/>
    </row>
    <row r="392" spans="7:7">
      <c r="G392" s="4"/>
    </row>
    <row r="393" spans="7:7">
      <c r="G393" s="4"/>
    </row>
    <row r="394" spans="7:7">
      <c r="G394" s="4"/>
    </row>
    <row r="395" spans="7:7">
      <c r="G395" s="4"/>
    </row>
    <row r="396" spans="7:7">
      <c r="G396" s="4"/>
    </row>
    <row r="397" spans="7:7">
      <c r="G397" s="4"/>
    </row>
    <row r="398" spans="7:7">
      <c r="G398" s="4"/>
    </row>
    <row r="399" spans="7:7">
      <c r="G399" s="4"/>
    </row>
    <row r="400" spans="7:7">
      <c r="G400" s="4"/>
    </row>
    <row r="401" spans="7:7">
      <c r="G401" s="4"/>
    </row>
    <row r="402" spans="7:7">
      <c r="G402" s="4"/>
    </row>
    <row r="403" spans="7:7">
      <c r="G403" s="4"/>
    </row>
    <row r="404" spans="7:7">
      <c r="G404" s="4"/>
    </row>
    <row r="405" spans="7:7">
      <c r="G405" s="4"/>
    </row>
    <row r="406" spans="7:7">
      <c r="G406" s="4"/>
    </row>
    <row r="407" spans="7:7">
      <c r="G407" s="4"/>
    </row>
    <row r="408" spans="7:7">
      <c r="G408" s="4"/>
    </row>
    <row r="409" spans="7:7">
      <c r="G409" s="4"/>
    </row>
    <row r="410" spans="7:7">
      <c r="G410" s="4"/>
    </row>
    <row r="411" spans="7:7">
      <c r="G411" s="4"/>
    </row>
    <row r="412" spans="7:7">
      <c r="G412" s="4"/>
    </row>
    <row r="413" spans="7:7">
      <c r="G413" s="4"/>
    </row>
    <row r="414" spans="7:7">
      <c r="G414" s="4"/>
    </row>
    <row r="415" spans="7:7">
      <c r="G415" s="4"/>
    </row>
    <row r="416" spans="7:7">
      <c r="G416" s="4"/>
    </row>
    <row r="417" spans="7:7">
      <c r="G417" s="4"/>
    </row>
    <row r="418" spans="7:7">
      <c r="G418" s="4"/>
    </row>
    <row r="419" spans="7:7">
      <c r="G419" s="4"/>
    </row>
    <row r="420" spans="7:7">
      <c r="G420" s="4"/>
    </row>
    <row r="421" spans="7:7">
      <c r="G421" s="4"/>
    </row>
    <row r="422" spans="7:7">
      <c r="G422" s="4"/>
    </row>
    <row r="423" spans="7:7">
      <c r="G423" s="4"/>
    </row>
    <row r="424" spans="7:7">
      <c r="G424" s="4"/>
    </row>
    <row r="425" spans="7:7">
      <c r="G425" s="4"/>
    </row>
    <row r="426" spans="7:7">
      <c r="G426" s="4"/>
    </row>
    <row r="427" spans="7:7">
      <c r="G427" s="4"/>
    </row>
    <row r="428" spans="7:7">
      <c r="G428" s="4"/>
    </row>
    <row r="429" spans="7:7">
      <c r="G429" s="4"/>
    </row>
    <row r="430" spans="7:7">
      <c r="G430" s="4"/>
    </row>
    <row r="431" spans="7:7">
      <c r="G431" s="4"/>
    </row>
    <row r="432" spans="7:7">
      <c r="G432" s="4"/>
    </row>
    <row r="433" spans="7:7">
      <c r="G433" s="4"/>
    </row>
    <row r="434" spans="7:7">
      <c r="G434" s="4"/>
    </row>
    <row r="435" spans="7:7">
      <c r="G435" s="4"/>
    </row>
    <row r="436" spans="7:7">
      <c r="G436" s="4"/>
    </row>
    <row r="437" spans="7:7">
      <c r="G437" s="4"/>
    </row>
    <row r="438" spans="7:7">
      <c r="G438" s="4"/>
    </row>
    <row r="439" spans="7:7">
      <c r="G439" s="4"/>
    </row>
    <row r="440" spans="7:7">
      <c r="G440" s="4"/>
    </row>
    <row r="441" spans="7:7">
      <c r="G441" s="4"/>
    </row>
    <row r="442" spans="7:7">
      <c r="G442" s="4"/>
    </row>
    <row r="443" spans="7:7">
      <c r="G443" s="4"/>
    </row>
    <row r="444" spans="7:7">
      <c r="G444" s="4"/>
    </row>
    <row r="445" spans="7:7">
      <c r="G445" s="4"/>
    </row>
    <row r="446" spans="7:7">
      <c r="G446" s="4"/>
    </row>
    <row r="447" spans="7:7">
      <c r="G447" s="4"/>
    </row>
    <row r="448" spans="7:7">
      <c r="G448" s="4"/>
    </row>
    <row r="449" spans="7:7">
      <c r="G449" s="4"/>
    </row>
    <row r="450" spans="7:7">
      <c r="G450" s="4"/>
    </row>
    <row r="451" spans="7:7">
      <c r="G451" s="4"/>
    </row>
    <row r="452" spans="7:7">
      <c r="G452" s="4"/>
    </row>
    <row r="453" spans="7:7">
      <c r="G453" s="4"/>
    </row>
    <row r="454" spans="7:7">
      <c r="G454" s="4"/>
    </row>
    <row r="455" spans="7:7">
      <c r="G455" s="4"/>
    </row>
    <row r="456" spans="7:7">
      <c r="G456" s="4"/>
    </row>
    <row r="457" spans="7:7">
      <c r="G457" s="4"/>
    </row>
    <row r="458" spans="7:7">
      <c r="G458" s="4"/>
    </row>
    <row r="459" spans="7:7">
      <c r="G459" s="4"/>
    </row>
    <row r="460" spans="7:7">
      <c r="G460" s="4"/>
    </row>
    <row r="461" spans="7:7">
      <c r="G461" s="4"/>
    </row>
    <row r="462" spans="7:7">
      <c r="G462" s="4"/>
    </row>
    <row r="463" spans="7:7">
      <c r="G463" s="4"/>
    </row>
    <row r="464" spans="7:7">
      <c r="G464" s="4"/>
    </row>
    <row r="465" spans="7:7">
      <c r="G465" s="4"/>
    </row>
    <row r="466" spans="7:7">
      <c r="G466" s="4"/>
    </row>
  </sheetData>
  <autoFilter ref="A5:H254" xr:uid="{4313A6C4-71C8-461D-9C69-82F8F632DCC2}"/>
  <mergeCells count="2">
    <mergeCell ref="A1:H1"/>
    <mergeCell ref="A3:H3"/>
  </mergeCells>
  <phoneticPr fontId="15" type="noConversion"/>
  <pageMargins left="0.78740157480314965" right="0.35433070866141736" top="1.4173228346456694" bottom="1.299212598425197" header="0.6692913385826772" footer="0.35433070866141736"/>
  <pageSetup paperSize="9" scale="87" orientation="portrait" r:id="rId1"/>
  <headerFooter scaleWithDoc="0">
    <oddHeader>&amp;R&amp;G</oddHeader>
    <oddFooter>&amp;L&amp;G    &amp;"Univers 65,Regular"&amp;6 20.12.2023 &amp;K5A5A5A  |  lista precios Fränkische Ibérica &amp;R&amp;6&amp;K5A5A5A
&amp;P</oddFooter>
  </headerFooter>
  <rowBreaks count="2" manualBreakCount="2">
    <brk id="183" max="7" man="1"/>
    <brk id="188" max="7"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profitherm suelo radiante</vt:lpstr>
      <vt:lpstr>lista de precios</vt:lpstr>
      <vt:lpstr>precios de plancha</vt:lpstr>
      <vt:lpstr>alpex muticapa</vt:lpstr>
      <vt:lpstr>profiair ventilación</vt:lpstr>
      <vt:lpstr>'alpex muticapa'!Print_Area</vt:lpstr>
      <vt:lpstr>'lista de precios'!Print_Area</vt:lpstr>
      <vt:lpstr>'precios de plancha'!Print_Area</vt:lpstr>
      <vt:lpstr>'profiair ventilación'!Print_Area</vt:lpstr>
      <vt:lpstr>'profitherm suelo radiante'!Print_Area</vt:lpstr>
      <vt:lpstr>'alpex muticapa'!Print_Titles</vt:lpstr>
      <vt:lpstr>'lista de precios'!Print_Titles</vt:lpstr>
      <vt:lpstr>'profiair ventilación'!Print_Titles</vt:lpstr>
      <vt:lpstr>'profitherm suelo radiante'!Print_Titles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Lapatza Carmen</dc:creator>
  <cp:lastModifiedBy>de Lapatza Carmen</cp:lastModifiedBy>
  <cp:lastPrinted>2023-03-30T09:55:24Z</cp:lastPrinted>
  <dcterms:created xsi:type="dcterms:W3CDTF">2021-06-22T11:28:21Z</dcterms:created>
  <dcterms:modified xsi:type="dcterms:W3CDTF">2023-04-14T10:46:21Z</dcterms:modified>
</cp:coreProperties>
</file>